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X18579288\Downloads\"/>
    </mc:Choice>
  </mc:AlternateContent>
  <bookViews>
    <workbookView xWindow="-105" yWindow="-105" windowWidth="23250" windowHeight="12450" activeTab="4"/>
  </bookViews>
  <sheets>
    <sheet name="Dados de Entrada" sheetId="1" r:id="rId1"/>
    <sheet name="Evaporação" sheetId="2" r:id="rId2"/>
    <sheet name="Dados das captacoes" sheetId="3" r:id="rId3"/>
    <sheet name="Retiradas" sheetId="4" r:id="rId4"/>
    <sheet name="Simulação" sheetId="5" r:id="rId5"/>
    <sheet name="Resumo" sheetId="6" r:id="rId6"/>
    <sheet name="Informações Gerais" sheetId="7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1" roundtripDataChecksum="ngmyXh53C5KMckJUsHFvNE5rGvzvfQH1cqHie5Z7E70="/>
    </ext>
  </extLst>
</workbook>
</file>

<file path=xl/calcChain.xml><?xml version="1.0" encoding="utf-8"?>
<calcChain xmlns="http://schemas.openxmlformats.org/spreadsheetml/2006/main">
  <c r="H8" i="1" l="1"/>
  <c r="R12" i="1" l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1" i="1"/>
  <c r="D19" i="5" s="1"/>
  <c r="H24" i="6"/>
  <c r="J17" i="1" l="1"/>
  <c r="J16" i="1"/>
  <c r="I14" i="1"/>
  <c r="J13" i="1"/>
  <c r="F13" i="2"/>
  <c r="F41" i="6"/>
  <c r="B41" i="6"/>
  <c r="F40" i="6"/>
  <c r="B40" i="6"/>
  <c r="F39" i="6"/>
  <c r="B39" i="6"/>
  <c r="F38" i="6"/>
  <c r="B38" i="6"/>
  <c r="F37" i="6"/>
  <c r="B37" i="6"/>
  <c r="F36" i="6"/>
  <c r="B36" i="6"/>
  <c r="F35" i="6"/>
  <c r="B35" i="6"/>
  <c r="F34" i="6"/>
  <c r="B34" i="6"/>
  <c r="F33" i="6"/>
  <c r="B33" i="6"/>
  <c r="F32" i="6"/>
  <c r="B32" i="6"/>
  <c r="F31" i="6"/>
  <c r="B31" i="6"/>
  <c r="F30" i="6"/>
  <c r="B30" i="6"/>
  <c r="F27" i="6"/>
  <c r="F26" i="6"/>
  <c r="E24" i="6"/>
  <c r="C21" i="5"/>
  <c r="D18" i="5"/>
  <c r="B385" i="5" s="1"/>
  <c r="K16" i="5"/>
  <c r="J15" i="5"/>
  <c r="C41" i="6" s="1"/>
  <c r="E15" i="5"/>
  <c r="J14" i="5"/>
  <c r="C40" i="6" s="1"/>
  <c r="E14" i="5"/>
  <c r="J13" i="5"/>
  <c r="C39" i="6" s="1"/>
  <c r="E13" i="5"/>
  <c r="J12" i="5"/>
  <c r="C38" i="6" s="1"/>
  <c r="E12" i="5"/>
  <c r="J11" i="5"/>
  <c r="C37" i="6" s="1"/>
  <c r="E11" i="5"/>
  <c r="J10" i="5"/>
  <c r="C36" i="6" s="1"/>
  <c r="E10" i="5"/>
  <c r="J9" i="5"/>
  <c r="C35" i="6" s="1"/>
  <c r="E9" i="5"/>
  <c r="J8" i="5"/>
  <c r="C34" i="6" s="1"/>
  <c r="E8" i="5"/>
  <c r="J7" i="5"/>
  <c r="C33" i="6" s="1"/>
  <c r="E7" i="5"/>
  <c r="J6" i="5"/>
  <c r="C32" i="6" s="1"/>
  <c r="E6" i="5"/>
  <c r="J5" i="5"/>
  <c r="C31" i="6" s="1"/>
  <c r="E5" i="5"/>
  <c r="J4" i="5"/>
  <c r="C30" i="6" s="1"/>
  <c r="E4" i="5"/>
  <c r="G57" i="4"/>
  <c r="C56" i="4"/>
  <c r="J55" i="4"/>
  <c r="K54" i="4"/>
  <c r="G53" i="4"/>
  <c r="N52" i="4"/>
  <c r="C52" i="4"/>
  <c r="K50" i="4"/>
  <c r="F50" i="4"/>
  <c r="G49" i="4"/>
  <c r="C48" i="4"/>
  <c r="J47" i="4"/>
  <c r="K46" i="4"/>
  <c r="G45" i="4"/>
  <c r="N44" i="4"/>
  <c r="C44" i="4"/>
  <c r="K42" i="4"/>
  <c r="F42" i="4"/>
  <c r="G41" i="4"/>
  <c r="C40" i="4"/>
  <c r="J39" i="4"/>
  <c r="K38" i="4"/>
  <c r="N36" i="4"/>
  <c r="F34" i="4"/>
  <c r="J31" i="4"/>
  <c r="N28" i="4"/>
  <c r="F26" i="4"/>
  <c r="J23" i="4"/>
  <c r="N20" i="4"/>
  <c r="F18" i="4"/>
  <c r="J15" i="4"/>
  <c r="J11" i="4"/>
  <c r="AY55" i="3"/>
  <c r="N57" i="4" s="1"/>
  <c r="AX55" i="3"/>
  <c r="M57" i="4" s="1"/>
  <c r="AW55" i="3"/>
  <c r="L57" i="4" s="1"/>
  <c r="AV55" i="3"/>
  <c r="K57" i="4" s="1"/>
  <c r="AU55" i="3"/>
  <c r="J57" i="4" s="1"/>
  <c r="AT55" i="3"/>
  <c r="I57" i="4" s="1"/>
  <c r="AS55" i="3"/>
  <c r="H57" i="4" s="1"/>
  <c r="AR55" i="3"/>
  <c r="AQ55" i="3"/>
  <c r="F57" i="4" s="1"/>
  <c r="AP55" i="3"/>
  <c r="E57" i="4" s="1"/>
  <c r="AO55" i="3"/>
  <c r="D57" i="4" s="1"/>
  <c r="AN55" i="3"/>
  <c r="C57" i="4" s="1"/>
  <c r="AY54" i="3"/>
  <c r="N56" i="4" s="1"/>
  <c r="AX54" i="3"/>
  <c r="M56" i="4" s="1"/>
  <c r="AW54" i="3"/>
  <c r="L56" i="4" s="1"/>
  <c r="AV54" i="3"/>
  <c r="K56" i="4" s="1"/>
  <c r="AU54" i="3"/>
  <c r="J56" i="4" s="1"/>
  <c r="AT54" i="3"/>
  <c r="I56" i="4" s="1"/>
  <c r="AS54" i="3"/>
  <c r="H56" i="4" s="1"/>
  <c r="AR54" i="3"/>
  <c r="G56" i="4" s="1"/>
  <c r="AQ54" i="3"/>
  <c r="F56" i="4" s="1"/>
  <c r="AP54" i="3"/>
  <c r="E56" i="4" s="1"/>
  <c r="AO54" i="3"/>
  <c r="D56" i="4" s="1"/>
  <c r="AN54" i="3"/>
  <c r="AY53" i="3"/>
  <c r="N55" i="4" s="1"/>
  <c r="AX53" i="3"/>
  <c r="M55" i="4" s="1"/>
  <c r="AW53" i="3"/>
  <c r="L55" i="4" s="1"/>
  <c r="AV53" i="3"/>
  <c r="K55" i="4" s="1"/>
  <c r="AU53" i="3"/>
  <c r="AT53" i="3"/>
  <c r="I55" i="4" s="1"/>
  <c r="AS53" i="3"/>
  <c r="H55" i="4" s="1"/>
  <c r="AR53" i="3"/>
  <c r="G55" i="4" s="1"/>
  <c r="AQ53" i="3"/>
  <c r="F55" i="4" s="1"/>
  <c r="AP53" i="3"/>
  <c r="E55" i="4" s="1"/>
  <c r="AO53" i="3"/>
  <c r="D55" i="4" s="1"/>
  <c r="AN53" i="3"/>
  <c r="C55" i="4" s="1"/>
  <c r="AY52" i="3"/>
  <c r="N54" i="4" s="1"/>
  <c r="AX52" i="3"/>
  <c r="M54" i="4" s="1"/>
  <c r="AW52" i="3"/>
  <c r="L54" i="4" s="1"/>
  <c r="AV52" i="3"/>
  <c r="AU52" i="3"/>
  <c r="J54" i="4" s="1"/>
  <c r="AT52" i="3"/>
  <c r="I54" i="4" s="1"/>
  <c r="AS52" i="3"/>
  <c r="H54" i="4" s="1"/>
  <c r="AR52" i="3"/>
  <c r="G54" i="4" s="1"/>
  <c r="AQ52" i="3"/>
  <c r="F54" i="4" s="1"/>
  <c r="AP52" i="3"/>
  <c r="E54" i="4" s="1"/>
  <c r="AO52" i="3"/>
  <c r="D54" i="4" s="1"/>
  <c r="AN52" i="3"/>
  <c r="C54" i="4" s="1"/>
  <c r="AY51" i="3"/>
  <c r="N53" i="4" s="1"/>
  <c r="AX51" i="3"/>
  <c r="M53" i="4" s="1"/>
  <c r="AW51" i="3"/>
  <c r="L53" i="4" s="1"/>
  <c r="AV51" i="3"/>
  <c r="K53" i="4" s="1"/>
  <c r="AU51" i="3"/>
  <c r="J53" i="4" s="1"/>
  <c r="AT51" i="3"/>
  <c r="I53" i="4" s="1"/>
  <c r="AS51" i="3"/>
  <c r="H53" i="4" s="1"/>
  <c r="AR51" i="3"/>
  <c r="AQ51" i="3"/>
  <c r="F53" i="4" s="1"/>
  <c r="AP51" i="3"/>
  <c r="E53" i="4" s="1"/>
  <c r="AO51" i="3"/>
  <c r="D53" i="4" s="1"/>
  <c r="AN51" i="3"/>
  <c r="C53" i="4" s="1"/>
  <c r="AY50" i="3"/>
  <c r="AX50" i="3"/>
  <c r="M52" i="4" s="1"/>
  <c r="AW50" i="3"/>
  <c r="L52" i="4" s="1"/>
  <c r="AV50" i="3"/>
  <c r="K52" i="4" s="1"/>
  <c r="AU50" i="3"/>
  <c r="J52" i="4" s="1"/>
  <c r="AT50" i="3"/>
  <c r="I52" i="4" s="1"/>
  <c r="AS50" i="3"/>
  <c r="H52" i="4" s="1"/>
  <c r="AR50" i="3"/>
  <c r="G52" i="4" s="1"/>
  <c r="AQ50" i="3"/>
  <c r="F52" i="4" s="1"/>
  <c r="AP50" i="3"/>
  <c r="E52" i="4" s="1"/>
  <c r="AO50" i="3"/>
  <c r="D52" i="4" s="1"/>
  <c r="AN50" i="3"/>
  <c r="AY49" i="3"/>
  <c r="N51" i="4" s="1"/>
  <c r="AX49" i="3"/>
  <c r="M51" i="4" s="1"/>
  <c r="AW49" i="3"/>
  <c r="L51" i="4" s="1"/>
  <c r="AV49" i="3"/>
  <c r="K51" i="4" s="1"/>
  <c r="AU49" i="3"/>
  <c r="J51" i="4" s="1"/>
  <c r="AT49" i="3"/>
  <c r="I51" i="4" s="1"/>
  <c r="AS49" i="3"/>
  <c r="H51" i="4" s="1"/>
  <c r="AR49" i="3"/>
  <c r="G51" i="4" s="1"/>
  <c r="AQ49" i="3"/>
  <c r="F51" i="4" s="1"/>
  <c r="AP49" i="3"/>
  <c r="E51" i="4" s="1"/>
  <c r="AO49" i="3"/>
  <c r="D51" i="4" s="1"/>
  <c r="AN49" i="3"/>
  <c r="C51" i="4" s="1"/>
  <c r="AY48" i="3"/>
  <c r="N50" i="4" s="1"/>
  <c r="AX48" i="3"/>
  <c r="M50" i="4" s="1"/>
  <c r="AW48" i="3"/>
  <c r="L50" i="4" s="1"/>
  <c r="AV48" i="3"/>
  <c r="AU48" i="3"/>
  <c r="J50" i="4" s="1"/>
  <c r="AT48" i="3"/>
  <c r="I50" i="4" s="1"/>
  <c r="AS48" i="3"/>
  <c r="H50" i="4" s="1"/>
  <c r="AR48" i="3"/>
  <c r="G50" i="4" s="1"/>
  <c r="AQ48" i="3"/>
  <c r="AP48" i="3"/>
  <c r="E50" i="4" s="1"/>
  <c r="AO48" i="3"/>
  <c r="D50" i="4" s="1"/>
  <c r="AN48" i="3"/>
  <c r="C50" i="4" s="1"/>
  <c r="AY47" i="3"/>
  <c r="N49" i="4" s="1"/>
  <c r="AX47" i="3"/>
  <c r="M49" i="4" s="1"/>
  <c r="AW47" i="3"/>
  <c r="L49" i="4" s="1"/>
  <c r="AV47" i="3"/>
  <c r="K49" i="4" s="1"/>
  <c r="AU47" i="3"/>
  <c r="J49" i="4" s="1"/>
  <c r="AT47" i="3"/>
  <c r="I49" i="4" s="1"/>
  <c r="AS47" i="3"/>
  <c r="H49" i="4" s="1"/>
  <c r="AR47" i="3"/>
  <c r="AQ47" i="3"/>
  <c r="F49" i="4" s="1"/>
  <c r="AP47" i="3"/>
  <c r="E49" i="4" s="1"/>
  <c r="AO47" i="3"/>
  <c r="D49" i="4" s="1"/>
  <c r="AN47" i="3"/>
  <c r="C49" i="4" s="1"/>
  <c r="AY46" i="3"/>
  <c r="N48" i="4" s="1"/>
  <c r="AX46" i="3"/>
  <c r="M48" i="4" s="1"/>
  <c r="AW46" i="3"/>
  <c r="L48" i="4" s="1"/>
  <c r="AV46" i="3"/>
  <c r="K48" i="4" s="1"/>
  <c r="AU46" i="3"/>
  <c r="J48" i="4" s="1"/>
  <c r="AT46" i="3"/>
  <c r="I48" i="4" s="1"/>
  <c r="AS46" i="3"/>
  <c r="H48" i="4" s="1"/>
  <c r="AR46" i="3"/>
  <c r="G48" i="4" s="1"/>
  <c r="AQ46" i="3"/>
  <c r="F48" i="4" s="1"/>
  <c r="AP46" i="3"/>
  <c r="E48" i="4" s="1"/>
  <c r="AO46" i="3"/>
  <c r="D48" i="4" s="1"/>
  <c r="AN46" i="3"/>
  <c r="AY45" i="3"/>
  <c r="N47" i="4" s="1"/>
  <c r="AX45" i="3"/>
  <c r="M47" i="4" s="1"/>
  <c r="AW45" i="3"/>
  <c r="L47" i="4" s="1"/>
  <c r="AV45" i="3"/>
  <c r="K47" i="4" s="1"/>
  <c r="AU45" i="3"/>
  <c r="AT45" i="3"/>
  <c r="I47" i="4" s="1"/>
  <c r="AS45" i="3"/>
  <c r="H47" i="4" s="1"/>
  <c r="AR45" i="3"/>
  <c r="G47" i="4" s="1"/>
  <c r="AQ45" i="3"/>
  <c r="F47" i="4" s="1"/>
  <c r="AP45" i="3"/>
  <c r="E47" i="4" s="1"/>
  <c r="AO45" i="3"/>
  <c r="D47" i="4" s="1"/>
  <c r="AN45" i="3"/>
  <c r="C47" i="4" s="1"/>
  <c r="AY44" i="3"/>
  <c r="N46" i="4" s="1"/>
  <c r="AX44" i="3"/>
  <c r="M46" i="4" s="1"/>
  <c r="AW44" i="3"/>
  <c r="L46" i="4" s="1"/>
  <c r="AV44" i="3"/>
  <c r="AU44" i="3"/>
  <c r="J46" i="4" s="1"/>
  <c r="AT44" i="3"/>
  <c r="I46" i="4" s="1"/>
  <c r="AS44" i="3"/>
  <c r="H46" i="4" s="1"/>
  <c r="AR44" i="3"/>
  <c r="G46" i="4" s="1"/>
  <c r="AQ44" i="3"/>
  <c r="F46" i="4" s="1"/>
  <c r="AP44" i="3"/>
  <c r="E46" i="4" s="1"/>
  <c r="AO44" i="3"/>
  <c r="D46" i="4" s="1"/>
  <c r="AN44" i="3"/>
  <c r="C46" i="4" s="1"/>
  <c r="AY43" i="3"/>
  <c r="N45" i="4" s="1"/>
  <c r="AX43" i="3"/>
  <c r="M45" i="4" s="1"/>
  <c r="AW43" i="3"/>
  <c r="L45" i="4" s="1"/>
  <c r="AV43" i="3"/>
  <c r="K45" i="4" s="1"/>
  <c r="AU43" i="3"/>
  <c r="J45" i="4" s="1"/>
  <c r="AT43" i="3"/>
  <c r="I45" i="4" s="1"/>
  <c r="AS43" i="3"/>
  <c r="H45" i="4" s="1"/>
  <c r="AR43" i="3"/>
  <c r="AQ43" i="3"/>
  <c r="F45" i="4" s="1"/>
  <c r="AP43" i="3"/>
  <c r="E45" i="4" s="1"/>
  <c r="AO43" i="3"/>
  <c r="D45" i="4" s="1"/>
  <c r="AN43" i="3"/>
  <c r="C45" i="4" s="1"/>
  <c r="AY42" i="3"/>
  <c r="AX42" i="3"/>
  <c r="M44" i="4" s="1"/>
  <c r="AW42" i="3"/>
  <c r="L44" i="4" s="1"/>
  <c r="AV42" i="3"/>
  <c r="K44" i="4" s="1"/>
  <c r="AU42" i="3"/>
  <c r="J44" i="4" s="1"/>
  <c r="AT42" i="3"/>
  <c r="I44" i="4" s="1"/>
  <c r="AS42" i="3"/>
  <c r="H44" i="4" s="1"/>
  <c r="AR42" i="3"/>
  <c r="G44" i="4" s="1"/>
  <c r="AQ42" i="3"/>
  <c r="F44" i="4" s="1"/>
  <c r="AP42" i="3"/>
  <c r="E44" i="4" s="1"/>
  <c r="AO42" i="3"/>
  <c r="D44" i="4" s="1"/>
  <c r="AN42" i="3"/>
  <c r="AY41" i="3"/>
  <c r="N43" i="4" s="1"/>
  <c r="AX41" i="3"/>
  <c r="M43" i="4" s="1"/>
  <c r="AW41" i="3"/>
  <c r="L43" i="4" s="1"/>
  <c r="AV41" i="3"/>
  <c r="K43" i="4" s="1"/>
  <c r="AU41" i="3"/>
  <c r="J43" i="4" s="1"/>
  <c r="AT41" i="3"/>
  <c r="I43" i="4" s="1"/>
  <c r="AS41" i="3"/>
  <c r="H43" i="4" s="1"/>
  <c r="AR41" i="3"/>
  <c r="G43" i="4" s="1"/>
  <c r="AQ41" i="3"/>
  <c r="F43" i="4" s="1"/>
  <c r="AP41" i="3"/>
  <c r="E43" i="4" s="1"/>
  <c r="AO41" i="3"/>
  <c r="D43" i="4" s="1"/>
  <c r="AN41" i="3"/>
  <c r="C43" i="4" s="1"/>
  <c r="AY40" i="3"/>
  <c r="N42" i="4" s="1"/>
  <c r="AX40" i="3"/>
  <c r="M42" i="4" s="1"/>
  <c r="AW40" i="3"/>
  <c r="L42" i="4" s="1"/>
  <c r="AV40" i="3"/>
  <c r="AU40" i="3"/>
  <c r="J42" i="4" s="1"/>
  <c r="AT40" i="3"/>
  <c r="I42" i="4" s="1"/>
  <c r="AS40" i="3"/>
  <c r="H42" i="4" s="1"/>
  <c r="AR40" i="3"/>
  <c r="G42" i="4" s="1"/>
  <c r="AQ40" i="3"/>
  <c r="AP40" i="3"/>
  <c r="E42" i="4" s="1"/>
  <c r="AO40" i="3"/>
  <c r="D42" i="4" s="1"/>
  <c r="AN40" i="3"/>
  <c r="C42" i="4" s="1"/>
  <c r="AY39" i="3"/>
  <c r="N41" i="4" s="1"/>
  <c r="AX39" i="3"/>
  <c r="M41" i="4" s="1"/>
  <c r="AW39" i="3"/>
  <c r="L41" i="4" s="1"/>
  <c r="AV39" i="3"/>
  <c r="K41" i="4" s="1"/>
  <c r="AU39" i="3"/>
  <c r="J41" i="4" s="1"/>
  <c r="AT39" i="3"/>
  <c r="I41" i="4" s="1"/>
  <c r="AS39" i="3"/>
  <c r="H41" i="4" s="1"/>
  <c r="AR39" i="3"/>
  <c r="AQ39" i="3"/>
  <c r="F41" i="4" s="1"/>
  <c r="AP39" i="3"/>
  <c r="E41" i="4" s="1"/>
  <c r="AO39" i="3"/>
  <c r="D41" i="4" s="1"/>
  <c r="AN39" i="3"/>
  <c r="C41" i="4" s="1"/>
  <c r="AY38" i="3"/>
  <c r="N40" i="4" s="1"/>
  <c r="AX38" i="3"/>
  <c r="M40" i="4" s="1"/>
  <c r="AW38" i="3"/>
  <c r="L40" i="4" s="1"/>
  <c r="AV38" i="3"/>
  <c r="K40" i="4" s="1"/>
  <c r="AU38" i="3"/>
  <c r="J40" i="4" s="1"/>
  <c r="AT38" i="3"/>
  <c r="I40" i="4" s="1"/>
  <c r="AS38" i="3"/>
  <c r="H40" i="4" s="1"/>
  <c r="AR38" i="3"/>
  <c r="G40" i="4" s="1"/>
  <c r="AQ38" i="3"/>
  <c r="F40" i="4" s="1"/>
  <c r="AP38" i="3"/>
  <c r="E40" i="4" s="1"/>
  <c r="AO38" i="3"/>
  <c r="D40" i="4" s="1"/>
  <c r="AN38" i="3"/>
  <c r="AY37" i="3"/>
  <c r="N39" i="4" s="1"/>
  <c r="AX37" i="3"/>
  <c r="M39" i="4" s="1"/>
  <c r="AW37" i="3"/>
  <c r="L39" i="4" s="1"/>
  <c r="AV37" i="3"/>
  <c r="K39" i="4" s="1"/>
  <c r="AU37" i="3"/>
  <c r="AT37" i="3"/>
  <c r="I39" i="4" s="1"/>
  <c r="AS37" i="3"/>
  <c r="H39" i="4" s="1"/>
  <c r="AR37" i="3"/>
  <c r="G39" i="4" s="1"/>
  <c r="AQ37" i="3"/>
  <c r="F39" i="4" s="1"/>
  <c r="AP37" i="3"/>
  <c r="E39" i="4" s="1"/>
  <c r="AO37" i="3"/>
  <c r="D39" i="4" s="1"/>
  <c r="AN37" i="3"/>
  <c r="C39" i="4" s="1"/>
  <c r="AY36" i="3"/>
  <c r="N38" i="4" s="1"/>
  <c r="AX36" i="3"/>
  <c r="M38" i="4" s="1"/>
  <c r="AW36" i="3"/>
  <c r="L38" i="4" s="1"/>
  <c r="AV36" i="3"/>
  <c r="AU36" i="3"/>
  <c r="J38" i="4" s="1"/>
  <c r="AT36" i="3"/>
  <c r="I38" i="4" s="1"/>
  <c r="AS36" i="3"/>
  <c r="H38" i="4" s="1"/>
  <c r="AR36" i="3"/>
  <c r="G38" i="4" s="1"/>
  <c r="AQ36" i="3"/>
  <c r="F38" i="4" s="1"/>
  <c r="AP36" i="3"/>
  <c r="E38" i="4" s="1"/>
  <c r="AO36" i="3"/>
  <c r="D38" i="4" s="1"/>
  <c r="AN36" i="3"/>
  <c r="C38" i="4" s="1"/>
  <c r="AY35" i="3"/>
  <c r="N37" i="4" s="1"/>
  <c r="AX35" i="3"/>
  <c r="M37" i="4" s="1"/>
  <c r="AW35" i="3"/>
  <c r="L37" i="4" s="1"/>
  <c r="AV35" i="3"/>
  <c r="K37" i="4" s="1"/>
  <c r="AU35" i="3"/>
  <c r="J37" i="4" s="1"/>
  <c r="AT35" i="3"/>
  <c r="I37" i="4" s="1"/>
  <c r="AS35" i="3"/>
  <c r="H37" i="4" s="1"/>
  <c r="AR35" i="3"/>
  <c r="G37" i="4" s="1"/>
  <c r="AQ35" i="3"/>
  <c r="F37" i="4" s="1"/>
  <c r="AP35" i="3"/>
  <c r="E37" i="4" s="1"/>
  <c r="AO35" i="3"/>
  <c r="D37" i="4" s="1"/>
  <c r="AN35" i="3"/>
  <c r="C37" i="4" s="1"/>
  <c r="AY34" i="3"/>
  <c r="AX34" i="3"/>
  <c r="M36" i="4" s="1"/>
  <c r="AW34" i="3"/>
  <c r="L36" i="4" s="1"/>
  <c r="AV34" i="3"/>
  <c r="K36" i="4" s="1"/>
  <c r="AU34" i="3"/>
  <c r="J36" i="4" s="1"/>
  <c r="AT34" i="3"/>
  <c r="I36" i="4" s="1"/>
  <c r="AS34" i="3"/>
  <c r="H36" i="4" s="1"/>
  <c r="AR34" i="3"/>
  <c r="G36" i="4" s="1"/>
  <c r="AQ34" i="3"/>
  <c r="F36" i="4" s="1"/>
  <c r="AP34" i="3"/>
  <c r="E36" i="4" s="1"/>
  <c r="AO34" i="3"/>
  <c r="D36" i="4" s="1"/>
  <c r="AN34" i="3"/>
  <c r="C36" i="4" s="1"/>
  <c r="AY33" i="3"/>
  <c r="N35" i="4" s="1"/>
  <c r="AX33" i="3"/>
  <c r="M35" i="4" s="1"/>
  <c r="AW33" i="3"/>
  <c r="L35" i="4" s="1"/>
  <c r="AV33" i="3"/>
  <c r="K35" i="4" s="1"/>
  <c r="AU33" i="3"/>
  <c r="J35" i="4" s="1"/>
  <c r="AT33" i="3"/>
  <c r="I35" i="4" s="1"/>
  <c r="AS33" i="3"/>
  <c r="H35" i="4" s="1"/>
  <c r="AR33" i="3"/>
  <c r="G35" i="4" s="1"/>
  <c r="AQ33" i="3"/>
  <c r="F35" i="4" s="1"/>
  <c r="AP33" i="3"/>
  <c r="E35" i="4" s="1"/>
  <c r="AO33" i="3"/>
  <c r="D35" i="4" s="1"/>
  <c r="AN33" i="3"/>
  <c r="C35" i="4" s="1"/>
  <c r="AY32" i="3"/>
  <c r="N34" i="4" s="1"/>
  <c r="AX32" i="3"/>
  <c r="M34" i="4" s="1"/>
  <c r="AW32" i="3"/>
  <c r="L34" i="4" s="1"/>
  <c r="AV32" i="3"/>
  <c r="K34" i="4" s="1"/>
  <c r="AU32" i="3"/>
  <c r="J34" i="4" s="1"/>
  <c r="AT32" i="3"/>
  <c r="I34" i="4" s="1"/>
  <c r="AS32" i="3"/>
  <c r="H34" i="4" s="1"/>
  <c r="AR32" i="3"/>
  <c r="G34" i="4" s="1"/>
  <c r="AQ32" i="3"/>
  <c r="AP32" i="3"/>
  <c r="E34" i="4" s="1"/>
  <c r="AO32" i="3"/>
  <c r="D34" i="4" s="1"/>
  <c r="AN32" i="3"/>
  <c r="C34" i="4" s="1"/>
  <c r="AY31" i="3"/>
  <c r="N33" i="4" s="1"/>
  <c r="AX31" i="3"/>
  <c r="M33" i="4" s="1"/>
  <c r="AW31" i="3"/>
  <c r="L33" i="4" s="1"/>
  <c r="AV31" i="3"/>
  <c r="K33" i="4" s="1"/>
  <c r="AU31" i="3"/>
  <c r="J33" i="4" s="1"/>
  <c r="AT31" i="3"/>
  <c r="I33" i="4" s="1"/>
  <c r="AS31" i="3"/>
  <c r="H33" i="4" s="1"/>
  <c r="AR31" i="3"/>
  <c r="G33" i="4" s="1"/>
  <c r="AQ31" i="3"/>
  <c r="F33" i="4" s="1"/>
  <c r="AP31" i="3"/>
  <c r="E33" i="4" s="1"/>
  <c r="AO31" i="3"/>
  <c r="D33" i="4" s="1"/>
  <c r="AN31" i="3"/>
  <c r="C33" i="4" s="1"/>
  <c r="AY30" i="3"/>
  <c r="N32" i="4" s="1"/>
  <c r="AX30" i="3"/>
  <c r="M32" i="4" s="1"/>
  <c r="AW30" i="3"/>
  <c r="L32" i="4" s="1"/>
  <c r="AV30" i="3"/>
  <c r="K32" i="4" s="1"/>
  <c r="AU30" i="3"/>
  <c r="J32" i="4" s="1"/>
  <c r="AT30" i="3"/>
  <c r="I32" i="4" s="1"/>
  <c r="AS30" i="3"/>
  <c r="H32" i="4" s="1"/>
  <c r="AR30" i="3"/>
  <c r="G32" i="4" s="1"/>
  <c r="AQ30" i="3"/>
  <c r="F32" i="4" s="1"/>
  <c r="AP30" i="3"/>
  <c r="E32" i="4" s="1"/>
  <c r="AO30" i="3"/>
  <c r="D32" i="4" s="1"/>
  <c r="AN30" i="3"/>
  <c r="C32" i="4" s="1"/>
  <c r="AY29" i="3"/>
  <c r="N31" i="4" s="1"/>
  <c r="AX29" i="3"/>
  <c r="M31" i="4" s="1"/>
  <c r="AW29" i="3"/>
  <c r="L31" i="4" s="1"/>
  <c r="AV29" i="3"/>
  <c r="K31" i="4" s="1"/>
  <c r="AU29" i="3"/>
  <c r="AT29" i="3"/>
  <c r="I31" i="4" s="1"/>
  <c r="AS29" i="3"/>
  <c r="H31" i="4" s="1"/>
  <c r="AR29" i="3"/>
  <c r="G31" i="4" s="1"/>
  <c r="AQ29" i="3"/>
  <c r="F31" i="4" s="1"/>
  <c r="AP29" i="3"/>
  <c r="E31" i="4" s="1"/>
  <c r="AO29" i="3"/>
  <c r="D31" i="4" s="1"/>
  <c r="AN29" i="3"/>
  <c r="C31" i="4" s="1"/>
  <c r="AY28" i="3"/>
  <c r="N30" i="4" s="1"/>
  <c r="AX28" i="3"/>
  <c r="M30" i="4" s="1"/>
  <c r="AW28" i="3"/>
  <c r="L30" i="4" s="1"/>
  <c r="AV28" i="3"/>
  <c r="K30" i="4" s="1"/>
  <c r="AU28" i="3"/>
  <c r="J30" i="4" s="1"/>
  <c r="AT28" i="3"/>
  <c r="I30" i="4" s="1"/>
  <c r="AS28" i="3"/>
  <c r="H30" i="4" s="1"/>
  <c r="AR28" i="3"/>
  <c r="G30" i="4" s="1"/>
  <c r="AQ28" i="3"/>
  <c r="F30" i="4" s="1"/>
  <c r="AP28" i="3"/>
  <c r="E30" i="4" s="1"/>
  <c r="AO28" i="3"/>
  <c r="D30" i="4" s="1"/>
  <c r="AN28" i="3"/>
  <c r="C30" i="4" s="1"/>
  <c r="AY27" i="3"/>
  <c r="N29" i="4" s="1"/>
  <c r="AX27" i="3"/>
  <c r="M29" i="4" s="1"/>
  <c r="AW27" i="3"/>
  <c r="L29" i="4" s="1"/>
  <c r="AV27" i="3"/>
  <c r="K29" i="4" s="1"/>
  <c r="AU27" i="3"/>
  <c r="J29" i="4" s="1"/>
  <c r="AT27" i="3"/>
  <c r="I29" i="4" s="1"/>
  <c r="AS27" i="3"/>
  <c r="H29" i="4" s="1"/>
  <c r="AR27" i="3"/>
  <c r="G29" i="4" s="1"/>
  <c r="AQ27" i="3"/>
  <c r="F29" i="4" s="1"/>
  <c r="AP27" i="3"/>
  <c r="E29" i="4" s="1"/>
  <c r="AO27" i="3"/>
  <c r="D29" i="4" s="1"/>
  <c r="AN27" i="3"/>
  <c r="C29" i="4" s="1"/>
  <c r="AY26" i="3"/>
  <c r="AX26" i="3"/>
  <c r="M28" i="4" s="1"/>
  <c r="AW26" i="3"/>
  <c r="L28" i="4" s="1"/>
  <c r="AV26" i="3"/>
  <c r="K28" i="4" s="1"/>
  <c r="AU26" i="3"/>
  <c r="J28" i="4" s="1"/>
  <c r="AT26" i="3"/>
  <c r="I28" i="4" s="1"/>
  <c r="AS26" i="3"/>
  <c r="H28" i="4" s="1"/>
  <c r="AR26" i="3"/>
  <c r="G28" i="4" s="1"/>
  <c r="AQ26" i="3"/>
  <c r="F28" i="4" s="1"/>
  <c r="AP26" i="3"/>
  <c r="E28" i="4" s="1"/>
  <c r="AO26" i="3"/>
  <c r="D28" i="4" s="1"/>
  <c r="AN26" i="3"/>
  <c r="C28" i="4" s="1"/>
  <c r="AY25" i="3"/>
  <c r="N27" i="4" s="1"/>
  <c r="AX25" i="3"/>
  <c r="M27" i="4" s="1"/>
  <c r="AW25" i="3"/>
  <c r="L27" i="4" s="1"/>
  <c r="AV25" i="3"/>
  <c r="K27" i="4" s="1"/>
  <c r="AU25" i="3"/>
  <c r="J27" i="4" s="1"/>
  <c r="AT25" i="3"/>
  <c r="I27" i="4" s="1"/>
  <c r="AS25" i="3"/>
  <c r="H27" i="4" s="1"/>
  <c r="AR25" i="3"/>
  <c r="G27" i="4" s="1"/>
  <c r="AQ25" i="3"/>
  <c r="F27" i="4" s="1"/>
  <c r="AP25" i="3"/>
  <c r="E27" i="4" s="1"/>
  <c r="AO25" i="3"/>
  <c r="D27" i="4" s="1"/>
  <c r="AN25" i="3"/>
  <c r="C27" i="4" s="1"/>
  <c r="AY24" i="3"/>
  <c r="N26" i="4" s="1"/>
  <c r="AX24" i="3"/>
  <c r="M26" i="4" s="1"/>
  <c r="AW24" i="3"/>
  <c r="L26" i="4" s="1"/>
  <c r="AV24" i="3"/>
  <c r="K26" i="4" s="1"/>
  <c r="AU24" i="3"/>
  <c r="J26" i="4" s="1"/>
  <c r="AT24" i="3"/>
  <c r="I26" i="4" s="1"/>
  <c r="AS24" i="3"/>
  <c r="H26" i="4" s="1"/>
  <c r="AR24" i="3"/>
  <c r="G26" i="4" s="1"/>
  <c r="AQ24" i="3"/>
  <c r="AP24" i="3"/>
  <c r="E26" i="4" s="1"/>
  <c r="AO24" i="3"/>
  <c r="D26" i="4" s="1"/>
  <c r="AN24" i="3"/>
  <c r="C26" i="4" s="1"/>
  <c r="AY23" i="3"/>
  <c r="N25" i="4" s="1"/>
  <c r="AX23" i="3"/>
  <c r="M25" i="4" s="1"/>
  <c r="AW23" i="3"/>
  <c r="L25" i="4" s="1"/>
  <c r="AV23" i="3"/>
  <c r="K25" i="4" s="1"/>
  <c r="AU23" i="3"/>
  <c r="J25" i="4" s="1"/>
  <c r="AT23" i="3"/>
  <c r="I25" i="4" s="1"/>
  <c r="AS23" i="3"/>
  <c r="H25" i="4" s="1"/>
  <c r="AR23" i="3"/>
  <c r="G25" i="4" s="1"/>
  <c r="AQ23" i="3"/>
  <c r="F25" i="4" s="1"/>
  <c r="AP23" i="3"/>
  <c r="E25" i="4" s="1"/>
  <c r="AO23" i="3"/>
  <c r="D25" i="4" s="1"/>
  <c r="AN23" i="3"/>
  <c r="C25" i="4" s="1"/>
  <c r="AY22" i="3"/>
  <c r="N24" i="4" s="1"/>
  <c r="AX22" i="3"/>
  <c r="M24" i="4" s="1"/>
  <c r="AW22" i="3"/>
  <c r="L24" i="4" s="1"/>
  <c r="AV22" i="3"/>
  <c r="K24" i="4" s="1"/>
  <c r="AU22" i="3"/>
  <c r="J24" i="4" s="1"/>
  <c r="AT22" i="3"/>
  <c r="I24" i="4" s="1"/>
  <c r="AS22" i="3"/>
  <c r="H24" i="4" s="1"/>
  <c r="AR22" i="3"/>
  <c r="G24" i="4" s="1"/>
  <c r="AQ22" i="3"/>
  <c r="F24" i="4" s="1"/>
  <c r="AP22" i="3"/>
  <c r="E24" i="4" s="1"/>
  <c r="AO22" i="3"/>
  <c r="D24" i="4" s="1"/>
  <c r="AN22" i="3"/>
  <c r="C24" i="4" s="1"/>
  <c r="AY21" i="3"/>
  <c r="N23" i="4" s="1"/>
  <c r="AX21" i="3"/>
  <c r="M23" i="4" s="1"/>
  <c r="AW21" i="3"/>
  <c r="L23" i="4" s="1"/>
  <c r="AV21" i="3"/>
  <c r="K23" i="4" s="1"/>
  <c r="AU21" i="3"/>
  <c r="AT21" i="3"/>
  <c r="I23" i="4" s="1"/>
  <c r="AS21" i="3"/>
  <c r="H23" i="4" s="1"/>
  <c r="AR21" i="3"/>
  <c r="G23" i="4" s="1"/>
  <c r="AQ21" i="3"/>
  <c r="F23" i="4" s="1"/>
  <c r="AP21" i="3"/>
  <c r="E23" i="4" s="1"/>
  <c r="AO21" i="3"/>
  <c r="D23" i="4" s="1"/>
  <c r="AN21" i="3"/>
  <c r="C23" i="4" s="1"/>
  <c r="AY20" i="3"/>
  <c r="N22" i="4" s="1"/>
  <c r="AX20" i="3"/>
  <c r="M22" i="4" s="1"/>
  <c r="AW20" i="3"/>
  <c r="L22" i="4" s="1"/>
  <c r="AV20" i="3"/>
  <c r="K22" i="4" s="1"/>
  <c r="AU20" i="3"/>
  <c r="J22" i="4" s="1"/>
  <c r="AT20" i="3"/>
  <c r="I22" i="4" s="1"/>
  <c r="AS20" i="3"/>
  <c r="H22" i="4" s="1"/>
  <c r="AR20" i="3"/>
  <c r="G22" i="4" s="1"/>
  <c r="AQ20" i="3"/>
  <c r="F22" i="4" s="1"/>
  <c r="AP20" i="3"/>
  <c r="E22" i="4" s="1"/>
  <c r="AO20" i="3"/>
  <c r="D22" i="4" s="1"/>
  <c r="AN20" i="3"/>
  <c r="C22" i="4" s="1"/>
  <c r="AY19" i="3"/>
  <c r="N21" i="4" s="1"/>
  <c r="AX19" i="3"/>
  <c r="M21" i="4" s="1"/>
  <c r="AW19" i="3"/>
  <c r="L21" i="4" s="1"/>
  <c r="AV19" i="3"/>
  <c r="K21" i="4" s="1"/>
  <c r="AU19" i="3"/>
  <c r="J21" i="4" s="1"/>
  <c r="AT19" i="3"/>
  <c r="I21" i="4" s="1"/>
  <c r="AS19" i="3"/>
  <c r="H21" i="4" s="1"/>
  <c r="AR19" i="3"/>
  <c r="G21" i="4" s="1"/>
  <c r="AQ19" i="3"/>
  <c r="F21" i="4" s="1"/>
  <c r="AP19" i="3"/>
  <c r="E21" i="4" s="1"/>
  <c r="AO19" i="3"/>
  <c r="D21" i="4" s="1"/>
  <c r="AN19" i="3"/>
  <c r="C21" i="4" s="1"/>
  <c r="AY18" i="3"/>
  <c r="AX18" i="3"/>
  <c r="M20" i="4" s="1"/>
  <c r="AW18" i="3"/>
  <c r="L20" i="4" s="1"/>
  <c r="AV18" i="3"/>
  <c r="K20" i="4" s="1"/>
  <c r="AU18" i="3"/>
  <c r="J20" i="4" s="1"/>
  <c r="AT18" i="3"/>
  <c r="I20" i="4" s="1"/>
  <c r="AS18" i="3"/>
  <c r="H20" i="4" s="1"/>
  <c r="AR18" i="3"/>
  <c r="G20" i="4" s="1"/>
  <c r="AQ18" i="3"/>
  <c r="F20" i="4" s="1"/>
  <c r="AP18" i="3"/>
  <c r="E20" i="4" s="1"/>
  <c r="AO18" i="3"/>
  <c r="D20" i="4" s="1"/>
  <c r="AN18" i="3"/>
  <c r="C20" i="4" s="1"/>
  <c r="AY17" i="3"/>
  <c r="N19" i="4" s="1"/>
  <c r="AX17" i="3"/>
  <c r="M19" i="4" s="1"/>
  <c r="AW17" i="3"/>
  <c r="L19" i="4" s="1"/>
  <c r="AV17" i="3"/>
  <c r="K19" i="4" s="1"/>
  <c r="AU17" i="3"/>
  <c r="J19" i="4" s="1"/>
  <c r="AT17" i="3"/>
  <c r="I19" i="4" s="1"/>
  <c r="AS17" i="3"/>
  <c r="H19" i="4" s="1"/>
  <c r="AR17" i="3"/>
  <c r="G19" i="4" s="1"/>
  <c r="AQ17" i="3"/>
  <c r="F19" i="4" s="1"/>
  <c r="AP17" i="3"/>
  <c r="E19" i="4" s="1"/>
  <c r="AO17" i="3"/>
  <c r="D19" i="4" s="1"/>
  <c r="AN17" i="3"/>
  <c r="C19" i="4" s="1"/>
  <c r="AY16" i="3"/>
  <c r="N18" i="4" s="1"/>
  <c r="AX16" i="3"/>
  <c r="M18" i="4" s="1"/>
  <c r="AW16" i="3"/>
  <c r="L18" i="4" s="1"/>
  <c r="AV16" i="3"/>
  <c r="K18" i="4" s="1"/>
  <c r="AU16" i="3"/>
  <c r="J18" i="4" s="1"/>
  <c r="AT16" i="3"/>
  <c r="I18" i="4" s="1"/>
  <c r="AS16" i="3"/>
  <c r="H18" i="4" s="1"/>
  <c r="AR16" i="3"/>
  <c r="G18" i="4" s="1"/>
  <c r="AQ16" i="3"/>
  <c r="AP16" i="3"/>
  <c r="E18" i="4" s="1"/>
  <c r="AO16" i="3"/>
  <c r="D18" i="4" s="1"/>
  <c r="AN16" i="3"/>
  <c r="C18" i="4" s="1"/>
  <c r="AY15" i="3"/>
  <c r="N17" i="4" s="1"/>
  <c r="AX15" i="3"/>
  <c r="M17" i="4" s="1"/>
  <c r="AW15" i="3"/>
  <c r="L17" i="4" s="1"/>
  <c r="AV15" i="3"/>
  <c r="K17" i="4" s="1"/>
  <c r="AU15" i="3"/>
  <c r="J17" i="4" s="1"/>
  <c r="AT15" i="3"/>
  <c r="I17" i="4" s="1"/>
  <c r="AS15" i="3"/>
  <c r="H17" i="4" s="1"/>
  <c r="AR15" i="3"/>
  <c r="G17" i="4" s="1"/>
  <c r="AQ15" i="3"/>
  <c r="F17" i="4" s="1"/>
  <c r="AP15" i="3"/>
  <c r="E17" i="4" s="1"/>
  <c r="AO15" i="3"/>
  <c r="D17" i="4" s="1"/>
  <c r="AN15" i="3"/>
  <c r="C17" i="4" s="1"/>
  <c r="AY14" i="3"/>
  <c r="N16" i="4" s="1"/>
  <c r="AX14" i="3"/>
  <c r="M16" i="4" s="1"/>
  <c r="AW14" i="3"/>
  <c r="L16" i="4" s="1"/>
  <c r="AV14" i="3"/>
  <c r="K16" i="4" s="1"/>
  <c r="AU14" i="3"/>
  <c r="J16" i="4" s="1"/>
  <c r="AT14" i="3"/>
  <c r="I16" i="4" s="1"/>
  <c r="AS14" i="3"/>
  <c r="H16" i="4" s="1"/>
  <c r="AR14" i="3"/>
  <c r="G16" i="4" s="1"/>
  <c r="AQ14" i="3"/>
  <c r="F16" i="4" s="1"/>
  <c r="AP14" i="3"/>
  <c r="E16" i="4" s="1"/>
  <c r="AO14" i="3"/>
  <c r="D16" i="4" s="1"/>
  <c r="AN14" i="3"/>
  <c r="C16" i="4" s="1"/>
  <c r="AY13" i="3"/>
  <c r="N15" i="4" s="1"/>
  <c r="AX13" i="3"/>
  <c r="M15" i="4" s="1"/>
  <c r="AW13" i="3"/>
  <c r="L15" i="4" s="1"/>
  <c r="AV13" i="3"/>
  <c r="K15" i="4" s="1"/>
  <c r="AU13" i="3"/>
  <c r="AT13" i="3"/>
  <c r="I15" i="4" s="1"/>
  <c r="AS13" i="3"/>
  <c r="H15" i="4" s="1"/>
  <c r="AR13" i="3"/>
  <c r="G15" i="4" s="1"/>
  <c r="AQ13" i="3"/>
  <c r="F15" i="4" s="1"/>
  <c r="AP13" i="3"/>
  <c r="E15" i="4" s="1"/>
  <c r="AO13" i="3"/>
  <c r="D15" i="4" s="1"/>
  <c r="AN13" i="3"/>
  <c r="C15" i="4" s="1"/>
  <c r="AY12" i="3"/>
  <c r="N14" i="4" s="1"/>
  <c r="AX12" i="3"/>
  <c r="M14" i="4" s="1"/>
  <c r="AW12" i="3"/>
  <c r="L14" i="4" s="1"/>
  <c r="AV12" i="3"/>
  <c r="K14" i="4" s="1"/>
  <c r="AU12" i="3"/>
  <c r="J14" i="4" s="1"/>
  <c r="AT12" i="3"/>
  <c r="I14" i="4" s="1"/>
  <c r="AS12" i="3"/>
  <c r="H14" i="4" s="1"/>
  <c r="AR12" i="3"/>
  <c r="G14" i="4" s="1"/>
  <c r="AQ12" i="3"/>
  <c r="F14" i="4" s="1"/>
  <c r="AP12" i="3"/>
  <c r="E14" i="4" s="1"/>
  <c r="AO12" i="3"/>
  <c r="D14" i="4" s="1"/>
  <c r="AN12" i="3"/>
  <c r="C14" i="4" s="1"/>
  <c r="AY11" i="3"/>
  <c r="N13" i="4" s="1"/>
  <c r="AX11" i="3"/>
  <c r="M13" i="4" s="1"/>
  <c r="AW11" i="3"/>
  <c r="L13" i="4" s="1"/>
  <c r="AV11" i="3"/>
  <c r="K13" i="4" s="1"/>
  <c r="AU11" i="3"/>
  <c r="J13" i="4" s="1"/>
  <c r="AT11" i="3"/>
  <c r="I13" i="4" s="1"/>
  <c r="AS11" i="3"/>
  <c r="H13" i="4" s="1"/>
  <c r="AR11" i="3"/>
  <c r="G13" i="4" s="1"/>
  <c r="AQ11" i="3"/>
  <c r="F13" i="4" s="1"/>
  <c r="AP11" i="3"/>
  <c r="E13" i="4" s="1"/>
  <c r="AO11" i="3"/>
  <c r="D13" i="4" s="1"/>
  <c r="AN11" i="3"/>
  <c r="C13" i="4" s="1"/>
  <c r="AY10" i="3"/>
  <c r="N12" i="4" s="1"/>
  <c r="AX10" i="3"/>
  <c r="M12" i="4" s="1"/>
  <c r="AW10" i="3"/>
  <c r="L12" i="4" s="1"/>
  <c r="AV10" i="3"/>
  <c r="K12" i="4" s="1"/>
  <c r="AU10" i="3"/>
  <c r="J12" i="4" s="1"/>
  <c r="AT10" i="3"/>
  <c r="I12" i="4" s="1"/>
  <c r="AS10" i="3"/>
  <c r="H12" i="4" s="1"/>
  <c r="AR10" i="3"/>
  <c r="G12" i="4" s="1"/>
  <c r="AQ10" i="3"/>
  <c r="F12" i="4" s="1"/>
  <c r="AP10" i="3"/>
  <c r="E12" i="4" s="1"/>
  <c r="AO10" i="3"/>
  <c r="D12" i="4" s="1"/>
  <c r="AN10" i="3"/>
  <c r="C12" i="4" s="1"/>
  <c r="AY9" i="3"/>
  <c r="N11" i="4" s="1"/>
  <c r="AX9" i="3"/>
  <c r="M11" i="4" s="1"/>
  <c r="AW9" i="3"/>
  <c r="L11" i="4" s="1"/>
  <c r="AV9" i="3"/>
  <c r="K11" i="4" s="1"/>
  <c r="AU9" i="3"/>
  <c r="AT9" i="3"/>
  <c r="I11" i="4" s="1"/>
  <c r="AS9" i="3"/>
  <c r="H11" i="4" s="1"/>
  <c r="AR9" i="3"/>
  <c r="G11" i="4" s="1"/>
  <c r="AQ9" i="3"/>
  <c r="F11" i="4" s="1"/>
  <c r="AP9" i="3"/>
  <c r="E11" i="4" s="1"/>
  <c r="AO9" i="3"/>
  <c r="D11" i="4" s="1"/>
  <c r="AN9" i="3"/>
  <c r="C11" i="4" s="1"/>
  <c r="AY8" i="3"/>
  <c r="N10" i="4" s="1"/>
  <c r="AX8" i="3"/>
  <c r="M10" i="4" s="1"/>
  <c r="AW8" i="3"/>
  <c r="L10" i="4" s="1"/>
  <c r="AV8" i="3"/>
  <c r="K10" i="4" s="1"/>
  <c r="AU8" i="3"/>
  <c r="J10" i="4" s="1"/>
  <c r="AT8" i="3"/>
  <c r="I10" i="4" s="1"/>
  <c r="AS8" i="3"/>
  <c r="H10" i="4" s="1"/>
  <c r="AR8" i="3"/>
  <c r="G10" i="4" s="1"/>
  <c r="AQ8" i="3"/>
  <c r="F10" i="4" s="1"/>
  <c r="AP8" i="3"/>
  <c r="E10" i="4" s="1"/>
  <c r="AO8" i="3"/>
  <c r="D10" i="4" s="1"/>
  <c r="AN8" i="3"/>
  <c r="C10" i="4" s="1"/>
  <c r="AY7" i="3"/>
  <c r="N9" i="4" s="1"/>
  <c r="AX7" i="3"/>
  <c r="M9" i="4" s="1"/>
  <c r="AW7" i="3"/>
  <c r="L9" i="4" s="1"/>
  <c r="AV7" i="3"/>
  <c r="K9" i="4" s="1"/>
  <c r="AU7" i="3"/>
  <c r="J9" i="4" s="1"/>
  <c r="AT7" i="3"/>
  <c r="I9" i="4" s="1"/>
  <c r="AS7" i="3"/>
  <c r="H9" i="4" s="1"/>
  <c r="AR7" i="3"/>
  <c r="G9" i="4" s="1"/>
  <c r="AQ7" i="3"/>
  <c r="F9" i="4" s="1"/>
  <c r="AP7" i="3"/>
  <c r="E9" i="4" s="1"/>
  <c r="AO7" i="3"/>
  <c r="D9" i="4" s="1"/>
  <c r="AN7" i="3"/>
  <c r="C9" i="4" s="1"/>
  <c r="AY6" i="3"/>
  <c r="N8" i="4" s="1"/>
  <c r="AX6" i="3"/>
  <c r="M8" i="4" s="1"/>
  <c r="AW6" i="3"/>
  <c r="L8" i="4" s="1"/>
  <c r="AV6" i="3"/>
  <c r="K8" i="4" s="1"/>
  <c r="AU6" i="3"/>
  <c r="J8" i="4" s="1"/>
  <c r="AT6" i="3"/>
  <c r="I8" i="4" s="1"/>
  <c r="AS6" i="3"/>
  <c r="H8" i="4" s="1"/>
  <c r="AR6" i="3"/>
  <c r="G8" i="4" s="1"/>
  <c r="AQ6" i="3"/>
  <c r="F8" i="4" s="1"/>
  <c r="AP6" i="3"/>
  <c r="E8" i="4" s="1"/>
  <c r="AO6" i="3"/>
  <c r="D8" i="4" s="1"/>
  <c r="AN6" i="3"/>
  <c r="C8" i="4" s="1"/>
  <c r="J35" i="1"/>
  <c r="K35" i="1"/>
  <c r="I35" i="1"/>
  <c r="J34" i="1"/>
  <c r="K34" i="1"/>
  <c r="I34" i="1"/>
  <c r="J33" i="1"/>
  <c r="K33" i="1"/>
  <c r="I33" i="1"/>
  <c r="J32" i="1"/>
  <c r="K32" i="1"/>
  <c r="I32" i="1"/>
  <c r="J31" i="1"/>
  <c r="K31" i="1"/>
  <c r="I31" i="1"/>
  <c r="J30" i="1"/>
  <c r="K30" i="1"/>
  <c r="I30" i="1"/>
  <c r="J29" i="1"/>
  <c r="K29" i="1"/>
  <c r="I29" i="1"/>
  <c r="J28" i="1"/>
  <c r="K28" i="1"/>
  <c r="I28" i="1"/>
  <c r="J27" i="1"/>
  <c r="K27" i="1"/>
  <c r="I27" i="1"/>
  <c r="J26" i="1"/>
  <c r="K26" i="1"/>
  <c r="I26" i="1"/>
  <c r="J25" i="1"/>
  <c r="K25" i="1"/>
  <c r="I25" i="1"/>
  <c r="J24" i="1"/>
  <c r="K24" i="1"/>
  <c r="I24" i="1"/>
  <c r="J23" i="1"/>
  <c r="K23" i="1"/>
  <c r="I23" i="1"/>
  <c r="J22" i="1"/>
  <c r="K22" i="1"/>
  <c r="I22" i="1"/>
  <c r="J21" i="1"/>
  <c r="K21" i="1"/>
  <c r="I21" i="1"/>
  <c r="J20" i="1"/>
  <c r="K20" i="1"/>
  <c r="I20" i="1"/>
  <c r="J19" i="1"/>
  <c r="K19" i="1"/>
  <c r="I19" i="1"/>
  <c r="J18" i="1"/>
  <c r="K18" i="1"/>
  <c r="I18" i="1"/>
  <c r="K17" i="1"/>
  <c r="I17" i="1"/>
  <c r="K16" i="1"/>
  <c r="I16" i="1"/>
  <c r="J15" i="1"/>
  <c r="K15" i="1"/>
  <c r="I15" i="1"/>
  <c r="J14" i="1"/>
  <c r="K14" i="1"/>
  <c r="K13" i="1"/>
  <c r="I13" i="1"/>
  <c r="D8" i="1"/>
  <c r="L8" i="1" s="1"/>
  <c r="G6" i="1"/>
  <c r="G16" i="5" s="1"/>
  <c r="R4" i="4" l="1"/>
  <c r="S4" i="4" s="1"/>
  <c r="D3" i="4" s="1"/>
  <c r="B334" i="5"/>
  <c r="O334" i="5" s="1"/>
  <c r="B180" i="5"/>
  <c r="P180" i="5" s="1"/>
  <c r="B316" i="5"/>
  <c r="O316" i="5" s="1"/>
  <c r="B147" i="5"/>
  <c r="B300" i="5"/>
  <c r="O300" i="5" s="1"/>
  <c r="B128" i="5"/>
  <c r="B258" i="5"/>
  <c r="E258" i="5" s="1"/>
  <c r="B113" i="5"/>
  <c r="B374" i="5"/>
  <c r="G374" i="5" s="1"/>
  <c r="B246" i="5"/>
  <c r="B83" i="5"/>
  <c r="E83" i="5" s="1"/>
  <c r="R10" i="4"/>
  <c r="S10" i="4" s="1"/>
  <c r="J3" i="4" s="1"/>
  <c r="B369" i="5"/>
  <c r="E369" i="5" s="1"/>
  <c r="B234" i="5"/>
  <c r="E234" i="5" s="1"/>
  <c r="B70" i="5"/>
  <c r="E70" i="5" s="1"/>
  <c r="R8" i="4"/>
  <c r="S8" i="4" s="1"/>
  <c r="H3" i="4" s="1"/>
  <c r="R3" i="4"/>
  <c r="S3" i="4" s="1"/>
  <c r="C3" i="4" s="1"/>
  <c r="R11" i="4"/>
  <c r="S11" i="4" s="1"/>
  <c r="K3" i="4" s="1"/>
  <c r="B361" i="5"/>
  <c r="F361" i="5" s="1"/>
  <c r="B211" i="5"/>
  <c r="F211" i="5" s="1"/>
  <c r="B59" i="5"/>
  <c r="F59" i="5" s="1"/>
  <c r="B355" i="5"/>
  <c r="E355" i="5" s="1"/>
  <c r="B195" i="5"/>
  <c r="B32" i="5"/>
  <c r="O32" i="5" s="1"/>
  <c r="F374" i="5"/>
  <c r="R5" i="4"/>
  <c r="S5" i="4" s="1"/>
  <c r="E3" i="4" s="1"/>
  <c r="B365" i="5"/>
  <c r="F365" i="5" s="1"/>
  <c r="B251" i="5"/>
  <c r="B135" i="5"/>
  <c r="B321" i="5"/>
  <c r="B200" i="5"/>
  <c r="O200" i="5" s="1"/>
  <c r="B76" i="5"/>
  <c r="O76" i="5" s="1"/>
  <c r="B360" i="5"/>
  <c r="P360" i="5" s="1"/>
  <c r="B307" i="5"/>
  <c r="F307" i="5" s="1"/>
  <c r="B240" i="5"/>
  <c r="O240" i="5" s="1"/>
  <c r="B190" i="5"/>
  <c r="B120" i="5"/>
  <c r="O120" i="5" s="1"/>
  <c r="B64" i="5"/>
  <c r="B379" i="5"/>
  <c r="B353" i="5"/>
  <c r="E353" i="5" s="1"/>
  <c r="B294" i="5"/>
  <c r="B228" i="5"/>
  <c r="O228" i="5" s="1"/>
  <c r="B167" i="5"/>
  <c r="E167" i="5" s="1"/>
  <c r="B101" i="5"/>
  <c r="G101" i="5" s="1"/>
  <c r="B53" i="5"/>
  <c r="F53" i="5" s="1"/>
  <c r="B375" i="5"/>
  <c r="B348" i="5"/>
  <c r="B288" i="5"/>
  <c r="B223" i="5"/>
  <c r="E223" i="5" s="1"/>
  <c r="B159" i="5"/>
  <c r="P159" i="5" s="1"/>
  <c r="B97" i="5"/>
  <c r="E97" i="5" s="1"/>
  <c r="B46" i="5"/>
  <c r="B341" i="5"/>
  <c r="P341" i="5" s="1"/>
  <c r="B275" i="5"/>
  <c r="E275" i="5" s="1"/>
  <c r="B217" i="5"/>
  <c r="F217" i="5" s="1"/>
  <c r="B152" i="5"/>
  <c r="O152" i="5" s="1"/>
  <c r="B90" i="5"/>
  <c r="F90" i="5" s="1"/>
  <c r="B39" i="5"/>
  <c r="F39" i="5" s="1"/>
  <c r="B370" i="5"/>
  <c r="E370" i="5" s="1"/>
  <c r="B356" i="5"/>
  <c r="F356" i="5" s="1"/>
  <c r="B350" i="5"/>
  <c r="F350" i="5" s="1"/>
  <c r="B346" i="5"/>
  <c r="B342" i="5"/>
  <c r="E342" i="5" s="1"/>
  <c r="B335" i="5"/>
  <c r="B329" i="5"/>
  <c r="B322" i="5"/>
  <c r="B317" i="5"/>
  <c r="B311" i="5"/>
  <c r="B301" i="5"/>
  <c r="B289" i="5"/>
  <c r="E289" i="5" s="1"/>
  <c r="B283" i="5"/>
  <c r="P283" i="5" s="1"/>
  <c r="B276" i="5"/>
  <c r="O276" i="5" s="1"/>
  <c r="B271" i="5"/>
  <c r="B266" i="5"/>
  <c r="B259" i="5"/>
  <c r="B252" i="5"/>
  <c r="O252" i="5" s="1"/>
  <c r="F246" i="5"/>
  <c r="B241" i="5"/>
  <c r="E241" i="5" s="1"/>
  <c r="B235" i="5"/>
  <c r="F235" i="5" s="1"/>
  <c r="B229" i="5"/>
  <c r="E229" i="5" s="1"/>
  <c r="B224" i="5"/>
  <c r="F224" i="5" s="1"/>
  <c r="B212" i="5"/>
  <c r="O212" i="5" s="1"/>
  <c r="B207" i="5"/>
  <c r="F207" i="5" s="1"/>
  <c r="B196" i="5"/>
  <c r="B184" i="5"/>
  <c r="F184" i="5" s="1"/>
  <c r="B181" i="5"/>
  <c r="E181" i="5" s="1"/>
  <c r="B174" i="5"/>
  <c r="O174" i="5" s="1"/>
  <c r="B168" i="5"/>
  <c r="O168" i="5" s="1"/>
  <c r="B160" i="5"/>
  <c r="O160" i="5" s="1"/>
  <c r="B153" i="5"/>
  <c r="B148" i="5"/>
  <c r="O148" i="5" s="1"/>
  <c r="B136" i="5"/>
  <c r="F136" i="5" s="1"/>
  <c r="B129" i="5"/>
  <c r="F129" i="5" s="1"/>
  <c r="B121" i="5"/>
  <c r="E121" i="5" s="1"/>
  <c r="B114" i="5"/>
  <c r="E114" i="5" s="1"/>
  <c r="B108" i="5"/>
  <c r="O108" i="5" s="1"/>
  <c r="F101" i="5"/>
  <c r="B91" i="5"/>
  <c r="B84" i="5"/>
  <c r="O84" i="5" s="1"/>
  <c r="B77" i="5"/>
  <c r="E77" i="5" s="1"/>
  <c r="B65" i="5"/>
  <c r="E65" i="5" s="1"/>
  <c r="B60" i="5"/>
  <c r="F60" i="5" s="1"/>
  <c r="B54" i="5"/>
  <c r="E54" i="5" s="1"/>
  <c r="B47" i="5"/>
  <c r="B40" i="5"/>
  <c r="O40" i="5" s="1"/>
  <c r="B27" i="5"/>
  <c r="F27" i="5" s="1"/>
  <c r="B26" i="5"/>
  <c r="F26" i="5" s="1"/>
  <c r="B378" i="5"/>
  <c r="E378" i="5" s="1"/>
  <c r="B368" i="5"/>
  <c r="E368" i="5" s="1"/>
  <c r="B364" i="5"/>
  <c r="E364" i="5" s="1"/>
  <c r="B354" i="5"/>
  <c r="B349" i="5"/>
  <c r="F349" i="5" s="1"/>
  <c r="B333" i="5"/>
  <c r="F333" i="5" s="1"/>
  <c r="B328" i="5"/>
  <c r="E328" i="5" s="1"/>
  <c r="B315" i="5"/>
  <c r="F315" i="5" s="1"/>
  <c r="B310" i="5"/>
  <c r="G310" i="5" s="1"/>
  <c r="B306" i="5"/>
  <c r="B299" i="5"/>
  <c r="F299" i="5" s="1"/>
  <c r="B293" i="5"/>
  <c r="E293" i="5" s="1"/>
  <c r="B287" i="5"/>
  <c r="B282" i="5"/>
  <c r="O282" i="5" s="1"/>
  <c r="B274" i="5"/>
  <c r="F274" i="5" s="1"/>
  <c r="B270" i="5"/>
  <c r="B265" i="5"/>
  <c r="B257" i="5"/>
  <c r="F257" i="5" s="1"/>
  <c r="B250" i="5"/>
  <c r="E250" i="5" s="1"/>
  <c r="B227" i="5"/>
  <c r="F227" i="5" s="1"/>
  <c r="B222" i="5"/>
  <c r="F222" i="5" s="1"/>
  <c r="B216" i="5"/>
  <c r="E216" i="5" s="1"/>
  <c r="B206" i="5"/>
  <c r="P206" i="5" s="1"/>
  <c r="B199" i="5"/>
  <c r="O199" i="5" s="1"/>
  <c r="B194" i="5"/>
  <c r="O194" i="5" s="1"/>
  <c r="B189" i="5"/>
  <c r="F189" i="5" s="1"/>
  <c r="B179" i="5"/>
  <c r="F179" i="5" s="1"/>
  <c r="B173" i="5"/>
  <c r="B166" i="5"/>
  <c r="B158" i="5"/>
  <c r="E158" i="5" s="1"/>
  <c r="B146" i="5"/>
  <c r="O146" i="5" s="1"/>
  <c r="B141" i="5"/>
  <c r="P141" i="5" s="1"/>
  <c r="B134" i="5"/>
  <c r="E134" i="5" s="1"/>
  <c r="B127" i="5"/>
  <c r="E127" i="5" s="1"/>
  <c r="B119" i="5"/>
  <c r="B112" i="5"/>
  <c r="O112" i="5" s="1"/>
  <c r="B107" i="5"/>
  <c r="G107" i="5" s="1"/>
  <c r="B96" i="5"/>
  <c r="O96" i="5" s="1"/>
  <c r="B82" i="5"/>
  <c r="B75" i="5"/>
  <c r="O75" i="5" s="1"/>
  <c r="B63" i="5"/>
  <c r="F63" i="5" s="1"/>
  <c r="B45" i="5"/>
  <c r="F45" i="5" s="1"/>
  <c r="B38" i="5"/>
  <c r="E38" i="5" s="1"/>
  <c r="B31" i="5"/>
  <c r="B25" i="5"/>
  <c r="E25" i="5" s="1"/>
  <c r="B345" i="5"/>
  <c r="O345" i="5" s="1"/>
  <c r="B340" i="5"/>
  <c r="E340" i="5" s="1"/>
  <c r="B332" i="5"/>
  <c r="O332" i="5" s="1"/>
  <c r="B327" i="5"/>
  <c r="B320" i="5"/>
  <c r="F320" i="5" s="1"/>
  <c r="B314" i="5"/>
  <c r="F314" i="5" s="1"/>
  <c r="B305" i="5"/>
  <c r="G305" i="5" s="1"/>
  <c r="B298" i="5"/>
  <c r="B292" i="5"/>
  <c r="O292" i="5" s="1"/>
  <c r="B286" i="5"/>
  <c r="E286" i="5" s="1"/>
  <c r="B281" i="5"/>
  <c r="F281" i="5" s="1"/>
  <c r="B273" i="5"/>
  <c r="O273" i="5" s="1"/>
  <c r="B264" i="5"/>
  <c r="O264" i="5" s="1"/>
  <c r="B256" i="5"/>
  <c r="O256" i="5" s="1"/>
  <c r="B245" i="5"/>
  <c r="E245" i="5" s="1"/>
  <c r="B239" i="5"/>
  <c r="B221" i="5"/>
  <c r="O221" i="5" s="1"/>
  <c r="B210" i="5"/>
  <c r="B205" i="5"/>
  <c r="P205" i="5" s="1"/>
  <c r="B198" i="5"/>
  <c r="E198" i="5" s="1"/>
  <c r="B188" i="5"/>
  <c r="B183" i="5"/>
  <c r="P183" i="5" s="1"/>
  <c r="B178" i="5"/>
  <c r="E178" i="5" s="1"/>
  <c r="B165" i="5"/>
  <c r="E165" i="5" s="1"/>
  <c r="B151" i="5"/>
  <c r="O151" i="5" s="1"/>
  <c r="B145" i="5"/>
  <c r="O145" i="5" s="1"/>
  <c r="B140" i="5"/>
  <c r="O140" i="5" s="1"/>
  <c r="B133" i="5"/>
  <c r="E133" i="5" s="1"/>
  <c r="B126" i="5"/>
  <c r="B118" i="5"/>
  <c r="E118" i="5" s="1"/>
  <c r="B111" i="5"/>
  <c r="E111" i="5" s="1"/>
  <c r="B106" i="5"/>
  <c r="O106" i="5" s="1"/>
  <c r="B100" i="5"/>
  <c r="E100" i="5" s="1"/>
  <c r="B95" i="5"/>
  <c r="O95" i="5" s="1"/>
  <c r="B89" i="5"/>
  <c r="E89" i="5" s="1"/>
  <c r="B69" i="5"/>
  <c r="O69" i="5" s="1"/>
  <c r="B62" i="5"/>
  <c r="E62" i="5" s="1"/>
  <c r="B58" i="5"/>
  <c r="E58" i="5" s="1"/>
  <c r="B52" i="5"/>
  <c r="P52" i="5" s="1"/>
  <c r="B37" i="5"/>
  <c r="E37" i="5" s="1"/>
  <c r="B24" i="5"/>
  <c r="O24" i="5" s="1"/>
  <c r="B377" i="5"/>
  <c r="P377" i="5" s="1"/>
  <c r="B373" i="5"/>
  <c r="F373" i="5" s="1"/>
  <c r="B367" i="5"/>
  <c r="E367" i="5" s="1"/>
  <c r="B363" i="5"/>
  <c r="B359" i="5"/>
  <c r="E359" i="5" s="1"/>
  <c r="B344" i="5"/>
  <c r="O344" i="5" s="1"/>
  <c r="B339" i="5"/>
  <c r="F339" i="5" s="1"/>
  <c r="B326" i="5"/>
  <c r="F326" i="5" s="1"/>
  <c r="B304" i="5"/>
  <c r="E304" i="5" s="1"/>
  <c r="B297" i="5"/>
  <c r="E297" i="5" s="1"/>
  <c r="B280" i="5"/>
  <c r="G280" i="5" s="1"/>
  <c r="B269" i="5"/>
  <c r="F269" i="5" s="1"/>
  <c r="B263" i="5"/>
  <c r="F263" i="5" s="1"/>
  <c r="B255" i="5"/>
  <c r="O255" i="5" s="1"/>
  <c r="B244" i="5"/>
  <c r="P244" i="5" s="1"/>
  <c r="B233" i="5"/>
  <c r="P233" i="5" s="1"/>
  <c r="B226" i="5"/>
  <c r="B220" i="5"/>
  <c r="O220" i="5" s="1"/>
  <c r="B215" i="5"/>
  <c r="B204" i="5"/>
  <c r="B193" i="5"/>
  <c r="O193" i="5" s="1"/>
  <c r="B187" i="5"/>
  <c r="F187" i="5" s="1"/>
  <c r="B177" i="5"/>
  <c r="E177" i="5" s="1"/>
  <c r="B172" i="5"/>
  <c r="P172" i="5" s="1"/>
  <c r="B164" i="5"/>
  <c r="O164" i="5" s="1"/>
  <c r="B157" i="5"/>
  <c r="F157" i="5" s="1"/>
  <c r="B139" i="5"/>
  <c r="O139" i="5" s="1"/>
  <c r="B132" i="5"/>
  <c r="B125" i="5"/>
  <c r="F125" i="5" s="1"/>
  <c r="B105" i="5"/>
  <c r="P105" i="5" s="1"/>
  <c r="B99" i="5"/>
  <c r="F99" i="5" s="1"/>
  <c r="B94" i="5"/>
  <c r="B88" i="5"/>
  <c r="O88" i="5" s="1"/>
  <c r="B81" i="5"/>
  <c r="E81" i="5" s="1"/>
  <c r="B74" i="5"/>
  <c r="E74" i="5" s="1"/>
  <c r="B68" i="5"/>
  <c r="B51" i="5"/>
  <c r="F51" i="5" s="1"/>
  <c r="B44" i="5"/>
  <c r="P44" i="5" s="1"/>
  <c r="B36" i="5"/>
  <c r="O36" i="5" s="1"/>
  <c r="B30" i="5"/>
  <c r="E30" i="5" s="1"/>
  <c r="B23" i="5"/>
  <c r="F23" i="5" s="1"/>
  <c r="B372" i="5"/>
  <c r="F372" i="5" s="1"/>
  <c r="B362" i="5"/>
  <c r="E362" i="5" s="1"/>
  <c r="B358" i="5"/>
  <c r="B352" i="5"/>
  <c r="F352" i="5" s="1"/>
  <c r="B338" i="5"/>
  <c r="G338" i="5" s="1"/>
  <c r="B331" i="5"/>
  <c r="O331" i="5" s="1"/>
  <c r="B325" i="5"/>
  <c r="E325" i="5" s="1"/>
  <c r="B319" i="5"/>
  <c r="B313" i="5"/>
  <c r="E313" i="5" s="1"/>
  <c r="B309" i="5"/>
  <c r="P309" i="5" s="1"/>
  <c r="B303" i="5"/>
  <c r="B291" i="5"/>
  <c r="F291" i="5" s="1"/>
  <c r="B285" i="5"/>
  <c r="G285" i="5" s="1"/>
  <c r="B279" i="5"/>
  <c r="O279" i="5" s="1"/>
  <c r="B272" i="5"/>
  <c r="B268" i="5"/>
  <c r="F268" i="5" s="1"/>
  <c r="B262" i="5"/>
  <c r="E262" i="5" s="1"/>
  <c r="B249" i="5"/>
  <c r="E249" i="5" s="1"/>
  <c r="B243" i="5"/>
  <c r="B238" i="5"/>
  <c r="O238" i="5" s="1"/>
  <c r="B232" i="5"/>
  <c r="P232" i="5" s="1"/>
  <c r="B219" i="5"/>
  <c r="E219" i="5" s="1"/>
  <c r="B209" i="5"/>
  <c r="E209" i="5" s="1"/>
  <c r="B203" i="5"/>
  <c r="E203" i="5" s="1"/>
  <c r="B192" i="5"/>
  <c r="F192" i="5" s="1"/>
  <c r="B186" i="5"/>
  <c r="E186" i="5" s="1"/>
  <c r="B176" i="5"/>
  <c r="O176" i="5" s="1"/>
  <c r="B171" i="5"/>
  <c r="F171" i="5" s="1"/>
  <c r="B163" i="5"/>
  <c r="F163" i="5" s="1"/>
  <c r="B156" i="5"/>
  <c r="P156" i="5" s="1"/>
  <c r="B150" i="5"/>
  <c r="F150" i="5" s="1"/>
  <c r="B144" i="5"/>
  <c r="E144" i="5" s="1"/>
  <c r="B138" i="5"/>
  <c r="O138" i="5" s="1"/>
  <c r="B124" i="5"/>
  <c r="G124" i="5" s="1"/>
  <c r="B117" i="5"/>
  <c r="B110" i="5"/>
  <c r="F110" i="5" s="1"/>
  <c r="B104" i="5"/>
  <c r="O104" i="5" s="1"/>
  <c r="B93" i="5"/>
  <c r="F93" i="5" s="1"/>
  <c r="B87" i="5"/>
  <c r="E87" i="5" s="1"/>
  <c r="B80" i="5"/>
  <c r="O80" i="5" s="1"/>
  <c r="B73" i="5"/>
  <c r="E73" i="5" s="1"/>
  <c r="B67" i="5"/>
  <c r="E67" i="5" s="1"/>
  <c r="B57" i="5"/>
  <c r="E57" i="5" s="1"/>
  <c r="B50" i="5"/>
  <c r="E50" i="5" s="1"/>
  <c r="B43" i="5"/>
  <c r="P43" i="5" s="1"/>
  <c r="B35" i="5"/>
  <c r="F35" i="5" s="1"/>
  <c r="B29" i="5"/>
  <c r="O29" i="5" s="1"/>
  <c r="B22" i="5"/>
  <c r="Q22" i="5" s="1"/>
  <c r="Q23" i="5" s="1"/>
  <c r="B376" i="5"/>
  <c r="E376" i="5" s="1"/>
  <c r="B351" i="5"/>
  <c r="F351" i="5" s="1"/>
  <c r="B347" i="5"/>
  <c r="O347" i="5" s="1"/>
  <c r="B343" i="5"/>
  <c r="O343" i="5" s="1"/>
  <c r="B337" i="5"/>
  <c r="P337" i="5" s="1"/>
  <c r="B324" i="5"/>
  <c r="F324" i="5" s="1"/>
  <c r="B318" i="5"/>
  <c r="B312" i="5"/>
  <c r="E312" i="5" s="1"/>
  <c r="B302" i="5"/>
  <c r="B296" i="5"/>
  <c r="F296" i="5" s="1"/>
  <c r="B284" i="5"/>
  <c r="O284" i="5" s="1"/>
  <c r="B278" i="5"/>
  <c r="G278" i="5" s="1"/>
  <c r="B267" i="5"/>
  <c r="E267" i="5" s="1"/>
  <c r="B261" i="5"/>
  <c r="E261" i="5" s="1"/>
  <c r="B254" i="5"/>
  <c r="E254" i="5" s="1"/>
  <c r="B248" i="5"/>
  <c r="B242" i="5"/>
  <c r="E242" i="5" s="1"/>
  <c r="B237" i="5"/>
  <c r="E237" i="5" s="1"/>
  <c r="B231" i="5"/>
  <c r="F231" i="5" s="1"/>
  <c r="B225" i="5"/>
  <c r="E225" i="5" s="1"/>
  <c r="B214" i="5"/>
  <c r="P214" i="5" s="1"/>
  <c r="B208" i="5"/>
  <c r="P208" i="5" s="1"/>
  <c r="B202" i="5"/>
  <c r="B197" i="5"/>
  <c r="G197" i="5" s="1"/>
  <c r="B191" i="5"/>
  <c r="E191" i="5" s="1"/>
  <c r="B185" i="5"/>
  <c r="B175" i="5"/>
  <c r="E175" i="5" s="1"/>
  <c r="B170" i="5"/>
  <c r="E170" i="5" s="1"/>
  <c r="B162" i="5"/>
  <c r="E162" i="5" s="1"/>
  <c r="B155" i="5"/>
  <c r="E155" i="5" s="1"/>
  <c r="B143" i="5"/>
  <c r="F143" i="5" s="1"/>
  <c r="B131" i="5"/>
  <c r="O131" i="5" s="1"/>
  <c r="B123" i="5"/>
  <c r="E123" i="5" s="1"/>
  <c r="B116" i="5"/>
  <c r="O116" i="5" s="1"/>
  <c r="B103" i="5"/>
  <c r="F103" i="5" s="1"/>
  <c r="B86" i="5"/>
  <c r="E86" i="5" s="1"/>
  <c r="B79" i="5"/>
  <c r="E79" i="5" s="1"/>
  <c r="B72" i="5"/>
  <c r="O72" i="5" s="1"/>
  <c r="B61" i="5"/>
  <c r="O61" i="5" s="1"/>
  <c r="B56" i="5"/>
  <c r="O56" i="5" s="1"/>
  <c r="B49" i="5"/>
  <c r="E49" i="5" s="1"/>
  <c r="B42" i="5"/>
  <c r="E42" i="5" s="1"/>
  <c r="B34" i="5"/>
  <c r="E34" i="5" s="1"/>
  <c r="B28" i="5"/>
  <c r="O28" i="5" s="1"/>
  <c r="B21" i="5"/>
  <c r="D21" i="5" s="1"/>
  <c r="H21" i="5" s="1"/>
  <c r="B380" i="5"/>
  <c r="O380" i="5" s="1"/>
  <c r="B371" i="5"/>
  <c r="P371" i="5" s="1"/>
  <c r="B366" i="5"/>
  <c r="P366" i="5" s="1"/>
  <c r="B357" i="5"/>
  <c r="O357" i="5" s="1"/>
  <c r="B336" i="5"/>
  <c r="O336" i="5" s="1"/>
  <c r="B330" i="5"/>
  <c r="F330" i="5" s="1"/>
  <c r="B323" i="5"/>
  <c r="F323" i="5" s="1"/>
  <c r="B308" i="5"/>
  <c r="F308" i="5" s="1"/>
  <c r="B295" i="5"/>
  <c r="O295" i="5" s="1"/>
  <c r="B290" i="5"/>
  <c r="F290" i="5" s="1"/>
  <c r="B277" i="5"/>
  <c r="B260" i="5"/>
  <c r="O260" i="5" s="1"/>
  <c r="B253" i="5"/>
  <c r="E253" i="5" s="1"/>
  <c r="B247" i="5"/>
  <c r="E247" i="5" s="1"/>
  <c r="B236" i="5"/>
  <c r="P236" i="5" s="1"/>
  <c r="B230" i="5"/>
  <c r="E230" i="5" s="1"/>
  <c r="B218" i="5"/>
  <c r="B213" i="5"/>
  <c r="F213" i="5" s="1"/>
  <c r="B201" i="5"/>
  <c r="P201" i="5" s="1"/>
  <c r="B182" i="5"/>
  <c r="O182" i="5" s="1"/>
  <c r="B169" i="5"/>
  <c r="P169" i="5" s="1"/>
  <c r="B161" i="5"/>
  <c r="E161" i="5" s="1"/>
  <c r="B154" i="5"/>
  <c r="P154" i="5" s="1"/>
  <c r="B149" i="5"/>
  <c r="G149" i="5" s="1"/>
  <c r="B142" i="5"/>
  <c r="E142" i="5" s="1"/>
  <c r="B137" i="5"/>
  <c r="G137" i="5" s="1"/>
  <c r="B130" i="5"/>
  <c r="E130" i="5" s="1"/>
  <c r="B122" i="5"/>
  <c r="E122" i="5" s="1"/>
  <c r="B115" i="5"/>
  <c r="O115" i="5" s="1"/>
  <c r="B109" i="5"/>
  <c r="E109" i="5" s="1"/>
  <c r="B102" i="5"/>
  <c r="E102" i="5" s="1"/>
  <c r="B98" i="5"/>
  <c r="O98" i="5" s="1"/>
  <c r="B92" i="5"/>
  <c r="E92" i="5" s="1"/>
  <c r="B85" i="5"/>
  <c r="B78" i="5"/>
  <c r="E78" i="5" s="1"/>
  <c r="B71" i="5"/>
  <c r="F71" i="5" s="1"/>
  <c r="B66" i="5"/>
  <c r="O66" i="5" s="1"/>
  <c r="B55" i="5"/>
  <c r="E55" i="5" s="1"/>
  <c r="B48" i="5"/>
  <c r="O48" i="5" s="1"/>
  <c r="B41" i="5"/>
  <c r="E41" i="5" s="1"/>
  <c r="B33" i="5"/>
  <c r="E33" i="5" s="1"/>
  <c r="P374" i="5"/>
  <c r="E301" i="5"/>
  <c r="E246" i="5"/>
  <c r="E200" i="5"/>
  <c r="E126" i="5"/>
  <c r="G158" i="5"/>
  <c r="P240" i="5"/>
  <c r="F364" i="5"/>
  <c r="F341" i="5"/>
  <c r="G317" i="5"/>
  <c r="F168" i="5"/>
  <c r="G76" i="5"/>
  <c r="G53" i="5"/>
  <c r="E341" i="5"/>
  <c r="E300" i="5"/>
  <c r="G239" i="5"/>
  <c r="E176" i="5"/>
  <c r="E168" i="5"/>
  <c r="E140" i="5"/>
  <c r="E76" i="5"/>
  <c r="P176" i="5"/>
  <c r="G369" i="5"/>
  <c r="F355" i="5"/>
  <c r="F275" i="5"/>
  <c r="F160" i="5"/>
  <c r="F84" i="5"/>
  <c r="F369" i="5"/>
  <c r="G316" i="5"/>
  <c r="E222" i="5"/>
  <c r="E132" i="5"/>
  <c r="G100" i="5"/>
  <c r="E84" i="5"/>
  <c r="E358" i="5"/>
  <c r="P358" i="5"/>
  <c r="O358" i="5"/>
  <c r="P385" i="5"/>
  <c r="Q385" i="5"/>
  <c r="P379" i="5"/>
  <c r="O379" i="5"/>
  <c r="E379" i="5"/>
  <c r="F379" i="5"/>
  <c r="O378" i="5"/>
  <c r="O348" i="5"/>
  <c r="E348" i="5"/>
  <c r="P348" i="5"/>
  <c r="F348" i="5"/>
  <c r="O370" i="5"/>
  <c r="G370" i="5"/>
  <c r="P370" i="5"/>
  <c r="O303" i="5"/>
  <c r="P303" i="5"/>
  <c r="E351" i="5"/>
  <c r="F363" i="5"/>
  <c r="O361" i="5"/>
  <c r="P361" i="5"/>
  <c r="E357" i="5"/>
  <c r="P354" i="5"/>
  <c r="E354" i="5"/>
  <c r="O195" i="5"/>
  <c r="P195" i="5"/>
  <c r="E91" i="5"/>
  <c r="O91" i="5"/>
  <c r="P91" i="5"/>
  <c r="F77" i="5"/>
  <c r="O68" i="5"/>
  <c r="F68" i="5"/>
  <c r="P68" i="5"/>
  <c r="E68" i="5"/>
  <c r="F29" i="5"/>
  <c r="E29" i="5"/>
  <c r="O377" i="5"/>
  <c r="E374" i="5"/>
  <c r="O374" i="5"/>
  <c r="O369" i="5"/>
  <c r="P369" i="5"/>
  <c r="P318" i="5"/>
  <c r="O204" i="5"/>
  <c r="P204" i="5"/>
  <c r="O135" i="5"/>
  <c r="P135" i="5"/>
  <c r="F135" i="5"/>
  <c r="E135" i="5"/>
  <c r="P125" i="5"/>
  <c r="P363" i="5"/>
  <c r="O363" i="5"/>
  <c r="E356" i="5"/>
  <c r="O356" i="5"/>
  <c r="P356" i="5"/>
  <c r="O353" i="5"/>
  <c r="G322" i="5"/>
  <c r="O322" i="5"/>
  <c r="P322" i="5"/>
  <c r="O315" i="5"/>
  <c r="E365" i="5"/>
  <c r="O365" i="5"/>
  <c r="P365" i="5"/>
  <c r="O349" i="5"/>
  <c r="P349" i="5"/>
  <c r="G321" i="5"/>
  <c r="O321" i="5"/>
  <c r="P321" i="5"/>
  <c r="E321" i="5"/>
  <c r="G293" i="5"/>
  <c r="E290" i="5"/>
  <c r="O354" i="5"/>
  <c r="F359" i="5"/>
  <c r="O339" i="5"/>
  <c r="O306" i="5"/>
  <c r="P306" i="5"/>
  <c r="O188" i="5"/>
  <c r="P188" i="5"/>
  <c r="O94" i="5"/>
  <c r="P94" i="5"/>
  <c r="E94" i="5"/>
  <c r="P112" i="5"/>
  <c r="E333" i="5"/>
  <c r="O329" i="5"/>
  <c r="P329" i="5"/>
  <c r="E329" i="5"/>
  <c r="O293" i="5"/>
  <c r="P293" i="5"/>
  <c r="F293" i="5"/>
  <c r="G251" i="5"/>
  <c r="O251" i="5"/>
  <c r="P251" i="5"/>
  <c r="F251" i="5"/>
  <c r="E251" i="5"/>
  <c r="O166" i="5"/>
  <c r="P166" i="5"/>
  <c r="G166" i="5"/>
  <c r="E166" i="5"/>
  <c r="O128" i="5"/>
  <c r="P128" i="5"/>
  <c r="P116" i="5"/>
  <c r="F116" i="5"/>
  <c r="O46" i="5"/>
  <c r="P46" i="5"/>
  <c r="E46" i="5"/>
  <c r="F375" i="5"/>
  <c r="P375" i="5"/>
  <c r="O375" i="5"/>
  <c r="G364" i="5"/>
  <c r="O364" i="5"/>
  <c r="P364" i="5"/>
  <c r="O259" i="5"/>
  <c r="P259" i="5"/>
  <c r="O64" i="5"/>
  <c r="P64" i="5"/>
  <c r="P237" i="5"/>
  <c r="O227" i="5"/>
  <c r="P227" i="5"/>
  <c r="O224" i="5"/>
  <c r="O211" i="5"/>
  <c r="P211" i="5"/>
  <c r="O208" i="5"/>
  <c r="G189" i="5"/>
  <c r="O189" i="5"/>
  <c r="P189" i="5"/>
  <c r="F113" i="5"/>
  <c r="O113" i="5"/>
  <c r="P113" i="5"/>
  <c r="P65" i="5"/>
  <c r="P212" i="5"/>
  <c r="P148" i="5"/>
  <c r="P84" i="5"/>
  <c r="G334" i="5"/>
  <c r="P334" i="5"/>
  <c r="O296" i="5"/>
  <c r="G292" i="5"/>
  <c r="P250" i="5"/>
  <c r="O243" i="5"/>
  <c r="P243" i="5"/>
  <c r="E233" i="5"/>
  <c r="O233" i="5"/>
  <c r="E217" i="5"/>
  <c r="O217" i="5"/>
  <c r="P217" i="5"/>
  <c r="F165" i="5"/>
  <c r="F151" i="5"/>
  <c r="F127" i="5"/>
  <c r="O107" i="5"/>
  <c r="P107" i="5"/>
  <c r="O87" i="5"/>
  <c r="P87" i="5"/>
  <c r="F81" i="5"/>
  <c r="O70" i="5"/>
  <c r="P70" i="5"/>
  <c r="E53" i="5"/>
  <c r="O53" i="5"/>
  <c r="P53" i="5"/>
  <c r="G45" i="5"/>
  <c r="O342" i="5"/>
  <c r="P332" i="5"/>
  <c r="P300" i="5"/>
  <c r="P108" i="5"/>
  <c r="P76" i="5"/>
  <c r="F266" i="5"/>
  <c r="O266" i="5"/>
  <c r="P266" i="5"/>
  <c r="F258" i="5"/>
  <c r="O258" i="5"/>
  <c r="P258" i="5"/>
  <c r="P229" i="5"/>
  <c r="O178" i="5"/>
  <c r="P178" i="5"/>
  <c r="G167" i="5"/>
  <c r="O154" i="5"/>
  <c r="F76" i="5"/>
  <c r="E60" i="5"/>
  <c r="F31" i="5"/>
  <c r="O31" i="5"/>
  <c r="P31" i="5"/>
  <c r="P328" i="5"/>
  <c r="P296" i="5"/>
  <c r="P264" i="5"/>
  <c r="P200" i="5"/>
  <c r="P168" i="5"/>
  <c r="P136" i="5"/>
  <c r="G257" i="5"/>
  <c r="O239" i="5"/>
  <c r="P239" i="5"/>
  <c r="P203" i="5"/>
  <c r="F181" i="5"/>
  <c r="F167" i="5"/>
  <c r="G165" i="5"/>
  <c r="O165" i="5"/>
  <c r="P165" i="5"/>
  <c r="O153" i="5"/>
  <c r="P153" i="5"/>
  <c r="O127" i="5"/>
  <c r="P127" i="5"/>
  <c r="F108" i="5"/>
  <c r="P93" i="5"/>
  <c r="E45" i="5"/>
  <c r="O45" i="5"/>
  <c r="P45" i="5"/>
  <c r="O42" i="5"/>
  <c r="P42" i="5"/>
  <c r="O38" i="5"/>
  <c r="F25" i="5"/>
  <c r="O25" i="5"/>
  <c r="P25" i="5"/>
  <c r="O350" i="5"/>
  <c r="P340" i="5"/>
  <c r="P132" i="5"/>
  <c r="P100" i="5"/>
  <c r="O355" i="5"/>
  <c r="P355" i="5"/>
  <c r="G346" i="5"/>
  <c r="G341" i="5"/>
  <c r="O341" i="5"/>
  <c r="O326" i="5"/>
  <c r="P326" i="5"/>
  <c r="E320" i="5"/>
  <c r="O320" i="5"/>
  <c r="O317" i="5"/>
  <c r="P317" i="5"/>
  <c r="E311" i="5"/>
  <c r="O311" i="5"/>
  <c r="P311" i="5"/>
  <c r="E269" i="5"/>
  <c r="O269" i="5"/>
  <c r="P269" i="5"/>
  <c r="O246" i="5"/>
  <c r="P246" i="5"/>
  <c r="O190" i="5"/>
  <c r="P190" i="5"/>
  <c r="G173" i="5"/>
  <c r="O173" i="5"/>
  <c r="P173" i="5"/>
  <c r="O158" i="5"/>
  <c r="P158" i="5"/>
  <c r="O147" i="5"/>
  <c r="P147" i="5"/>
  <c r="G141" i="5"/>
  <c r="O141" i="5"/>
  <c r="E108" i="5"/>
  <c r="F97" i="5"/>
  <c r="O97" i="5"/>
  <c r="P97" i="5"/>
  <c r="P90" i="5"/>
  <c r="O83" i="5"/>
  <c r="P83" i="5"/>
  <c r="O62" i="5"/>
  <c r="P62" i="5"/>
  <c r="E52" i="5"/>
  <c r="P320" i="5"/>
  <c r="P224" i="5"/>
  <c r="P96" i="5"/>
  <c r="P32" i="5"/>
  <c r="E257" i="5"/>
  <c r="O257" i="5"/>
  <c r="P257" i="5"/>
  <c r="P202" i="5"/>
  <c r="P177" i="5"/>
  <c r="O167" i="5"/>
  <c r="P167" i="5"/>
  <c r="E136" i="5"/>
  <c r="O136" i="5"/>
  <c r="O121" i="5"/>
  <c r="O105" i="5"/>
  <c r="O59" i="5"/>
  <c r="P59" i="5"/>
  <c r="O34" i="5"/>
  <c r="P316" i="5"/>
  <c r="F343" i="5"/>
  <c r="P319" i="5"/>
  <c r="O301" i="5"/>
  <c r="P301" i="5"/>
  <c r="O298" i="5"/>
  <c r="P298" i="5"/>
  <c r="O287" i="5"/>
  <c r="P287" i="5"/>
  <c r="G275" i="5"/>
  <c r="O275" i="5"/>
  <c r="P275" i="5"/>
  <c r="E271" i="5"/>
  <c r="O271" i="5"/>
  <c r="P271" i="5"/>
  <c r="O234" i="5"/>
  <c r="P234" i="5"/>
  <c r="E227" i="5"/>
  <c r="E224" i="5"/>
  <c r="O222" i="5"/>
  <c r="P222" i="5"/>
  <c r="E211" i="5"/>
  <c r="O206" i="5"/>
  <c r="E189" i="5"/>
  <c r="O185" i="5"/>
  <c r="P185" i="5"/>
  <c r="O183" i="5"/>
  <c r="F180" i="5"/>
  <c r="O180" i="5"/>
  <c r="E150" i="5"/>
  <c r="O143" i="5"/>
  <c r="F132" i="5"/>
  <c r="O132" i="5"/>
  <c r="F126" i="5"/>
  <c r="O126" i="5"/>
  <c r="P126" i="5"/>
  <c r="E120" i="5"/>
  <c r="E117" i="5"/>
  <c r="O117" i="5"/>
  <c r="P117" i="5"/>
  <c r="E113" i="5"/>
  <c r="E101" i="5"/>
  <c r="O101" i="5"/>
  <c r="P101" i="5"/>
  <c r="P85" i="5"/>
  <c r="F47" i="5"/>
  <c r="O47" i="5"/>
  <c r="P47" i="5"/>
  <c r="O27" i="5"/>
  <c r="P27" i="5"/>
  <c r="P22" i="5"/>
  <c r="O346" i="5"/>
  <c r="P120" i="5"/>
  <c r="F370" i="5"/>
  <c r="F346" i="5"/>
  <c r="F166" i="5"/>
  <c r="F358" i="5"/>
  <c r="F298" i="5"/>
  <c r="F334" i="5"/>
  <c r="F190" i="5"/>
  <c r="F354" i="5"/>
  <c r="E349" i="5"/>
  <c r="F329" i="5"/>
  <c r="F318" i="5"/>
  <c r="E305" i="5"/>
  <c r="E298" i="5"/>
  <c r="E268" i="5"/>
  <c r="E240" i="5"/>
  <c r="F240" i="5"/>
  <c r="E336" i="5"/>
  <c r="F250" i="5"/>
  <c r="E205" i="5"/>
  <c r="F305" i="5"/>
  <c r="G298" i="5"/>
  <c r="E287" i="5"/>
  <c r="F287" i="5"/>
  <c r="G287" i="5"/>
  <c r="E334" i="5"/>
  <c r="F322" i="5"/>
  <c r="E316" i="5"/>
  <c r="E303" i="5"/>
  <c r="F303" i="5"/>
  <c r="F237" i="5"/>
  <c r="G237" i="5"/>
  <c r="E212" i="5"/>
  <c r="F212" i="5"/>
  <c r="E338" i="5"/>
  <c r="G326" i="5"/>
  <c r="E322" i="5"/>
  <c r="F321" i="5"/>
  <c r="F306" i="5"/>
  <c r="E264" i="5"/>
  <c r="F264" i="5"/>
  <c r="E255" i="5"/>
  <c r="F255" i="5"/>
  <c r="F188" i="5"/>
  <c r="E188" i="5"/>
  <c r="E153" i="5"/>
  <c r="F153" i="5"/>
  <c r="G153" i="5"/>
  <c r="F148" i="5"/>
  <c r="G148" i="5"/>
  <c r="E148" i="5"/>
  <c r="G353" i="5"/>
  <c r="F316" i="5"/>
  <c r="E306" i="5"/>
  <c r="E244" i="5"/>
  <c r="G244" i="5"/>
  <c r="G358" i="5"/>
  <c r="F344" i="5"/>
  <c r="G340" i="5"/>
  <c r="F336" i="5"/>
  <c r="F311" i="5"/>
  <c r="F294" i="5"/>
  <c r="G268" i="5"/>
  <c r="E259" i="5"/>
  <c r="F259" i="5"/>
  <c r="E243" i="5"/>
  <c r="F243" i="5"/>
  <c r="F300" i="5"/>
  <c r="F234" i="5"/>
  <c r="E204" i="5"/>
  <c r="F204" i="5"/>
  <c r="E272" i="5"/>
  <c r="G269" i="5"/>
  <c r="E195" i="5"/>
  <c r="F195" i="5"/>
  <c r="G227" i="5"/>
  <c r="F202" i="5"/>
  <c r="F172" i="5"/>
  <c r="F170" i="5"/>
  <c r="E112" i="5"/>
  <c r="F112" i="5"/>
  <c r="G112" i="5"/>
  <c r="E210" i="5"/>
  <c r="E180" i="5"/>
  <c r="E147" i="5"/>
  <c r="F147" i="5"/>
  <c r="G185" i="5"/>
  <c r="F178" i="5"/>
  <c r="E187" i="5"/>
  <c r="E185" i="5"/>
  <c r="F169" i="5"/>
  <c r="F140" i="5"/>
  <c r="F185" i="5"/>
  <c r="E75" i="5"/>
  <c r="F75" i="5"/>
  <c r="G64" i="5"/>
  <c r="E47" i="5"/>
  <c r="G47" i="5"/>
  <c r="F128" i="5"/>
  <c r="E64" i="5"/>
  <c r="F64" i="5"/>
  <c r="E138" i="5"/>
  <c r="E128" i="5"/>
  <c r="G95" i="5"/>
  <c r="F91" i="5"/>
  <c r="G59" i="5"/>
  <c r="E59" i="5"/>
  <c r="F120" i="5"/>
  <c r="F105" i="5"/>
  <c r="G105" i="5"/>
  <c r="G83" i="5"/>
  <c r="E31" i="5"/>
  <c r="E23" i="5"/>
  <c r="E116" i="5"/>
  <c r="G113" i="5"/>
  <c r="F94" i="5"/>
  <c r="G94" i="5"/>
  <c r="F83" i="5"/>
  <c r="E27" i="5"/>
  <c r="G70" i="5"/>
  <c r="G62" i="5"/>
  <c r="G46" i="5"/>
  <c r="F70" i="5"/>
  <c r="F62" i="5"/>
  <c r="F46" i="5"/>
  <c r="F22" i="5"/>
  <c r="F56" i="5"/>
  <c r="F32" i="5"/>
  <c r="F24" i="5"/>
  <c r="E32" i="5"/>
  <c r="K385" i="5"/>
  <c r="L385" i="5"/>
  <c r="J385" i="5"/>
  <c r="M385" i="5"/>
  <c r="N385" i="5"/>
  <c r="O385" i="5"/>
  <c r="G385" i="5"/>
  <c r="F385" i="5"/>
  <c r="H385" i="5"/>
  <c r="E385" i="5"/>
  <c r="D385" i="5"/>
  <c r="C385" i="5"/>
  <c r="B1096" i="5"/>
  <c r="B1088" i="5"/>
  <c r="B1080" i="5"/>
  <c r="B1072" i="5"/>
  <c r="B1064" i="5"/>
  <c r="B1056" i="5"/>
  <c r="B1048" i="5"/>
  <c r="B1040" i="5"/>
  <c r="B1032" i="5"/>
  <c r="B1024" i="5"/>
  <c r="B1016" i="5"/>
  <c r="B1008" i="5"/>
  <c r="B1000" i="5"/>
  <c r="B992" i="5"/>
  <c r="B984" i="5"/>
  <c r="B976" i="5"/>
  <c r="B968" i="5"/>
  <c r="B960" i="5"/>
  <c r="B952" i="5"/>
  <c r="B944" i="5"/>
  <c r="B936" i="5"/>
  <c r="B928" i="5"/>
  <c r="B920" i="5"/>
  <c r="B912" i="5"/>
  <c r="B904" i="5"/>
  <c r="B896" i="5"/>
  <c r="B888" i="5"/>
  <c r="B880" i="5"/>
  <c r="B872" i="5"/>
  <c r="B864" i="5"/>
  <c r="B856" i="5"/>
  <c r="B848" i="5"/>
  <c r="B840" i="5"/>
  <c r="B832" i="5"/>
  <c r="B824" i="5"/>
  <c r="B816" i="5"/>
  <c r="B808" i="5"/>
  <c r="B800" i="5"/>
  <c r="B792" i="5"/>
  <c r="B784" i="5"/>
  <c r="B776" i="5"/>
  <c r="B768" i="5"/>
  <c r="B760" i="5"/>
  <c r="B752" i="5"/>
  <c r="B744" i="5"/>
  <c r="B736" i="5"/>
  <c r="B728" i="5"/>
  <c r="B720" i="5"/>
  <c r="B712" i="5"/>
  <c r="B704" i="5"/>
  <c r="B696" i="5"/>
  <c r="B688" i="5"/>
  <c r="B680" i="5"/>
  <c r="B672" i="5"/>
  <c r="B664" i="5"/>
  <c r="B656" i="5"/>
  <c r="B648" i="5"/>
  <c r="B640" i="5"/>
  <c r="B632" i="5"/>
  <c r="B624" i="5"/>
  <c r="B616" i="5"/>
  <c r="B608" i="5"/>
  <c r="B600" i="5"/>
  <c r="B592" i="5"/>
  <c r="B584" i="5"/>
  <c r="B576" i="5"/>
  <c r="B568" i="5"/>
  <c r="B560" i="5"/>
  <c r="B552" i="5"/>
  <c r="B544" i="5"/>
  <c r="B536" i="5"/>
  <c r="B528" i="5"/>
  <c r="B520" i="5"/>
  <c r="B512" i="5"/>
  <c r="B504" i="5"/>
  <c r="B496" i="5"/>
  <c r="B488" i="5"/>
  <c r="B480" i="5"/>
  <c r="B472" i="5"/>
  <c r="B464" i="5"/>
  <c r="B456" i="5"/>
  <c r="B448" i="5"/>
  <c r="B440" i="5"/>
  <c r="B432" i="5"/>
  <c r="B424" i="5"/>
  <c r="B416" i="5"/>
  <c r="B408" i="5"/>
  <c r="B400" i="5"/>
  <c r="B392" i="5"/>
  <c r="B383" i="5"/>
  <c r="B1095" i="5"/>
  <c r="B1087" i="5"/>
  <c r="B1079" i="5"/>
  <c r="B1071" i="5"/>
  <c r="B1063" i="5"/>
  <c r="B1055" i="5"/>
  <c r="B1047" i="5"/>
  <c r="B1039" i="5"/>
  <c r="B1031" i="5"/>
  <c r="B1023" i="5"/>
  <c r="B1015" i="5"/>
  <c r="B1007" i="5"/>
  <c r="B999" i="5"/>
  <c r="B991" i="5"/>
  <c r="B983" i="5"/>
  <c r="B975" i="5"/>
  <c r="B967" i="5"/>
  <c r="B959" i="5"/>
  <c r="B951" i="5"/>
  <c r="B943" i="5"/>
  <c r="B935" i="5"/>
  <c r="B927" i="5"/>
  <c r="B919" i="5"/>
  <c r="B911" i="5"/>
  <c r="B903" i="5"/>
  <c r="B895" i="5"/>
  <c r="B887" i="5"/>
  <c r="B879" i="5"/>
  <c r="B871" i="5"/>
  <c r="B863" i="5"/>
  <c r="B855" i="5"/>
  <c r="B847" i="5"/>
  <c r="B839" i="5"/>
  <c r="B831" i="5"/>
  <c r="B823" i="5"/>
  <c r="B815" i="5"/>
  <c r="B807" i="5"/>
  <c r="B799" i="5"/>
  <c r="B791" i="5"/>
  <c r="B783" i="5"/>
  <c r="B775" i="5"/>
  <c r="B767" i="5"/>
  <c r="B759" i="5"/>
  <c r="B751" i="5"/>
  <c r="B743" i="5"/>
  <c r="B735" i="5"/>
  <c r="B727" i="5"/>
  <c r="B719" i="5"/>
  <c r="B711" i="5"/>
  <c r="B703" i="5"/>
  <c r="B695" i="5"/>
  <c r="B687" i="5"/>
  <c r="B679" i="5"/>
  <c r="B671" i="5"/>
  <c r="B663" i="5"/>
  <c r="B655" i="5"/>
  <c r="B647" i="5"/>
  <c r="B639" i="5"/>
  <c r="B631" i="5"/>
  <c r="B623" i="5"/>
  <c r="B615" i="5"/>
  <c r="B607" i="5"/>
  <c r="B599" i="5"/>
  <c r="B591" i="5"/>
  <c r="B583" i="5"/>
  <c r="B575" i="5"/>
  <c r="B567" i="5"/>
  <c r="B559" i="5"/>
  <c r="B551" i="5"/>
  <c r="B543" i="5"/>
  <c r="B535" i="5"/>
  <c r="B527" i="5"/>
  <c r="B519" i="5"/>
  <c r="B511" i="5"/>
  <c r="B503" i="5"/>
  <c r="B495" i="5"/>
  <c r="B487" i="5"/>
  <c r="B479" i="5"/>
  <c r="B471" i="5"/>
  <c r="B463" i="5"/>
  <c r="B455" i="5"/>
  <c r="B447" i="5"/>
  <c r="B439" i="5"/>
  <c r="B431" i="5"/>
  <c r="B423" i="5"/>
  <c r="B415" i="5"/>
  <c r="B407" i="5"/>
  <c r="B399" i="5"/>
  <c r="B391" i="5"/>
  <c r="B1094" i="5"/>
  <c r="B1086" i="5"/>
  <c r="B1078" i="5"/>
  <c r="B1070" i="5"/>
  <c r="B1062" i="5"/>
  <c r="B1054" i="5"/>
  <c r="B1046" i="5"/>
  <c r="B1038" i="5"/>
  <c r="B1030" i="5"/>
  <c r="B1022" i="5"/>
  <c r="B1014" i="5"/>
  <c r="B1006" i="5"/>
  <c r="B998" i="5"/>
  <c r="B990" i="5"/>
  <c r="B982" i="5"/>
  <c r="B974" i="5"/>
  <c r="B966" i="5"/>
  <c r="B958" i="5"/>
  <c r="B950" i="5"/>
  <c r="B942" i="5"/>
  <c r="B934" i="5"/>
  <c r="B926" i="5"/>
  <c r="B918" i="5"/>
  <c r="B910" i="5"/>
  <c r="B902" i="5"/>
  <c r="B894" i="5"/>
  <c r="B886" i="5"/>
  <c r="B878" i="5"/>
  <c r="B870" i="5"/>
  <c r="B862" i="5"/>
  <c r="B854" i="5"/>
  <c r="B846" i="5"/>
  <c r="B838" i="5"/>
  <c r="B830" i="5"/>
  <c r="B822" i="5"/>
  <c r="B814" i="5"/>
  <c r="B806" i="5"/>
  <c r="B798" i="5"/>
  <c r="B790" i="5"/>
  <c r="B782" i="5"/>
  <c r="B774" i="5"/>
  <c r="B766" i="5"/>
  <c r="B758" i="5"/>
  <c r="B750" i="5"/>
  <c r="B742" i="5"/>
  <c r="B734" i="5"/>
  <c r="B726" i="5"/>
  <c r="B718" i="5"/>
  <c r="B710" i="5"/>
  <c r="B702" i="5"/>
  <c r="B694" i="5"/>
  <c r="B686" i="5"/>
  <c r="B678" i="5"/>
  <c r="B670" i="5"/>
  <c r="B662" i="5"/>
  <c r="B654" i="5"/>
  <c r="B646" i="5"/>
  <c r="B638" i="5"/>
  <c r="B630" i="5"/>
  <c r="B622" i="5"/>
  <c r="B614" i="5"/>
  <c r="B606" i="5"/>
  <c r="B598" i="5"/>
  <c r="B590" i="5"/>
  <c r="B582" i="5"/>
  <c r="B574" i="5"/>
  <c r="B566" i="5"/>
  <c r="B558" i="5"/>
  <c r="B550" i="5"/>
  <c r="B542" i="5"/>
  <c r="B534" i="5"/>
  <c r="B526" i="5"/>
  <c r="B518" i="5"/>
  <c r="B510" i="5"/>
  <c r="B502" i="5"/>
  <c r="B494" i="5"/>
  <c r="B486" i="5"/>
  <c r="B478" i="5"/>
  <c r="B470" i="5"/>
  <c r="B462" i="5"/>
  <c r="B454" i="5"/>
  <c r="B446" i="5"/>
  <c r="B438" i="5"/>
  <c r="B430" i="5"/>
  <c r="B422" i="5"/>
  <c r="B414" i="5"/>
  <c r="B406" i="5"/>
  <c r="B398" i="5"/>
  <c r="B390" i="5"/>
  <c r="B381" i="5"/>
  <c r="B1093" i="5"/>
  <c r="B1085" i="5"/>
  <c r="B1077" i="5"/>
  <c r="B1069" i="5"/>
  <c r="B1061" i="5"/>
  <c r="B1053" i="5"/>
  <c r="B1045" i="5"/>
  <c r="B1037" i="5"/>
  <c r="B1029" i="5"/>
  <c r="B1021" i="5"/>
  <c r="B1013" i="5"/>
  <c r="B1005" i="5"/>
  <c r="B997" i="5"/>
  <c r="B989" i="5"/>
  <c r="B981" i="5"/>
  <c r="B973" i="5"/>
  <c r="B965" i="5"/>
  <c r="B957" i="5"/>
  <c r="B949" i="5"/>
  <c r="B941" i="5"/>
  <c r="B933" i="5"/>
  <c r="B925" i="5"/>
  <c r="B917" i="5"/>
  <c r="B909" i="5"/>
  <c r="B901" i="5"/>
  <c r="B893" i="5"/>
  <c r="B885" i="5"/>
  <c r="B877" i="5"/>
  <c r="B869" i="5"/>
  <c r="B861" i="5"/>
  <c r="B853" i="5"/>
  <c r="B845" i="5"/>
  <c r="B837" i="5"/>
  <c r="B829" i="5"/>
  <c r="B821" i="5"/>
  <c r="B813" i="5"/>
  <c r="B805" i="5"/>
  <c r="B797" i="5"/>
  <c r="B789" i="5"/>
  <c r="B781" i="5"/>
  <c r="B773" i="5"/>
  <c r="B765" i="5"/>
  <c r="B757" i="5"/>
  <c r="B749" i="5"/>
  <c r="B741" i="5"/>
  <c r="B733" i="5"/>
  <c r="B725" i="5"/>
  <c r="B717" i="5"/>
  <c r="B709" i="5"/>
  <c r="B701" i="5"/>
  <c r="B693" i="5"/>
  <c r="B685" i="5"/>
  <c r="B677" i="5"/>
  <c r="B669" i="5"/>
  <c r="B661" i="5"/>
  <c r="B653" i="5"/>
  <c r="B645" i="5"/>
  <c r="B637" i="5"/>
  <c r="B629" i="5"/>
  <c r="B621" i="5"/>
  <c r="B613" i="5"/>
  <c r="B605" i="5"/>
  <c r="B597" i="5"/>
  <c r="B589" i="5"/>
  <c r="B581" i="5"/>
  <c r="B573" i="5"/>
  <c r="B565" i="5"/>
  <c r="B557" i="5"/>
  <c r="B549" i="5"/>
  <c r="B541" i="5"/>
  <c r="B533" i="5"/>
  <c r="B525" i="5"/>
  <c r="B517" i="5"/>
  <c r="B509" i="5"/>
  <c r="B501" i="5"/>
  <c r="B493" i="5"/>
  <c r="B485" i="5"/>
  <c r="B477" i="5"/>
  <c r="B469" i="5"/>
  <c r="B461" i="5"/>
  <c r="B453" i="5"/>
  <c r="B445" i="5"/>
  <c r="B437" i="5"/>
  <c r="B429" i="5"/>
  <c r="B421" i="5"/>
  <c r="B413" i="5"/>
  <c r="B405" i="5"/>
  <c r="B397" i="5"/>
  <c r="B389" i="5"/>
  <c r="B1100" i="5"/>
  <c r="B1092" i="5"/>
  <c r="B1084" i="5"/>
  <c r="B1076" i="5"/>
  <c r="B1068" i="5"/>
  <c r="B1060" i="5"/>
  <c r="B1052" i="5"/>
  <c r="B1044" i="5"/>
  <c r="B1036" i="5"/>
  <c r="B1028" i="5"/>
  <c r="B1020" i="5"/>
  <c r="B1012" i="5"/>
  <c r="B1004" i="5"/>
  <c r="B996" i="5"/>
  <c r="B988" i="5"/>
  <c r="B980" i="5"/>
  <c r="B972" i="5"/>
  <c r="B964" i="5"/>
  <c r="B956" i="5"/>
  <c r="B948" i="5"/>
  <c r="B940" i="5"/>
  <c r="B932" i="5"/>
  <c r="B924" i="5"/>
  <c r="B916" i="5"/>
  <c r="B908" i="5"/>
  <c r="B900" i="5"/>
  <c r="B892" i="5"/>
  <c r="B884" i="5"/>
  <c r="B876" i="5"/>
  <c r="B868" i="5"/>
  <c r="B860" i="5"/>
  <c r="B852" i="5"/>
  <c r="B844" i="5"/>
  <c r="B836" i="5"/>
  <c r="B828" i="5"/>
  <c r="B820" i="5"/>
  <c r="B812" i="5"/>
  <c r="B804" i="5"/>
  <c r="B796" i="5"/>
  <c r="B788" i="5"/>
  <c r="B780" i="5"/>
  <c r="B772" i="5"/>
  <c r="B764" i="5"/>
  <c r="B756" i="5"/>
  <c r="B748" i="5"/>
  <c r="B740" i="5"/>
  <c r="B732" i="5"/>
  <c r="B724" i="5"/>
  <c r="B716" i="5"/>
  <c r="B708" i="5"/>
  <c r="B700" i="5"/>
  <c r="B692" i="5"/>
  <c r="B684" i="5"/>
  <c r="B676" i="5"/>
  <c r="B668" i="5"/>
  <c r="B660" i="5"/>
  <c r="B652" i="5"/>
  <c r="B644" i="5"/>
  <c r="B636" i="5"/>
  <c r="B628" i="5"/>
  <c r="B620" i="5"/>
  <c r="B612" i="5"/>
  <c r="B604" i="5"/>
  <c r="B596" i="5"/>
  <c r="B588" i="5"/>
  <c r="B580" i="5"/>
  <c r="B572" i="5"/>
  <c r="B564" i="5"/>
  <c r="B556" i="5"/>
  <c r="B548" i="5"/>
  <c r="B540" i="5"/>
  <c r="B532" i="5"/>
  <c r="B524" i="5"/>
  <c r="B516" i="5"/>
  <c r="B508" i="5"/>
  <c r="B500" i="5"/>
  <c r="B492" i="5"/>
  <c r="B484" i="5"/>
  <c r="B476" i="5"/>
  <c r="B468" i="5"/>
  <c r="B460" i="5"/>
  <c r="B452" i="5"/>
  <c r="B444" i="5"/>
  <c r="B436" i="5"/>
  <c r="B428" i="5"/>
  <c r="B420" i="5"/>
  <c r="B412" i="5"/>
  <c r="B404" i="5"/>
  <c r="B396" i="5"/>
  <c r="B388" i="5"/>
  <c r="B1099" i="5"/>
  <c r="B1091" i="5"/>
  <c r="B1083" i="5"/>
  <c r="B1075" i="5"/>
  <c r="B1067" i="5"/>
  <c r="B1059" i="5"/>
  <c r="B1051" i="5"/>
  <c r="B1043" i="5"/>
  <c r="B1035" i="5"/>
  <c r="B1027" i="5"/>
  <c r="B1019" i="5"/>
  <c r="B1011" i="5"/>
  <c r="B1003" i="5"/>
  <c r="B995" i="5"/>
  <c r="B987" i="5"/>
  <c r="B979" i="5"/>
  <c r="B971" i="5"/>
  <c r="B963" i="5"/>
  <c r="B955" i="5"/>
  <c r="B947" i="5"/>
  <c r="B939" i="5"/>
  <c r="B931" i="5"/>
  <c r="B923" i="5"/>
  <c r="B915" i="5"/>
  <c r="B907" i="5"/>
  <c r="B899" i="5"/>
  <c r="B891" i="5"/>
  <c r="B883" i="5"/>
  <c r="B875" i="5"/>
  <c r="B867" i="5"/>
  <c r="B859" i="5"/>
  <c r="B851" i="5"/>
  <c r="B843" i="5"/>
  <c r="B835" i="5"/>
  <c r="B827" i="5"/>
  <c r="B819" i="5"/>
  <c r="B811" i="5"/>
  <c r="B803" i="5"/>
  <c r="B795" i="5"/>
  <c r="B787" i="5"/>
  <c r="B779" i="5"/>
  <c r="B771" i="5"/>
  <c r="B763" i="5"/>
  <c r="B755" i="5"/>
  <c r="B747" i="5"/>
  <c r="B739" i="5"/>
  <c r="B731" i="5"/>
  <c r="B723" i="5"/>
  <c r="B715" i="5"/>
  <c r="B707" i="5"/>
  <c r="B699" i="5"/>
  <c r="B691" i="5"/>
  <c r="B683" i="5"/>
  <c r="B675" i="5"/>
  <c r="B667" i="5"/>
  <c r="B659" i="5"/>
  <c r="B651" i="5"/>
  <c r="B643" i="5"/>
  <c r="B635" i="5"/>
  <c r="B627" i="5"/>
  <c r="B619" i="5"/>
  <c r="B611" i="5"/>
  <c r="B603" i="5"/>
  <c r="B595" i="5"/>
  <c r="B587" i="5"/>
  <c r="B579" i="5"/>
  <c r="B571" i="5"/>
  <c r="B563" i="5"/>
  <c r="B555" i="5"/>
  <c r="B547" i="5"/>
  <c r="B539" i="5"/>
  <c r="B531" i="5"/>
  <c r="B523" i="5"/>
  <c r="B515" i="5"/>
  <c r="B507" i="5"/>
  <c r="B499" i="5"/>
  <c r="B491" i="5"/>
  <c r="B483" i="5"/>
  <c r="B475" i="5"/>
  <c r="B467" i="5"/>
  <c r="B459" i="5"/>
  <c r="B451" i="5"/>
  <c r="B443" i="5"/>
  <c r="B435" i="5"/>
  <c r="B427" i="5"/>
  <c r="B419" i="5"/>
  <c r="B411" i="5"/>
  <c r="B403" i="5"/>
  <c r="B395" i="5"/>
  <c r="B386" i="5"/>
  <c r="B1098" i="5"/>
  <c r="B1090" i="5"/>
  <c r="B1082" i="5"/>
  <c r="B1074" i="5"/>
  <c r="B1066" i="5"/>
  <c r="B1058" i="5"/>
  <c r="B1050" i="5"/>
  <c r="B1042" i="5"/>
  <c r="B1034" i="5"/>
  <c r="B1026" i="5"/>
  <c r="B1018" i="5"/>
  <c r="B1010" i="5"/>
  <c r="B1002" i="5"/>
  <c r="B994" i="5"/>
  <c r="B986" i="5"/>
  <c r="B978" i="5"/>
  <c r="B970" i="5"/>
  <c r="B962" i="5"/>
  <c r="B954" i="5"/>
  <c r="B946" i="5"/>
  <c r="B938" i="5"/>
  <c r="B930" i="5"/>
  <c r="B922" i="5"/>
  <c r="B914" i="5"/>
  <c r="B906" i="5"/>
  <c r="B898" i="5"/>
  <c r="B890" i="5"/>
  <c r="B882" i="5"/>
  <c r="B874" i="5"/>
  <c r="B866" i="5"/>
  <c r="B858" i="5"/>
  <c r="B850" i="5"/>
  <c r="B842" i="5"/>
  <c r="B834" i="5"/>
  <c r="B826" i="5"/>
  <c r="B818" i="5"/>
  <c r="B810" i="5"/>
  <c r="B802" i="5"/>
  <c r="B794" i="5"/>
  <c r="B786" i="5"/>
  <c r="B778" i="5"/>
  <c r="B770" i="5"/>
  <c r="B762" i="5"/>
  <c r="B754" i="5"/>
  <c r="B746" i="5"/>
  <c r="B738" i="5"/>
  <c r="B730" i="5"/>
  <c r="B722" i="5"/>
  <c r="B714" i="5"/>
  <c r="B706" i="5"/>
  <c r="B698" i="5"/>
  <c r="B690" i="5"/>
  <c r="B682" i="5"/>
  <c r="B674" i="5"/>
  <c r="B666" i="5"/>
  <c r="B658" i="5"/>
  <c r="B650" i="5"/>
  <c r="B642" i="5"/>
  <c r="B634" i="5"/>
  <c r="B626" i="5"/>
  <c r="B618" i="5"/>
  <c r="B610" i="5"/>
  <c r="B602" i="5"/>
  <c r="B594" i="5"/>
  <c r="B586" i="5"/>
  <c r="B578" i="5"/>
  <c r="B570" i="5"/>
  <c r="B562" i="5"/>
  <c r="B554" i="5"/>
  <c r="B546" i="5"/>
  <c r="B538" i="5"/>
  <c r="B530" i="5"/>
  <c r="B522" i="5"/>
  <c r="B514" i="5"/>
  <c r="B506" i="5"/>
  <c r="B498" i="5"/>
  <c r="B490" i="5"/>
  <c r="B482" i="5"/>
  <c r="B474" i="5"/>
  <c r="B466" i="5"/>
  <c r="B458" i="5"/>
  <c r="B450" i="5"/>
  <c r="B442" i="5"/>
  <c r="B434" i="5"/>
  <c r="B426" i="5"/>
  <c r="B418" i="5"/>
  <c r="B410" i="5"/>
  <c r="B402" i="5"/>
  <c r="B394" i="5"/>
  <c r="B382" i="5"/>
  <c r="B387" i="5"/>
  <c r="B1097" i="5"/>
  <c r="B1089" i="5"/>
  <c r="B1081" i="5"/>
  <c r="B1073" i="5"/>
  <c r="B1065" i="5"/>
  <c r="B1057" i="5"/>
  <c r="B1049" i="5"/>
  <c r="B1041" i="5"/>
  <c r="B1033" i="5"/>
  <c r="B1025" i="5"/>
  <c r="B1017" i="5"/>
  <c r="B1009" i="5"/>
  <c r="B1001" i="5"/>
  <c r="B993" i="5"/>
  <c r="B985" i="5"/>
  <c r="B977" i="5"/>
  <c r="B969" i="5"/>
  <c r="B961" i="5"/>
  <c r="B953" i="5"/>
  <c r="B945" i="5"/>
  <c r="B937" i="5"/>
  <c r="B929" i="5"/>
  <c r="B921" i="5"/>
  <c r="B913" i="5"/>
  <c r="B905" i="5"/>
  <c r="B897" i="5"/>
  <c r="B889" i="5"/>
  <c r="B881" i="5"/>
  <c r="B873" i="5"/>
  <c r="B865" i="5"/>
  <c r="B857" i="5"/>
  <c r="B849" i="5"/>
  <c r="B841" i="5"/>
  <c r="B833" i="5"/>
  <c r="B825" i="5"/>
  <c r="B817" i="5"/>
  <c r="B809" i="5"/>
  <c r="B801" i="5"/>
  <c r="B793" i="5"/>
  <c r="B785" i="5"/>
  <c r="B777" i="5"/>
  <c r="B769" i="5"/>
  <c r="B761" i="5"/>
  <c r="B753" i="5"/>
  <c r="B745" i="5"/>
  <c r="B737" i="5"/>
  <c r="B729" i="5"/>
  <c r="B721" i="5"/>
  <c r="B713" i="5"/>
  <c r="B705" i="5"/>
  <c r="B697" i="5"/>
  <c r="B689" i="5"/>
  <c r="B681" i="5"/>
  <c r="B673" i="5"/>
  <c r="B665" i="5"/>
  <c r="B657" i="5"/>
  <c r="B649" i="5"/>
  <c r="B641" i="5"/>
  <c r="B633" i="5"/>
  <c r="B625" i="5"/>
  <c r="B617" i="5"/>
  <c r="B609" i="5"/>
  <c r="B601" i="5"/>
  <c r="B593" i="5"/>
  <c r="B585" i="5"/>
  <c r="B577" i="5"/>
  <c r="B569" i="5"/>
  <c r="B561" i="5"/>
  <c r="B553" i="5"/>
  <c r="B545" i="5"/>
  <c r="B537" i="5"/>
  <c r="B529" i="5"/>
  <c r="B521" i="5"/>
  <c r="B513" i="5"/>
  <c r="B505" i="5"/>
  <c r="B497" i="5"/>
  <c r="B489" i="5"/>
  <c r="B481" i="5"/>
  <c r="B473" i="5"/>
  <c r="B465" i="5"/>
  <c r="B457" i="5"/>
  <c r="B449" i="5"/>
  <c r="B441" i="5"/>
  <c r="B433" i="5"/>
  <c r="B425" i="5"/>
  <c r="B417" i="5"/>
  <c r="B409" i="5"/>
  <c r="B401" i="5"/>
  <c r="B393" i="5"/>
  <c r="B384" i="5"/>
  <c r="R9" i="4"/>
  <c r="S9" i="4" s="1"/>
  <c r="I3" i="4" s="1"/>
  <c r="R13" i="4"/>
  <c r="S13" i="4" s="1"/>
  <c r="M3" i="4" s="1"/>
  <c r="R12" i="4"/>
  <c r="S12" i="4" s="1"/>
  <c r="L3" i="4" s="1"/>
  <c r="R6" i="4"/>
  <c r="S6" i="4" s="1"/>
  <c r="F3" i="4" s="1"/>
  <c r="R14" i="4"/>
  <c r="S14" i="4" s="1"/>
  <c r="N3" i="4" s="1"/>
  <c r="R7" i="4"/>
  <c r="S7" i="4" s="1"/>
  <c r="G3" i="4" s="1"/>
  <c r="F338" i="5" l="1"/>
  <c r="P111" i="5"/>
  <c r="P187" i="5"/>
  <c r="P344" i="5"/>
  <c r="F44" i="5"/>
  <c r="E105" i="5"/>
  <c r="G178" i="5"/>
  <c r="P245" i="5"/>
  <c r="P285" i="5"/>
  <c r="O111" i="5"/>
  <c r="G52" i="5"/>
  <c r="O187" i="5"/>
  <c r="O338" i="5"/>
  <c r="E344" i="5"/>
  <c r="O163" i="5"/>
  <c r="O245" i="5"/>
  <c r="O285" i="5"/>
  <c r="P338" i="5"/>
  <c r="F245" i="5"/>
  <c r="P255" i="5"/>
  <c r="P305" i="5"/>
  <c r="O236" i="5"/>
  <c r="F200" i="5"/>
  <c r="G245" i="5"/>
  <c r="F111" i="5"/>
  <c r="O305" i="5"/>
  <c r="O169" i="5"/>
  <c r="F28" i="5"/>
  <c r="P351" i="5"/>
  <c r="E43" i="5"/>
  <c r="F72" i="5"/>
  <c r="P37" i="5"/>
  <c r="P99" i="5"/>
  <c r="P219" i="5"/>
  <c r="E93" i="5"/>
  <c r="O156" i="5"/>
  <c r="E331" i="5"/>
  <c r="O37" i="5"/>
  <c r="O99" i="5"/>
  <c r="E208" i="5"/>
  <c r="O219" i="5"/>
  <c r="O244" i="5"/>
  <c r="F106" i="5"/>
  <c r="P106" i="5"/>
  <c r="F261" i="5"/>
  <c r="E106" i="5"/>
  <c r="F208" i="5"/>
  <c r="F279" i="5"/>
  <c r="P279" i="5"/>
  <c r="E35" i="5"/>
  <c r="F156" i="5"/>
  <c r="E156" i="5"/>
  <c r="E279" i="5"/>
  <c r="G261" i="5"/>
  <c r="G177" i="5"/>
  <c r="G35" i="5"/>
  <c r="F177" i="5"/>
  <c r="P72" i="5"/>
  <c r="P339" i="5"/>
  <c r="O177" i="5"/>
  <c r="P36" i="5"/>
  <c r="P35" i="5"/>
  <c r="O93" i="5"/>
  <c r="G208" i="5"/>
  <c r="F36" i="5"/>
  <c r="E99" i="5"/>
  <c r="G86" i="5"/>
  <c r="F278" i="5"/>
  <c r="P225" i="5"/>
  <c r="P278" i="5"/>
  <c r="O102" i="5"/>
  <c r="G323" i="5"/>
  <c r="E48" i="5"/>
  <c r="F86" i="5"/>
  <c r="E278" i="5"/>
  <c r="O225" i="5"/>
  <c r="O278" i="5"/>
  <c r="E323" i="5"/>
  <c r="P86" i="5"/>
  <c r="P323" i="5"/>
  <c r="F102" i="5"/>
  <c r="G154" i="5"/>
  <c r="F236" i="5"/>
  <c r="O86" i="5"/>
  <c r="G28" i="5"/>
  <c r="O58" i="5"/>
  <c r="P291" i="5"/>
  <c r="E314" i="5"/>
  <c r="P80" i="5"/>
  <c r="E28" i="5"/>
  <c r="E361" i="5"/>
  <c r="F48" i="5"/>
  <c r="F154" i="5"/>
  <c r="E236" i="5"/>
  <c r="P343" i="5"/>
  <c r="P170" i="5"/>
  <c r="E154" i="5"/>
  <c r="G170" i="5"/>
  <c r="O170" i="5"/>
  <c r="P28" i="5"/>
  <c r="P102" i="5"/>
  <c r="F312" i="5"/>
  <c r="E163" i="5"/>
  <c r="O337" i="5"/>
  <c r="O43" i="5"/>
  <c r="O323" i="5"/>
  <c r="F104" i="5"/>
  <c r="G232" i="5"/>
  <c r="O214" i="5"/>
  <c r="F21" i="5"/>
  <c r="P162" i="5"/>
  <c r="E104" i="5"/>
  <c r="O232" i="5"/>
  <c r="E21" i="5"/>
  <c r="P21" i="5"/>
  <c r="O162" i="5"/>
  <c r="G230" i="5"/>
  <c r="E232" i="5"/>
  <c r="P104" i="5"/>
  <c r="O21" i="5"/>
  <c r="F230" i="5"/>
  <c r="F43" i="5"/>
  <c r="F162" i="5"/>
  <c r="F337" i="5"/>
  <c r="P163" i="5"/>
  <c r="O230" i="5"/>
  <c r="P267" i="5"/>
  <c r="E337" i="5"/>
  <c r="F232" i="5"/>
  <c r="F267" i="5"/>
  <c r="O267" i="5"/>
  <c r="F115" i="5"/>
  <c r="E169" i="5"/>
  <c r="O237" i="5"/>
  <c r="O351" i="5"/>
  <c r="G57" i="5"/>
  <c r="F253" i="5"/>
  <c r="P66" i="5"/>
  <c r="P57" i="5"/>
  <c r="P253" i="5"/>
  <c r="E115" i="5"/>
  <c r="P336" i="5"/>
  <c r="O57" i="5"/>
  <c r="O253" i="5"/>
  <c r="F57" i="5"/>
  <c r="P175" i="5"/>
  <c r="F42" i="5"/>
  <c r="P115" i="5"/>
  <c r="E296" i="5"/>
  <c r="F175" i="5"/>
  <c r="G302" i="5"/>
  <c r="G226" i="5"/>
  <c r="G82" i="5"/>
  <c r="G311" i="5"/>
  <c r="G202" i="5"/>
  <c r="G218" i="5"/>
  <c r="G106" i="5"/>
  <c r="G335" i="5"/>
  <c r="G329" i="5"/>
  <c r="G196" i="5"/>
  <c r="G190" i="5"/>
  <c r="G111" i="5"/>
  <c r="G120" i="5"/>
  <c r="G211" i="5"/>
  <c r="G320" i="5"/>
  <c r="G212" i="5"/>
  <c r="G168" i="5"/>
  <c r="G42" i="5"/>
  <c r="G127" i="5"/>
  <c r="G92" i="5"/>
  <c r="G272" i="5"/>
  <c r="G375" i="5"/>
  <c r="G97" i="5"/>
  <c r="G31" i="5"/>
  <c r="G116" i="5"/>
  <c r="G219" i="5"/>
  <c r="G258" i="5"/>
  <c r="G349" i="5"/>
  <c r="G236" i="5"/>
  <c r="G104" i="5"/>
  <c r="G176" i="5"/>
  <c r="G224" i="5"/>
  <c r="G267" i="5"/>
  <c r="G339" i="5"/>
  <c r="G351" i="5"/>
  <c r="G84" i="5"/>
  <c r="G308" i="5"/>
  <c r="G337" i="5"/>
  <c r="G37" i="5"/>
  <c r="G32" i="5"/>
  <c r="G24" i="5"/>
  <c r="G115" i="5"/>
  <c r="G156" i="5"/>
  <c r="G259" i="5"/>
  <c r="G282" i="5"/>
  <c r="G68" i="5"/>
  <c r="G348" i="5"/>
  <c r="G355" i="5"/>
  <c r="G354" i="5"/>
  <c r="G365" i="5"/>
  <c r="G128" i="5"/>
  <c r="G195" i="5"/>
  <c r="G204" i="5"/>
  <c r="G306" i="5"/>
  <c r="G27" i="5"/>
  <c r="G44" i="5"/>
  <c r="G55" i="5"/>
  <c r="G25" i="5"/>
  <c r="G103" i="5"/>
  <c r="G255" i="5"/>
  <c r="G279" i="5"/>
  <c r="G48" i="5"/>
  <c r="G102" i="5"/>
  <c r="G356" i="5"/>
  <c r="G200" i="5"/>
  <c r="G300" i="5"/>
  <c r="G169" i="5"/>
  <c r="G132" i="5"/>
  <c r="G126" i="5"/>
  <c r="G91" i="5"/>
  <c r="G171" i="5"/>
  <c r="G180" i="5"/>
  <c r="G336" i="5"/>
  <c r="G360" i="5"/>
  <c r="G66" i="5"/>
  <c r="G150" i="5"/>
  <c r="G216" i="5"/>
  <c r="G291" i="5"/>
  <c r="G108" i="5"/>
  <c r="G325" i="5"/>
  <c r="G344" i="5"/>
  <c r="G234" i="5"/>
  <c r="G361" i="5"/>
  <c r="G327" i="5"/>
  <c r="G265" i="5"/>
  <c r="G294" i="5"/>
  <c r="G246" i="5"/>
  <c r="G147" i="5"/>
  <c r="G187" i="5"/>
  <c r="G188" i="5"/>
  <c r="G135" i="5"/>
  <c r="G303" i="5"/>
  <c r="G284" i="5"/>
  <c r="G277" i="5"/>
  <c r="G248" i="5"/>
  <c r="G270" i="5"/>
  <c r="G288" i="5"/>
  <c r="G43" i="5"/>
  <c r="G164" i="5"/>
  <c r="G163" i="5"/>
  <c r="G296" i="5"/>
  <c r="G243" i="5"/>
  <c r="G264" i="5"/>
  <c r="G240" i="5"/>
  <c r="G85" i="5"/>
  <c r="G318" i="5"/>
  <c r="G319" i="5"/>
  <c r="G210" i="5"/>
  <c r="G379" i="5"/>
  <c r="G215" i="5"/>
  <c r="G119" i="5"/>
  <c r="P41" i="5"/>
  <c r="P48" i="5"/>
  <c r="O123" i="5"/>
  <c r="F78" i="5"/>
  <c r="G75" i="5"/>
  <c r="E294" i="5"/>
  <c r="F130" i="5"/>
  <c r="P60" i="5"/>
  <c r="O130" i="5"/>
  <c r="F121" i="5"/>
  <c r="O283" i="5"/>
  <c r="P63" i="5"/>
  <c r="P270" i="5"/>
  <c r="E199" i="5"/>
  <c r="E373" i="5"/>
  <c r="F265" i="5"/>
  <c r="G138" i="5"/>
  <c r="G332" i="5"/>
  <c r="F262" i="5"/>
  <c r="F89" i="5"/>
  <c r="P75" i="5"/>
  <c r="O270" i="5"/>
  <c r="E248" i="5"/>
  <c r="P297" i="5"/>
  <c r="G199" i="5"/>
  <c r="P302" i="5"/>
  <c r="P373" i="5"/>
  <c r="O327" i="5"/>
  <c r="E56" i="5"/>
  <c r="G312" i="5"/>
  <c r="G297" i="5"/>
  <c r="P181" i="5"/>
  <c r="P197" i="5"/>
  <c r="P198" i="5"/>
  <c r="P342" i="5"/>
  <c r="O297" i="5"/>
  <c r="O201" i="5"/>
  <c r="F199" i="5"/>
  <c r="O366" i="5"/>
  <c r="O373" i="5"/>
  <c r="F194" i="5"/>
  <c r="P248" i="5"/>
  <c r="O181" i="5"/>
  <c r="E69" i="5"/>
  <c r="O197" i="5"/>
  <c r="G121" i="5"/>
  <c r="E281" i="5"/>
  <c r="P199" i="5"/>
  <c r="G315" i="5"/>
  <c r="G373" i="5"/>
  <c r="G367" i="5"/>
  <c r="G78" i="5"/>
  <c r="G205" i="5"/>
  <c r="G181" i="5"/>
  <c r="F360" i="5"/>
  <c r="P223" i="5"/>
  <c r="P262" i="5"/>
  <c r="P71" i="5"/>
  <c r="O309" i="5"/>
  <c r="P372" i="5"/>
  <c r="P281" i="5"/>
  <c r="E315" i="5"/>
  <c r="O367" i="5"/>
  <c r="G131" i="5"/>
  <c r="E360" i="5"/>
  <c r="F54" i="5"/>
  <c r="F133" i="5"/>
  <c r="F138" i="5"/>
  <c r="G140" i="5"/>
  <c r="E332" i="5"/>
  <c r="F332" i="5"/>
  <c r="F205" i="5"/>
  <c r="E157" i="5"/>
  <c r="O360" i="5"/>
  <c r="P121" i="5"/>
  <c r="O294" i="5"/>
  <c r="P73" i="5"/>
  <c r="O223" i="5"/>
  <c r="P74" i="5"/>
  <c r="O205" i="5"/>
  <c r="O313" i="5"/>
  <c r="O372" i="5"/>
  <c r="O192" i="5"/>
  <c r="O281" i="5"/>
  <c r="P315" i="5"/>
  <c r="G49" i="5"/>
  <c r="G63" i="5"/>
  <c r="G133" i="5"/>
  <c r="G198" i="5"/>
  <c r="G139" i="5"/>
  <c r="E302" i="5"/>
  <c r="G174" i="5"/>
  <c r="P249" i="5"/>
  <c r="P49" i="5"/>
  <c r="F123" i="5"/>
  <c r="P242" i="5"/>
  <c r="O63" i="5"/>
  <c r="G123" i="5"/>
  <c r="P182" i="5"/>
  <c r="O229" i="5"/>
  <c r="O74" i="5"/>
  <c r="O198" i="5"/>
  <c r="O71" i="5"/>
  <c r="P215" i="5"/>
  <c r="O302" i="5"/>
  <c r="P357" i="5"/>
  <c r="P367" i="5"/>
  <c r="G67" i="5"/>
  <c r="E63" i="5"/>
  <c r="G191" i="5"/>
  <c r="F139" i="5"/>
  <c r="O249" i="5"/>
  <c r="O49" i="5"/>
  <c r="O242" i="5"/>
  <c r="P67" i="5"/>
  <c r="P134" i="5"/>
  <c r="P174" i="5"/>
  <c r="P307" i="5"/>
  <c r="O215" i="5"/>
  <c r="F280" i="5"/>
  <c r="P335" i="5"/>
  <c r="F367" i="5"/>
  <c r="G71" i="5"/>
  <c r="E194" i="5"/>
  <c r="E139" i="5"/>
  <c r="G273" i="5"/>
  <c r="G362" i="5"/>
  <c r="E310" i="5"/>
  <c r="F368" i="5"/>
  <c r="P114" i="5"/>
  <c r="P260" i="5"/>
  <c r="F49" i="5"/>
  <c r="F186" i="5"/>
  <c r="G242" i="5"/>
  <c r="O67" i="5"/>
  <c r="O134" i="5"/>
  <c r="P122" i="5"/>
  <c r="P276" i="5"/>
  <c r="F215" i="5"/>
  <c r="P280" i="5"/>
  <c r="F122" i="5"/>
  <c r="E276" i="5"/>
  <c r="E71" i="5"/>
  <c r="F198" i="5"/>
  <c r="F242" i="5"/>
  <c r="F273" i="5"/>
  <c r="F327" i="5"/>
  <c r="P54" i="5"/>
  <c r="E215" i="5"/>
  <c r="P310" i="5"/>
  <c r="O114" i="5"/>
  <c r="P265" i="5"/>
  <c r="F67" i="5"/>
  <c r="O122" i="5"/>
  <c r="P191" i="5"/>
  <c r="P273" i="5"/>
  <c r="O280" i="5"/>
  <c r="O362" i="5"/>
  <c r="P368" i="5"/>
  <c r="O159" i="5"/>
  <c r="G54" i="5"/>
  <c r="F191" i="5"/>
  <c r="G260" i="5"/>
  <c r="F276" i="5"/>
  <c r="E273" i="5"/>
  <c r="G229" i="5"/>
  <c r="F310" i="5"/>
  <c r="O54" i="5"/>
  <c r="G122" i="5"/>
  <c r="O310" i="5"/>
  <c r="O265" i="5"/>
  <c r="P133" i="5"/>
  <c r="O124" i="5"/>
  <c r="O191" i="5"/>
  <c r="P139" i="5"/>
  <c r="E280" i="5"/>
  <c r="F362" i="5"/>
  <c r="O368" i="5"/>
  <c r="F124" i="5"/>
  <c r="G134" i="5"/>
  <c r="F229" i="5"/>
  <c r="F260" i="5"/>
  <c r="P124" i="5"/>
  <c r="P186" i="5"/>
  <c r="P69" i="5"/>
  <c r="E265" i="5"/>
  <c r="O133" i="5"/>
  <c r="E124" i="5"/>
  <c r="P194" i="5"/>
  <c r="G276" i="5"/>
  <c r="E309" i="5"/>
  <c r="G368" i="5"/>
  <c r="G39" i="5"/>
  <c r="G194" i="5"/>
  <c r="G186" i="5"/>
  <c r="F134" i="5"/>
  <c r="E260" i="5"/>
  <c r="E327" i="5"/>
  <c r="P123" i="5"/>
  <c r="O186" i="5"/>
  <c r="F114" i="5"/>
  <c r="G114" i="5"/>
  <c r="P362" i="5"/>
  <c r="F302" i="5"/>
  <c r="P327" i="5"/>
  <c r="E39" i="5"/>
  <c r="E95" i="5"/>
  <c r="E146" i="5"/>
  <c r="G146" i="5"/>
  <c r="F164" i="5"/>
  <c r="G203" i="5"/>
  <c r="F226" i="5"/>
  <c r="O22" i="5"/>
  <c r="G145" i="5"/>
  <c r="O319" i="5"/>
  <c r="O202" i="5"/>
  <c r="O203" i="5"/>
  <c r="P39" i="5"/>
  <c r="P226" i="5"/>
  <c r="O307" i="5"/>
  <c r="O65" i="5"/>
  <c r="P290" i="5"/>
  <c r="O335" i="5"/>
  <c r="F377" i="5"/>
  <c r="F371" i="5"/>
  <c r="G286" i="5"/>
  <c r="G274" i="5"/>
  <c r="F95" i="5"/>
  <c r="F210" i="5"/>
  <c r="E213" i="5"/>
  <c r="E226" i="5"/>
  <c r="G304" i="5"/>
  <c r="F82" i="5"/>
  <c r="E319" i="5"/>
  <c r="P146" i="5"/>
  <c r="O39" i="5"/>
  <c r="O226" i="5"/>
  <c r="F65" i="5"/>
  <c r="P129" i="5"/>
  <c r="P304" i="5"/>
  <c r="O290" i="5"/>
  <c r="E335" i="5"/>
  <c r="P286" i="5"/>
  <c r="P274" i="5"/>
  <c r="E235" i="5"/>
  <c r="F144" i="5"/>
  <c r="E61" i="5"/>
  <c r="F80" i="5"/>
  <c r="F146" i="5"/>
  <c r="F228" i="5"/>
  <c r="P95" i="5"/>
  <c r="E164" i="5"/>
  <c r="F203" i="5"/>
  <c r="O129" i="5"/>
  <c r="F304" i="5"/>
  <c r="O286" i="5"/>
  <c r="O274" i="5"/>
  <c r="G206" i="5"/>
  <c r="E307" i="5"/>
  <c r="G65" i="5"/>
  <c r="E80" i="5"/>
  <c r="G80" i="5"/>
  <c r="E228" i="5"/>
  <c r="E318" i="5"/>
  <c r="P184" i="5"/>
  <c r="E129" i="5"/>
  <c r="P23" i="5"/>
  <c r="P235" i="5"/>
  <c r="P137" i="5"/>
  <c r="E184" i="5"/>
  <c r="P210" i="5"/>
  <c r="O304" i="5"/>
  <c r="P268" i="5"/>
  <c r="O371" i="5"/>
  <c r="E159" i="5"/>
  <c r="G228" i="5"/>
  <c r="F88" i="5"/>
  <c r="E137" i="5"/>
  <c r="E274" i="5"/>
  <c r="F319" i="5"/>
  <c r="G328" i="5"/>
  <c r="P254" i="5"/>
  <c r="G307" i="5"/>
  <c r="O23" i="5"/>
  <c r="P164" i="5"/>
  <c r="O235" i="5"/>
  <c r="O137" i="5"/>
  <c r="O210" i="5"/>
  <c r="P82" i="5"/>
  <c r="G88" i="5"/>
  <c r="O268" i="5"/>
  <c r="G159" i="5"/>
  <c r="G217" i="5"/>
  <c r="E22" i="5"/>
  <c r="G23" i="5"/>
  <c r="E88" i="5"/>
  <c r="G129" i="5"/>
  <c r="F145" i="5"/>
  <c r="G235" i="5"/>
  <c r="F335" i="5"/>
  <c r="F286" i="5"/>
  <c r="O254" i="5"/>
  <c r="P228" i="5"/>
  <c r="O144" i="5"/>
  <c r="P142" i="5"/>
  <c r="P61" i="5"/>
  <c r="O82" i="5"/>
  <c r="P145" i="5"/>
  <c r="P88" i="5"/>
  <c r="G378" i="5"/>
  <c r="F159" i="5"/>
  <c r="G283" i="5"/>
  <c r="G22" i="5"/>
  <c r="E202" i="5"/>
  <c r="E145" i="5"/>
  <c r="E82" i="5"/>
  <c r="P143" i="5"/>
  <c r="O142" i="5"/>
  <c r="P378" i="5"/>
  <c r="F378" i="5"/>
  <c r="G29" i="5"/>
  <c r="E366" i="5"/>
  <c r="E90" i="5"/>
  <c r="Q24" i="5"/>
  <c r="F30" i="5"/>
  <c r="G30" i="5"/>
  <c r="F218" i="5"/>
  <c r="F87" i="5"/>
  <c r="P155" i="5"/>
  <c r="P150" i="5"/>
  <c r="O333" i="5"/>
  <c r="G333" i="5"/>
  <c r="P29" i="5"/>
  <c r="G77" i="5"/>
  <c r="P312" i="5"/>
  <c r="E324" i="5"/>
  <c r="G262" i="5"/>
  <c r="G90" i="5"/>
  <c r="F216" i="5"/>
  <c r="P272" i="5"/>
  <c r="G73" i="5"/>
  <c r="G96" i="5"/>
  <c r="E96" i="5"/>
  <c r="G162" i="5"/>
  <c r="F155" i="5"/>
  <c r="E218" i="5"/>
  <c r="G372" i="5"/>
  <c r="F297" i="5"/>
  <c r="F295" i="5"/>
  <c r="F289" i="5"/>
  <c r="G281" i="5"/>
  <c r="E372" i="5"/>
  <c r="F214" i="5"/>
  <c r="P56" i="5"/>
  <c r="O85" i="5"/>
  <c r="P92" i="5"/>
  <c r="O41" i="5"/>
  <c r="P209" i="5"/>
  <c r="P196" i="5"/>
  <c r="F73" i="5"/>
  <c r="P151" i="5"/>
  <c r="P213" i="5"/>
  <c r="P131" i="5"/>
  <c r="P149" i="5"/>
  <c r="O262" i="5"/>
  <c r="O26" i="5"/>
  <c r="G93" i="5"/>
  <c r="O155" i="5"/>
  <c r="F345" i="5"/>
  <c r="P33" i="5"/>
  <c r="O150" i="5"/>
  <c r="E192" i="5"/>
  <c r="F325" i="5"/>
  <c r="G290" i="5"/>
  <c r="P376" i="5"/>
  <c r="E277" i="5"/>
  <c r="O318" i="5"/>
  <c r="P331" i="5"/>
  <c r="P77" i="5"/>
  <c r="P295" i="5"/>
  <c r="G380" i="5"/>
  <c r="O312" i="5"/>
  <c r="G324" i="5"/>
  <c r="E143" i="5"/>
  <c r="G99" i="5"/>
  <c r="E72" i="5"/>
  <c r="G155" i="5"/>
  <c r="E201" i="5"/>
  <c r="G295" i="5"/>
  <c r="G289" i="5"/>
  <c r="P24" i="5"/>
  <c r="G136" i="5"/>
  <c r="G33" i="5"/>
  <c r="G81" i="5"/>
  <c r="F79" i="5"/>
  <c r="G220" i="5"/>
  <c r="G221" i="5"/>
  <c r="F376" i="5"/>
  <c r="E295" i="5"/>
  <c r="E85" i="5"/>
  <c r="P218" i="5"/>
  <c r="P241" i="5"/>
  <c r="F41" i="5"/>
  <c r="P78" i="5"/>
  <c r="P30" i="5"/>
  <c r="O209" i="5"/>
  <c r="P79" i="5"/>
  <c r="O213" i="5"/>
  <c r="P289" i="5"/>
  <c r="P140" i="5"/>
  <c r="G26" i="5"/>
  <c r="O33" i="5"/>
  <c r="P157" i="5"/>
  <c r="O196" i="5"/>
  <c r="P333" i="5"/>
  <c r="P192" i="5"/>
  <c r="P325" i="5"/>
  <c r="F201" i="5"/>
  <c r="O376" i="5"/>
  <c r="F277" i="5"/>
  <c r="O77" i="5"/>
  <c r="P380" i="5"/>
  <c r="P324" i="5"/>
  <c r="E221" i="5"/>
  <c r="E26" i="5"/>
  <c r="G142" i="5"/>
  <c r="F96" i="5"/>
  <c r="E24" i="5"/>
  <c r="G41" i="5"/>
  <c r="G89" i="5"/>
  <c r="G87" i="5"/>
  <c r="G79" i="5"/>
  <c r="G213" i="5"/>
  <c r="F220" i="5"/>
  <c r="F221" i="5"/>
  <c r="F292" i="5"/>
  <c r="E326" i="5"/>
  <c r="P89" i="5"/>
  <c r="E172" i="5"/>
  <c r="O218" i="5"/>
  <c r="O241" i="5"/>
  <c r="P282" i="5"/>
  <c r="P220" i="5"/>
  <c r="O78" i="5"/>
  <c r="P261" i="5"/>
  <c r="O30" i="5"/>
  <c r="O35" i="5"/>
  <c r="O79" i="5"/>
  <c r="O289" i="5"/>
  <c r="G56" i="5"/>
  <c r="P98" i="5"/>
  <c r="P81" i="5"/>
  <c r="F33" i="5"/>
  <c r="O157" i="5"/>
  <c r="F196" i="5"/>
  <c r="G313" i="5"/>
  <c r="P138" i="5"/>
  <c r="G192" i="5"/>
  <c r="O325" i="5"/>
  <c r="G201" i="5"/>
  <c r="F244" i="5"/>
  <c r="G376" i="5"/>
  <c r="P277" i="5"/>
  <c r="O308" i="5"/>
  <c r="O324" i="5"/>
  <c r="P221" i="5"/>
  <c r="E36" i="5"/>
  <c r="G143" i="5"/>
  <c r="F142" i="5"/>
  <c r="F248" i="5"/>
  <c r="O90" i="5"/>
  <c r="O73" i="5"/>
  <c r="F223" i="5"/>
  <c r="P26" i="5"/>
  <c r="F137" i="5"/>
  <c r="E220" i="5"/>
  <c r="F313" i="5"/>
  <c r="P216" i="5"/>
  <c r="O89" i="5"/>
  <c r="E196" i="5"/>
  <c r="P130" i="5"/>
  <c r="O261" i="5"/>
  <c r="G72" i="5"/>
  <c r="O216" i="5"/>
  <c r="P294" i="5"/>
  <c r="P292" i="5"/>
  <c r="G130" i="5"/>
  <c r="O81" i="5"/>
  <c r="G36" i="5"/>
  <c r="G157" i="5"/>
  <c r="O248" i="5"/>
  <c r="P313" i="5"/>
  <c r="E339" i="5"/>
  <c r="O277" i="5"/>
  <c r="G222" i="5"/>
  <c r="F37" i="5"/>
  <c r="G223" i="5"/>
  <c r="F158" i="5"/>
  <c r="E292" i="5"/>
  <c r="E375" i="5"/>
  <c r="E103" i="5"/>
  <c r="E119" i="5"/>
  <c r="E171" i="5"/>
  <c r="F284" i="5"/>
  <c r="G350" i="5"/>
  <c r="F58" i="5"/>
  <c r="G34" i="5"/>
  <c r="O175" i="5"/>
  <c r="F252" i="5"/>
  <c r="O250" i="5"/>
  <c r="G58" i="5"/>
  <c r="O291" i="5"/>
  <c r="F288" i="5"/>
  <c r="P247" i="5"/>
  <c r="P314" i="5"/>
  <c r="O125" i="5"/>
  <c r="G179" i="5"/>
  <c r="G160" i="5"/>
  <c r="E256" i="5"/>
  <c r="E51" i="5"/>
  <c r="E263" i="5"/>
  <c r="G314" i="5"/>
  <c r="F238" i="5"/>
  <c r="P238" i="5"/>
  <c r="E284" i="5"/>
  <c r="P252" i="5"/>
  <c r="O352" i="5"/>
  <c r="P118" i="5"/>
  <c r="G118" i="5"/>
  <c r="P179" i="5"/>
  <c r="P350" i="5"/>
  <c r="P263" i="5"/>
  <c r="P288" i="5"/>
  <c r="O247" i="5"/>
  <c r="O314" i="5"/>
  <c r="P103" i="5"/>
  <c r="E125" i="5"/>
  <c r="F152" i="5"/>
  <c r="F38" i="5"/>
  <c r="G51" i="5"/>
  <c r="G125" i="5"/>
  <c r="G247" i="5"/>
  <c r="G359" i="5"/>
  <c r="F34" i="5"/>
  <c r="P152" i="5"/>
  <c r="P110" i="5"/>
  <c r="P284" i="5"/>
  <c r="P160" i="5"/>
  <c r="G352" i="5"/>
  <c r="O118" i="5"/>
  <c r="P40" i="5"/>
  <c r="O179" i="5"/>
  <c r="E350" i="5"/>
  <c r="O263" i="5"/>
  <c r="O288" i="5"/>
  <c r="P161" i="5"/>
  <c r="O103" i="5"/>
  <c r="F85" i="5"/>
  <c r="F40" i="5"/>
  <c r="G38" i="5"/>
  <c r="E179" i="5"/>
  <c r="F247" i="5"/>
  <c r="P51" i="5"/>
  <c r="O110" i="5"/>
  <c r="P55" i="5"/>
  <c r="E252" i="5"/>
  <c r="P330" i="5"/>
  <c r="P207" i="5"/>
  <c r="P50" i="5"/>
  <c r="P109" i="5"/>
  <c r="E288" i="5"/>
  <c r="E299" i="5"/>
  <c r="O161" i="5"/>
  <c r="P119" i="5"/>
  <c r="E160" i="5"/>
  <c r="E40" i="5"/>
  <c r="G263" i="5"/>
  <c r="G231" i="5"/>
  <c r="F118" i="5"/>
  <c r="O51" i="5"/>
  <c r="E152" i="5"/>
  <c r="G256" i="5"/>
  <c r="E291" i="5"/>
  <c r="P256" i="5"/>
  <c r="O55" i="5"/>
  <c r="G152" i="5"/>
  <c r="P231" i="5"/>
  <c r="O330" i="5"/>
  <c r="G175" i="5"/>
  <c r="O207" i="5"/>
  <c r="O50" i="5"/>
  <c r="O109" i="5"/>
  <c r="P299" i="5"/>
  <c r="G161" i="5"/>
  <c r="O119" i="5"/>
  <c r="F347" i="5"/>
  <c r="G299" i="5"/>
  <c r="F256" i="5"/>
  <c r="E190" i="5"/>
  <c r="F119" i="5"/>
  <c r="F161" i="5"/>
  <c r="F55" i="5"/>
  <c r="F353" i="5"/>
  <c r="E231" i="5"/>
  <c r="G250" i="5"/>
  <c r="E330" i="5"/>
  <c r="P193" i="5"/>
  <c r="O231" i="5"/>
  <c r="G330" i="5"/>
  <c r="G252" i="5"/>
  <c r="G50" i="5"/>
  <c r="P171" i="5"/>
  <c r="P359" i="5"/>
  <c r="O299" i="5"/>
  <c r="P347" i="5"/>
  <c r="F193" i="5"/>
  <c r="P34" i="5"/>
  <c r="P38" i="5"/>
  <c r="O171" i="5"/>
  <c r="P58" i="5"/>
  <c r="O359" i="5"/>
  <c r="P353" i="5"/>
  <c r="G40" i="5"/>
  <c r="F50" i="5"/>
  <c r="F98" i="5"/>
  <c r="E98" i="5"/>
  <c r="G98" i="5"/>
  <c r="E149" i="5"/>
  <c r="F149" i="5"/>
  <c r="E214" i="5"/>
  <c r="G214" i="5"/>
  <c r="F331" i="5"/>
  <c r="G331" i="5"/>
  <c r="F239" i="5"/>
  <c r="E239" i="5"/>
  <c r="F107" i="5"/>
  <c r="E107" i="5"/>
  <c r="F241" i="5"/>
  <c r="G241" i="5"/>
  <c r="F342" i="5"/>
  <c r="G342" i="5"/>
  <c r="O149" i="5"/>
  <c r="P230" i="5"/>
  <c r="G21" i="5"/>
  <c r="F176" i="5"/>
  <c r="G225" i="5"/>
  <c r="F225" i="5"/>
  <c r="G343" i="5"/>
  <c r="E343" i="5"/>
  <c r="F285" i="5"/>
  <c r="E285" i="5"/>
  <c r="O44" i="5"/>
  <c r="E44" i="5"/>
  <c r="O52" i="5"/>
  <c r="F52" i="5"/>
  <c r="E173" i="5"/>
  <c r="F173" i="5"/>
  <c r="G301" i="5"/>
  <c r="F301" i="5"/>
  <c r="P346" i="5"/>
  <c r="E346" i="5"/>
  <c r="G109" i="5"/>
  <c r="F109" i="5"/>
  <c r="E347" i="5"/>
  <c r="G347" i="5"/>
  <c r="G110" i="5"/>
  <c r="E110" i="5"/>
  <c r="G238" i="5"/>
  <c r="E238" i="5"/>
  <c r="P352" i="5"/>
  <c r="E352" i="5"/>
  <c r="G193" i="5"/>
  <c r="E193" i="5"/>
  <c r="F183" i="5"/>
  <c r="E183" i="5"/>
  <c r="G183" i="5"/>
  <c r="E207" i="5"/>
  <c r="G207" i="5"/>
  <c r="E66" i="5"/>
  <c r="F66" i="5"/>
  <c r="G117" i="5"/>
  <c r="F117" i="5"/>
  <c r="E363" i="5"/>
  <c r="G363" i="5"/>
  <c r="E182" i="5"/>
  <c r="F182" i="5"/>
  <c r="G182" i="5"/>
  <c r="G357" i="5"/>
  <c r="F357" i="5"/>
  <c r="F249" i="5"/>
  <c r="G249" i="5"/>
  <c r="F309" i="5"/>
  <c r="G309" i="5"/>
  <c r="G74" i="5"/>
  <c r="F74" i="5"/>
  <c r="G69" i="5"/>
  <c r="F69" i="5"/>
  <c r="F174" i="5"/>
  <c r="E174" i="5"/>
  <c r="E266" i="5"/>
  <c r="G266" i="5"/>
  <c r="F317" i="5"/>
  <c r="E317" i="5"/>
  <c r="F219" i="5"/>
  <c r="F366" i="5"/>
  <c r="G366" i="5"/>
  <c r="E131" i="5"/>
  <c r="F131" i="5"/>
  <c r="E197" i="5"/>
  <c r="F197" i="5"/>
  <c r="E141" i="5"/>
  <c r="F141" i="5"/>
  <c r="E270" i="5"/>
  <c r="F270" i="5"/>
  <c r="O60" i="5"/>
  <c r="G60" i="5"/>
  <c r="F271" i="5"/>
  <c r="G271" i="5"/>
  <c r="P308" i="5"/>
  <c r="G253" i="5"/>
  <c r="E371" i="5"/>
  <c r="G371" i="5"/>
  <c r="F61" i="5"/>
  <c r="G61" i="5"/>
  <c r="G254" i="5"/>
  <c r="F254" i="5"/>
  <c r="Q25" i="5"/>
  <c r="Q26" i="5" s="1"/>
  <c r="Q27" i="5" s="1"/>
  <c r="Q28" i="5" s="1"/>
  <c r="Q29" i="5" s="1"/>
  <c r="Q30" i="5" s="1"/>
  <c r="Q31" i="5" s="1"/>
  <c r="Q32" i="5" s="1"/>
  <c r="Q33" i="5" s="1"/>
  <c r="Q34" i="5" s="1"/>
  <c r="Q35" i="5" s="1"/>
  <c r="Q36" i="5" s="1"/>
  <c r="Q37" i="5" s="1"/>
  <c r="Q38" i="5" s="1"/>
  <c r="Q39" i="5" s="1"/>
  <c r="Q40" i="5" s="1"/>
  <c r="Q41" i="5" s="1"/>
  <c r="Q42" i="5" s="1"/>
  <c r="Q43" i="5" s="1"/>
  <c r="Q44" i="5" s="1"/>
  <c r="Q45" i="5" s="1"/>
  <c r="Q46" i="5" s="1"/>
  <c r="Q47" i="5" s="1"/>
  <c r="Q48" i="5" s="1"/>
  <c r="Q49" i="5" s="1"/>
  <c r="Q50" i="5" s="1"/>
  <c r="Q51" i="5" s="1"/>
  <c r="Q52" i="5" s="1"/>
  <c r="Q53" i="5" s="1"/>
  <c r="Q54" i="5" s="1"/>
  <c r="Q55" i="5" s="1"/>
  <c r="Q56" i="5" s="1"/>
  <c r="Q57" i="5" s="1"/>
  <c r="Q58" i="5" s="1"/>
  <c r="Q59" i="5" s="1"/>
  <c r="Q60" i="5" s="1"/>
  <c r="Q61" i="5" s="1"/>
  <c r="Q62" i="5" s="1"/>
  <c r="Q63" i="5" s="1"/>
  <c r="Q64" i="5" s="1"/>
  <c r="Q65" i="5" s="1"/>
  <c r="Q66" i="5" s="1"/>
  <c r="Q67" i="5" s="1"/>
  <c r="Q68" i="5" s="1"/>
  <c r="Q69" i="5" s="1"/>
  <c r="Q70" i="5" s="1"/>
  <c r="Q71" i="5" s="1"/>
  <c r="Q72" i="5" s="1"/>
  <c r="Q73" i="5" s="1"/>
  <c r="Q74" i="5" s="1"/>
  <c r="Q75" i="5" s="1"/>
  <c r="Q76" i="5" s="1"/>
  <c r="Q77" i="5" s="1"/>
  <c r="Q78" i="5" s="1"/>
  <c r="Q79" i="5" s="1"/>
  <c r="Q80" i="5" s="1"/>
  <c r="Q81" i="5" s="1"/>
  <c r="Q82" i="5" s="1"/>
  <c r="Q83" i="5" s="1"/>
  <c r="Q84" i="5" s="1"/>
  <c r="Q85" i="5" s="1"/>
  <c r="Q86" i="5" s="1"/>
  <c r="Q87" i="5" s="1"/>
  <c r="Q88" i="5" s="1"/>
  <c r="Q89" i="5" s="1"/>
  <c r="Q90" i="5" s="1"/>
  <c r="Q91" i="5" s="1"/>
  <c r="Q92" i="5" s="1"/>
  <c r="Q93" i="5" s="1"/>
  <c r="Q94" i="5" s="1"/>
  <c r="Q95" i="5" s="1"/>
  <c r="Q96" i="5" s="1"/>
  <c r="Q97" i="5" s="1"/>
  <c r="Q98" i="5" s="1"/>
  <c r="Q99" i="5" s="1"/>
  <c r="Q100" i="5" s="1"/>
  <c r="Q101" i="5" s="1"/>
  <c r="Q102" i="5" s="1"/>
  <c r="Q103" i="5" s="1"/>
  <c r="Q104" i="5" s="1"/>
  <c r="Q105" i="5" s="1"/>
  <c r="Q106" i="5" s="1"/>
  <c r="Q107" i="5" s="1"/>
  <c r="Q108" i="5" s="1"/>
  <c r="Q109" i="5" s="1"/>
  <c r="Q110" i="5" s="1"/>
  <c r="Q111" i="5" s="1"/>
  <c r="Q112" i="5" s="1"/>
  <c r="Q113" i="5" s="1"/>
  <c r="Q114" i="5" s="1"/>
  <c r="Q115" i="5" s="1"/>
  <c r="Q116" i="5" s="1"/>
  <c r="Q117" i="5" s="1"/>
  <c r="Q118" i="5" s="1"/>
  <c r="Q119" i="5" s="1"/>
  <c r="Q120" i="5" s="1"/>
  <c r="Q121" i="5" s="1"/>
  <c r="Q122" i="5" s="1"/>
  <c r="Q123" i="5" s="1"/>
  <c r="Q124" i="5" s="1"/>
  <c r="Q125" i="5" s="1"/>
  <c r="Q126" i="5" s="1"/>
  <c r="Q127" i="5" s="1"/>
  <c r="Q128" i="5" s="1"/>
  <c r="Q129" i="5" s="1"/>
  <c r="Q130" i="5" s="1"/>
  <c r="Q131" i="5" s="1"/>
  <c r="Q132" i="5" s="1"/>
  <c r="Q133" i="5" s="1"/>
  <c r="Q134" i="5" s="1"/>
  <c r="Q135" i="5" s="1"/>
  <c r="Q136" i="5" s="1"/>
  <c r="Q137" i="5" s="1"/>
  <c r="Q138" i="5" s="1"/>
  <c r="Q139" i="5" s="1"/>
  <c r="Q140" i="5" s="1"/>
  <c r="Q141" i="5" s="1"/>
  <c r="Q142" i="5" s="1"/>
  <c r="Q143" i="5" s="1"/>
  <c r="Q144" i="5" s="1"/>
  <c r="Q145" i="5" s="1"/>
  <c r="Q146" i="5" s="1"/>
  <c r="Q147" i="5" s="1"/>
  <c r="Q148" i="5" s="1"/>
  <c r="Q149" i="5" s="1"/>
  <c r="Q150" i="5" s="1"/>
  <c r="Q151" i="5" s="1"/>
  <c r="Q152" i="5" s="1"/>
  <c r="Q153" i="5" s="1"/>
  <c r="Q154" i="5" s="1"/>
  <c r="Q155" i="5" s="1"/>
  <c r="Q156" i="5" s="1"/>
  <c r="Q157" i="5" s="1"/>
  <c r="Q158" i="5" s="1"/>
  <c r="Q159" i="5" s="1"/>
  <c r="Q160" i="5" s="1"/>
  <c r="Q161" i="5" s="1"/>
  <c r="Q162" i="5" s="1"/>
  <c r="Q163" i="5" s="1"/>
  <c r="Q164" i="5" s="1"/>
  <c r="Q165" i="5" s="1"/>
  <c r="Q166" i="5" s="1"/>
  <c r="Q167" i="5" s="1"/>
  <c r="Q168" i="5" s="1"/>
  <c r="Q169" i="5" s="1"/>
  <c r="Q170" i="5" s="1"/>
  <c r="Q171" i="5" s="1"/>
  <c r="Q172" i="5" s="1"/>
  <c r="Q173" i="5" s="1"/>
  <c r="Q174" i="5" s="1"/>
  <c r="Q175" i="5" s="1"/>
  <c r="Q176" i="5" s="1"/>
  <c r="Q177" i="5" s="1"/>
  <c r="Q178" i="5" s="1"/>
  <c r="Q179" i="5" s="1"/>
  <c r="Q180" i="5" s="1"/>
  <c r="Q181" i="5" s="1"/>
  <c r="Q182" i="5" s="1"/>
  <c r="Q183" i="5" s="1"/>
  <c r="Q184" i="5" s="1"/>
  <c r="Q185" i="5" s="1"/>
  <c r="Q186" i="5" s="1"/>
  <c r="Q187" i="5" s="1"/>
  <c r="Q188" i="5" s="1"/>
  <c r="Q189" i="5" s="1"/>
  <c r="Q190" i="5" s="1"/>
  <c r="Q191" i="5" s="1"/>
  <c r="Q192" i="5" s="1"/>
  <c r="Q193" i="5" s="1"/>
  <c r="Q194" i="5" s="1"/>
  <c r="Q195" i="5" s="1"/>
  <c r="Q196" i="5" s="1"/>
  <c r="Q197" i="5" s="1"/>
  <c r="Q198" i="5" s="1"/>
  <c r="Q199" i="5" s="1"/>
  <c r="Q200" i="5" s="1"/>
  <c r="Q201" i="5" s="1"/>
  <c r="Q202" i="5" s="1"/>
  <c r="Q203" i="5" s="1"/>
  <c r="Q204" i="5" s="1"/>
  <c r="Q205" i="5" s="1"/>
  <c r="Q206" i="5" s="1"/>
  <c r="Q207" i="5" s="1"/>
  <c r="Q208" i="5" s="1"/>
  <c r="Q209" i="5" s="1"/>
  <c r="Q210" i="5" s="1"/>
  <c r="Q211" i="5" s="1"/>
  <c r="Q212" i="5" s="1"/>
  <c r="Q213" i="5" s="1"/>
  <c r="Q214" i="5" s="1"/>
  <c r="Q215" i="5" s="1"/>
  <c r="Q216" i="5" s="1"/>
  <c r="Q217" i="5" s="1"/>
  <c r="Q218" i="5" s="1"/>
  <c r="Q219" i="5" s="1"/>
  <c r="Q220" i="5" s="1"/>
  <c r="Q221" i="5" s="1"/>
  <c r="Q222" i="5" s="1"/>
  <c r="Q223" i="5" s="1"/>
  <c r="Q224" i="5" s="1"/>
  <c r="Q225" i="5" s="1"/>
  <c r="Q226" i="5" s="1"/>
  <c r="Q227" i="5" s="1"/>
  <c r="Q228" i="5" s="1"/>
  <c r="Q229" i="5" s="1"/>
  <c r="Q230" i="5" s="1"/>
  <c r="Q231" i="5" s="1"/>
  <c r="Q232" i="5" s="1"/>
  <c r="Q233" i="5" s="1"/>
  <c r="Q234" i="5" s="1"/>
  <c r="Q235" i="5" s="1"/>
  <c r="Q236" i="5" s="1"/>
  <c r="Q237" i="5" s="1"/>
  <c r="Q238" i="5" s="1"/>
  <c r="Q239" i="5" s="1"/>
  <c r="Q240" i="5" s="1"/>
  <c r="Q241" i="5" s="1"/>
  <c r="Q242" i="5" s="1"/>
  <c r="Q243" i="5" s="1"/>
  <c r="Q244" i="5" s="1"/>
  <c r="Q245" i="5" s="1"/>
  <c r="Q246" i="5" s="1"/>
  <c r="Q247" i="5" s="1"/>
  <c r="Q248" i="5" s="1"/>
  <c r="Q249" i="5" s="1"/>
  <c r="Q250" i="5" s="1"/>
  <c r="Q251" i="5" s="1"/>
  <c r="Q252" i="5" s="1"/>
  <c r="Q253" i="5" s="1"/>
  <c r="Q254" i="5" s="1"/>
  <c r="Q255" i="5" s="1"/>
  <c r="Q256" i="5" s="1"/>
  <c r="Q257" i="5" s="1"/>
  <c r="Q258" i="5" s="1"/>
  <c r="Q259" i="5" s="1"/>
  <c r="Q260" i="5" s="1"/>
  <c r="Q261" i="5" s="1"/>
  <c r="Q262" i="5" s="1"/>
  <c r="Q263" i="5" s="1"/>
  <c r="Q264" i="5" s="1"/>
  <c r="Q265" i="5" s="1"/>
  <c r="Q266" i="5" s="1"/>
  <c r="Q267" i="5" s="1"/>
  <c r="Q268" i="5" s="1"/>
  <c r="Q269" i="5" s="1"/>
  <c r="Q270" i="5" s="1"/>
  <c r="Q271" i="5" s="1"/>
  <c r="Q272" i="5" s="1"/>
  <c r="Q273" i="5" s="1"/>
  <c r="Q274" i="5" s="1"/>
  <c r="Q275" i="5" s="1"/>
  <c r="Q276" i="5" s="1"/>
  <c r="Q277" i="5" s="1"/>
  <c r="Q278" i="5" s="1"/>
  <c r="Q279" i="5" s="1"/>
  <c r="Q280" i="5" s="1"/>
  <c r="Q281" i="5" s="1"/>
  <c r="Q282" i="5" s="1"/>
  <c r="Q283" i="5" s="1"/>
  <c r="Q284" i="5" s="1"/>
  <c r="Q285" i="5" s="1"/>
  <c r="Q286" i="5" s="1"/>
  <c r="Q287" i="5" s="1"/>
  <c r="Q288" i="5" s="1"/>
  <c r="Q289" i="5" s="1"/>
  <c r="Q290" i="5" s="1"/>
  <c r="Q291" i="5" s="1"/>
  <c r="Q292" i="5" s="1"/>
  <c r="Q293" i="5" s="1"/>
  <c r="Q294" i="5" s="1"/>
  <c r="Q295" i="5" s="1"/>
  <c r="Q296" i="5" s="1"/>
  <c r="Q297" i="5" s="1"/>
  <c r="Q298" i="5" s="1"/>
  <c r="Q299" i="5" s="1"/>
  <c r="Q300" i="5" s="1"/>
  <c r="Q301" i="5" s="1"/>
  <c r="Q302" i="5" s="1"/>
  <c r="Q303" i="5" s="1"/>
  <c r="Q304" i="5" s="1"/>
  <c r="Q305" i="5" s="1"/>
  <c r="Q306" i="5" s="1"/>
  <c r="Q307" i="5" s="1"/>
  <c r="Q308" i="5" s="1"/>
  <c r="Q309" i="5" s="1"/>
  <c r="Q310" i="5" s="1"/>
  <c r="Q311" i="5" s="1"/>
  <c r="Q312" i="5" s="1"/>
  <c r="Q313" i="5" s="1"/>
  <c r="Q314" i="5" s="1"/>
  <c r="Q315" i="5" s="1"/>
  <c r="Q316" i="5" s="1"/>
  <c r="Q317" i="5" s="1"/>
  <c r="Q318" i="5" s="1"/>
  <c r="Q319" i="5" s="1"/>
  <c r="Q320" i="5" s="1"/>
  <c r="Q321" i="5" s="1"/>
  <c r="Q322" i="5" s="1"/>
  <c r="Q323" i="5" s="1"/>
  <c r="Q324" i="5" s="1"/>
  <c r="Q325" i="5" s="1"/>
  <c r="Q326" i="5" s="1"/>
  <c r="Q327" i="5" s="1"/>
  <c r="Q328" i="5" s="1"/>
  <c r="Q329" i="5" s="1"/>
  <c r="Q330" i="5" s="1"/>
  <c r="Q331" i="5" s="1"/>
  <c r="Q332" i="5" s="1"/>
  <c r="Q333" i="5" s="1"/>
  <c r="Q334" i="5" s="1"/>
  <c r="Q335" i="5" s="1"/>
  <c r="Q336" i="5" s="1"/>
  <c r="Q337" i="5" s="1"/>
  <c r="Q338" i="5" s="1"/>
  <c r="Q339" i="5" s="1"/>
  <c r="Q340" i="5" s="1"/>
  <c r="Q341" i="5" s="1"/>
  <c r="Q342" i="5" s="1"/>
  <c r="Q343" i="5" s="1"/>
  <c r="Q344" i="5" s="1"/>
  <c r="Q345" i="5" s="1"/>
  <c r="Q346" i="5" s="1"/>
  <c r="Q347" i="5" s="1"/>
  <c r="Q348" i="5" s="1"/>
  <c r="Q349" i="5" s="1"/>
  <c r="Q350" i="5" s="1"/>
  <c r="Q351" i="5" s="1"/>
  <c r="Q352" i="5" s="1"/>
  <c r="Q353" i="5" s="1"/>
  <c r="Q354" i="5" s="1"/>
  <c r="Q355" i="5" s="1"/>
  <c r="Q356" i="5" s="1"/>
  <c r="Q357" i="5" s="1"/>
  <c r="Q358" i="5" s="1"/>
  <c r="Q359" i="5" s="1"/>
  <c r="Q360" i="5" s="1"/>
  <c r="Q361" i="5" s="1"/>
  <c r="Q362" i="5" s="1"/>
  <c r="Q363" i="5" s="1"/>
  <c r="Q364" i="5" s="1"/>
  <c r="Q365" i="5" s="1"/>
  <c r="Q366" i="5" s="1"/>
  <c r="Q367" i="5" s="1"/>
  <c r="Q368" i="5" s="1"/>
  <c r="Q369" i="5" s="1"/>
  <c r="Q370" i="5" s="1"/>
  <c r="Q371" i="5" s="1"/>
  <c r="Q372" i="5" s="1"/>
  <c r="Q373" i="5" s="1"/>
  <c r="Q374" i="5" s="1"/>
  <c r="Q375" i="5" s="1"/>
  <c r="Q376" i="5" s="1"/>
  <c r="Q377" i="5" s="1"/>
  <c r="Q378" i="5" s="1"/>
  <c r="Q379" i="5" s="1"/>
  <c r="Q380" i="5" s="1"/>
  <c r="P144" i="5"/>
  <c r="G144" i="5"/>
  <c r="E377" i="5"/>
  <c r="G377" i="5"/>
  <c r="O340" i="5"/>
  <c r="F340" i="5"/>
  <c r="F206" i="5"/>
  <c r="E206" i="5"/>
  <c r="O328" i="5"/>
  <c r="F328" i="5"/>
  <c r="O184" i="5"/>
  <c r="G184" i="5"/>
  <c r="E308" i="5"/>
  <c r="O92" i="5"/>
  <c r="F92" i="5"/>
  <c r="E380" i="5"/>
  <c r="F380" i="5"/>
  <c r="F209" i="5"/>
  <c r="G209" i="5"/>
  <c r="O272" i="5"/>
  <c r="F272" i="5"/>
  <c r="O172" i="5"/>
  <c r="G172" i="5"/>
  <c r="F233" i="5"/>
  <c r="G233" i="5"/>
  <c r="O100" i="5"/>
  <c r="F100" i="5"/>
  <c r="E151" i="5"/>
  <c r="G151" i="5"/>
  <c r="P345" i="5"/>
  <c r="G345" i="5"/>
  <c r="E345" i="5"/>
  <c r="F282" i="5"/>
  <c r="E282" i="5"/>
  <c r="F283" i="5"/>
  <c r="E283" i="5"/>
  <c r="Q609" i="5"/>
  <c r="P609" i="5"/>
  <c r="Q993" i="5"/>
  <c r="P993" i="5"/>
  <c r="Q522" i="5"/>
  <c r="P522" i="5"/>
  <c r="Q970" i="5"/>
  <c r="P970" i="5"/>
  <c r="Q635" i="5"/>
  <c r="P635" i="5"/>
  <c r="Q955" i="5"/>
  <c r="P955" i="5"/>
  <c r="Q556" i="5"/>
  <c r="P556" i="5"/>
  <c r="Q1004" i="5"/>
  <c r="P1004" i="5"/>
  <c r="Q669" i="5"/>
  <c r="P669" i="5"/>
  <c r="Q989" i="5"/>
  <c r="P989" i="5"/>
  <c r="Q654" i="5"/>
  <c r="P654" i="5"/>
  <c r="Q1038" i="5"/>
  <c r="P1038" i="5"/>
  <c r="Q647" i="5"/>
  <c r="P647" i="5"/>
  <c r="P1031" i="5"/>
  <c r="Q1031" i="5"/>
  <c r="Q632" i="5"/>
  <c r="P632" i="5"/>
  <c r="Q1080" i="5"/>
  <c r="P1080" i="5"/>
  <c r="Q681" i="5"/>
  <c r="P681" i="5"/>
  <c r="Q402" i="5"/>
  <c r="P402" i="5"/>
  <c r="Q658" i="5"/>
  <c r="P658" i="5"/>
  <c r="Q451" i="5"/>
  <c r="P451" i="5"/>
  <c r="Q771" i="5"/>
  <c r="P771" i="5"/>
  <c r="Q500" i="5"/>
  <c r="P500" i="5"/>
  <c r="Q820" i="5"/>
  <c r="P820" i="5"/>
  <c r="P421" i="5"/>
  <c r="Q421" i="5"/>
  <c r="Q869" i="5"/>
  <c r="P869" i="5"/>
  <c r="Q406" i="5"/>
  <c r="P406" i="5"/>
  <c r="Q790" i="5"/>
  <c r="P790" i="5"/>
  <c r="Q463" i="5"/>
  <c r="P463" i="5"/>
  <c r="Q911" i="5"/>
  <c r="P911" i="5"/>
  <c r="Q640" i="5"/>
  <c r="P640" i="5"/>
  <c r="Q960" i="5"/>
  <c r="P960" i="5"/>
  <c r="Q625" i="5"/>
  <c r="P625" i="5"/>
  <c r="Q881" i="5"/>
  <c r="P881" i="5"/>
  <c r="Q538" i="5"/>
  <c r="P538" i="5"/>
  <c r="Q794" i="5"/>
  <c r="P794" i="5"/>
  <c r="Q1050" i="5"/>
  <c r="P1050" i="5"/>
  <c r="Q651" i="5"/>
  <c r="P651" i="5"/>
  <c r="Q907" i="5"/>
  <c r="P907" i="5"/>
  <c r="Q508" i="5"/>
  <c r="P508" i="5"/>
  <c r="Q764" i="5"/>
  <c r="P764" i="5"/>
  <c r="Q1020" i="5"/>
  <c r="P1020" i="5"/>
  <c r="Q749" i="5"/>
  <c r="P749" i="5"/>
  <c r="Q513" i="5"/>
  <c r="P513" i="5"/>
  <c r="Q833" i="5"/>
  <c r="P833" i="5"/>
  <c r="Q393" i="5"/>
  <c r="P393" i="5"/>
  <c r="Q585" i="5"/>
  <c r="P585" i="5"/>
  <c r="Q713" i="5"/>
  <c r="P713" i="5"/>
  <c r="Q905" i="5"/>
  <c r="P905" i="5"/>
  <c r="Q1097" i="5"/>
  <c r="P1097" i="5"/>
  <c r="Q498" i="5"/>
  <c r="P498" i="5"/>
  <c r="Q690" i="5"/>
  <c r="P690" i="5"/>
  <c r="Q946" i="5"/>
  <c r="P946" i="5"/>
  <c r="Q419" i="5"/>
  <c r="P419" i="5"/>
  <c r="Q547" i="5"/>
  <c r="P547" i="5"/>
  <c r="Q739" i="5"/>
  <c r="P739" i="5"/>
  <c r="Q867" i="5"/>
  <c r="P867" i="5"/>
  <c r="Q1059" i="5"/>
  <c r="P1059" i="5"/>
  <c r="Q596" i="5"/>
  <c r="P596" i="5"/>
  <c r="Q788" i="5"/>
  <c r="P788" i="5"/>
  <c r="Q916" i="5"/>
  <c r="P916" i="5"/>
  <c r="P389" i="5"/>
  <c r="Q389" i="5"/>
  <c r="Q581" i="5"/>
  <c r="P581" i="5"/>
  <c r="Q709" i="5"/>
  <c r="P709" i="5"/>
  <c r="Q901" i="5"/>
  <c r="P901" i="5"/>
  <c r="Q1093" i="5"/>
  <c r="P1093" i="5"/>
  <c r="Q502" i="5"/>
  <c r="P502" i="5"/>
  <c r="Q694" i="5"/>
  <c r="P694" i="5"/>
  <c r="Q886" i="5"/>
  <c r="P886" i="5"/>
  <c r="Q1078" i="5"/>
  <c r="P1078" i="5"/>
  <c r="Q495" i="5"/>
  <c r="P495" i="5"/>
  <c r="Q687" i="5"/>
  <c r="P687" i="5"/>
  <c r="Q943" i="5"/>
  <c r="P943" i="5"/>
  <c r="Q1071" i="5"/>
  <c r="P1071" i="5"/>
  <c r="Q544" i="5"/>
  <c r="P544" i="5"/>
  <c r="Q736" i="5"/>
  <c r="P736" i="5"/>
  <c r="Q864" i="5"/>
  <c r="P864" i="5"/>
  <c r="Q1056" i="5"/>
  <c r="P1056" i="5"/>
  <c r="Q401" i="5"/>
  <c r="P401" i="5"/>
  <c r="Q409" i="5"/>
  <c r="P409" i="5"/>
  <c r="Q473" i="5"/>
  <c r="P473" i="5"/>
  <c r="Q537" i="5"/>
  <c r="P537" i="5"/>
  <c r="Q601" i="5"/>
  <c r="P601" i="5"/>
  <c r="Q665" i="5"/>
  <c r="P665" i="5"/>
  <c r="Q729" i="5"/>
  <c r="P729" i="5"/>
  <c r="Q793" i="5"/>
  <c r="P793" i="5"/>
  <c r="Q857" i="5"/>
  <c r="P857" i="5"/>
  <c r="Q921" i="5"/>
  <c r="P921" i="5"/>
  <c r="Q985" i="5"/>
  <c r="P985" i="5"/>
  <c r="Q1049" i="5"/>
  <c r="P1049" i="5"/>
  <c r="Q382" i="5"/>
  <c r="P382" i="5"/>
  <c r="P450" i="5"/>
  <c r="Q450" i="5"/>
  <c r="Q514" i="5"/>
  <c r="P514" i="5"/>
  <c r="Q578" i="5"/>
  <c r="P578" i="5"/>
  <c r="Q642" i="5"/>
  <c r="P642" i="5"/>
  <c r="Q706" i="5"/>
  <c r="P706" i="5"/>
  <c r="Q770" i="5"/>
  <c r="P770" i="5"/>
  <c r="Q834" i="5"/>
  <c r="P834" i="5"/>
  <c r="Q898" i="5"/>
  <c r="P898" i="5"/>
  <c r="Q962" i="5"/>
  <c r="P962" i="5"/>
  <c r="Q1026" i="5"/>
  <c r="P1026" i="5"/>
  <c r="Q1090" i="5"/>
  <c r="P1090" i="5"/>
  <c r="Q435" i="5"/>
  <c r="P435" i="5"/>
  <c r="Q499" i="5"/>
  <c r="P499" i="5"/>
  <c r="Q563" i="5"/>
  <c r="P563" i="5"/>
  <c r="Q627" i="5"/>
  <c r="P627" i="5"/>
  <c r="Q691" i="5"/>
  <c r="P691" i="5"/>
  <c r="Q755" i="5"/>
  <c r="P755" i="5"/>
  <c r="Q819" i="5"/>
  <c r="P819" i="5"/>
  <c r="Q883" i="5"/>
  <c r="P883" i="5"/>
  <c r="Q947" i="5"/>
  <c r="P947" i="5"/>
  <c r="Q1011" i="5"/>
  <c r="P1011" i="5"/>
  <c r="Q1075" i="5"/>
  <c r="P1075" i="5"/>
  <c r="Q420" i="5"/>
  <c r="P420" i="5"/>
  <c r="Q484" i="5"/>
  <c r="P484" i="5"/>
  <c r="Q548" i="5"/>
  <c r="P548" i="5"/>
  <c r="Q612" i="5"/>
  <c r="P612" i="5"/>
  <c r="Q676" i="5"/>
  <c r="P676" i="5"/>
  <c r="Q740" i="5"/>
  <c r="P740" i="5"/>
  <c r="Q804" i="5"/>
  <c r="P804" i="5"/>
  <c r="Q868" i="5"/>
  <c r="P868" i="5"/>
  <c r="Q932" i="5"/>
  <c r="P932" i="5"/>
  <c r="Q996" i="5"/>
  <c r="P996" i="5"/>
  <c r="Q1060" i="5"/>
  <c r="P1060" i="5"/>
  <c r="P405" i="5"/>
  <c r="Q405" i="5"/>
  <c r="Q469" i="5"/>
  <c r="P469" i="5"/>
  <c r="Q533" i="5"/>
  <c r="P533" i="5"/>
  <c r="Q597" i="5"/>
  <c r="P597" i="5"/>
  <c r="Q661" i="5"/>
  <c r="P661" i="5"/>
  <c r="Q725" i="5"/>
  <c r="P725" i="5"/>
  <c r="Q789" i="5"/>
  <c r="P789" i="5"/>
  <c r="Q853" i="5"/>
  <c r="P853" i="5"/>
  <c r="Q917" i="5"/>
  <c r="P917" i="5"/>
  <c r="Q981" i="5"/>
  <c r="P981" i="5"/>
  <c r="Q1045" i="5"/>
  <c r="P1045" i="5"/>
  <c r="Q390" i="5"/>
  <c r="P390" i="5"/>
  <c r="Q454" i="5"/>
  <c r="P454" i="5"/>
  <c r="Q518" i="5"/>
  <c r="P518" i="5"/>
  <c r="Q582" i="5"/>
  <c r="P582" i="5"/>
  <c r="Q646" i="5"/>
  <c r="P646" i="5"/>
  <c r="Q710" i="5"/>
  <c r="P710" i="5"/>
  <c r="Q774" i="5"/>
  <c r="P774" i="5"/>
  <c r="Q838" i="5"/>
  <c r="P838" i="5"/>
  <c r="Q902" i="5"/>
  <c r="P902" i="5"/>
  <c r="Q966" i="5"/>
  <c r="P966" i="5"/>
  <c r="Q1030" i="5"/>
  <c r="P1030" i="5"/>
  <c r="Q1094" i="5"/>
  <c r="P1094" i="5"/>
  <c r="Q447" i="5"/>
  <c r="P447" i="5"/>
  <c r="Q511" i="5"/>
  <c r="P511" i="5"/>
  <c r="Q575" i="5"/>
  <c r="P575" i="5"/>
  <c r="Q639" i="5"/>
  <c r="P639" i="5"/>
  <c r="Q703" i="5"/>
  <c r="P703" i="5"/>
  <c r="Q767" i="5"/>
  <c r="P767" i="5"/>
  <c r="Q831" i="5"/>
  <c r="P831" i="5"/>
  <c r="Q895" i="5"/>
  <c r="P895" i="5"/>
  <c r="Q959" i="5"/>
  <c r="P959" i="5"/>
  <c r="Q1023" i="5"/>
  <c r="P1023" i="5"/>
  <c r="Q1087" i="5"/>
  <c r="P1087" i="5"/>
  <c r="Q432" i="5"/>
  <c r="P432" i="5"/>
  <c r="Q496" i="5"/>
  <c r="P496" i="5"/>
  <c r="Q560" i="5"/>
  <c r="P560" i="5"/>
  <c r="Q624" i="5"/>
  <c r="P624" i="5"/>
  <c r="Q688" i="5"/>
  <c r="P688" i="5"/>
  <c r="Q752" i="5"/>
  <c r="P752" i="5"/>
  <c r="Q816" i="5"/>
  <c r="P816" i="5"/>
  <c r="Q880" i="5"/>
  <c r="P880" i="5"/>
  <c r="Q944" i="5"/>
  <c r="P944" i="5"/>
  <c r="Q1008" i="5"/>
  <c r="P1008" i="5"/>
  <c r="Q1072" i="5"/>
  <c r="P1072" i="5"/>
  <c r="Q737" i="5"/>
  <c r="P737" i="5"/>
  <c r="Q778" i="5"/>
  <c r="P778" i="5"/>
  <c r="Q763" i="5"/>
  <c r="P763" i="5"/>
  <c r="Q876" i="5"/>
  <c r="P876" i="5"/>
  <c r="Q797" i="5"/>
  <c r="P797" i="5"/>
  <c r="Q782" i="5"/>
  <c r="P782" i="5"/>
  <c r="Q711" i="5"/>
  <c r="P711" i="5"/>
  <c r="P760" i="5"/>
  <c r="Q760" i="5"/>
  <c r="Q937" i="5"/>
  <c r="P937" i="5"/>
  <c r="Q1042" i="5"/>
  <c r="P1042" i="5"/>
  <c r="Q436" i="5"/>
  <c r="P436" i="5"/>
  <c r="Q805" i="5"/>
  <c r="P805" i="5"/>
  <c r="Q527" i="5"/>
  <c r="P527" i="5"/>
  <c r="Q832" i="5"/>
  <c r="P832" i="5"/>
  <c r="P417" i="5"/>
  <c r="Q417" i="5"/>
  <c r="Q801" i="5"/>
  <c r="P801" i="5"/>
  <c r="Q650" i="5"/>
  <c r="P650" i="5"/>
  <c r="Q443" i="5"/>
  <c r="P443" i="5"/>
  <c r="Q1083" i="5"/>
  <c r="P1083" i="5"/>
  <c r="Q812" i="5"/>
  <c r="P812" i="5"/>
  <c r="Q541" i="5"/>
  <c r="P541" i="5"/>
  <c r="Q462" i="5"/>
  <c r="P462" i="5"/>
  <c r="Q974" i="5"/>
  <c r="P974" i="5"/>
  <c r="Q839" i="5"/>
  <c r="P839" i="5"/>
  <c r="P696" i="5"/>
  <c r="Q696" i="5"/>
  <c r="Q617" i="5"/>
  <c r="P617" i="5"/>
  <c r="Q1065" i="5"/>
  <c r="P1065" i="5"/>
  <c r="Q914" i="5"/>
  <c r="P914" i="5"/>
  <c r="Q707" i="5"/>
  <c r="P707" i="5"/>
  <c r="Q1027" i="5"/>
  <c r="P1027" i="5"/>
  <c r="Q756" i="5"/>
  <c r="P756" i="5"/>
  <c r="Q677" i="5"/>
  <c r="P677" i="5"/>
  <c r="Q470" i="5"/>
  <c r="P470" i="5"/>
  <c r="Q1046" i="5"/>
  <c r="P1046" i="5"/>
  <c r="Q783" i="5"/>
  <c r="P783" i="5"/>
  <c r="P448" i="5"/>
  <c r="Q448" i="5"/>
  <c r="Q1073" i="5"/>
  <c r="P1073" i="5"/>
  <c r="Q545" i="5"/>
  <c r="P545" i="5"/>
  <c r="Q929" i="5"/>
  <c r="P929" i="5"/>
  <c r="Q458" i="5"/>
  <c r="P458" i="5"/>
  <c r="Q906" i="5"/>
  <c r="P906" i="5"/>
  <c r="Q571" i="5"/>
  <c r="P571" i="5"/>
  <c r="Q891" i="5"/>
  <c r="P891" i="5"/>
  <c r="Q492" i="5"/>
  <c r="P492" i="5"/>
  <c r="Q940" i="5"/>
  <c r="P940" i="5"/>
  <c r="Q605" i="5"/>
  <c r="P605" i="5"/>
  <c r="Q925" i="5"/>
  <c r="P925" i="5"/>
  <c r="Q590" i="5"/>
  <c r="P590" i="5"/>
  <c r="Q455" i="5"/>
  <c r="P455" i="5"/>
  <c r="Q775" i="5"/>
  <c r="P775" i="5"/>
  <c r="Q1095" i="5"/>
  <c r="P1095" i="5"/>
  <c r="P824" i="5"/>
  <c r="Q824" i="5"/>
  <c r="Q425" i="5"/>
  <c r="P425" i="5"/>
  <c r="Q745" i="5"/>
  <c r="P745" i="5"/>
  <c r="Q466" i="5"/>
  <c r="P466" i="5"/>
  <c r="Q722" i="5"/>
  <c r="P722" i="5"/>
  <c r="P386" i="5"/>
  <c r="Q386" i="5"/>
  <c r="Q835" i="5"/>
  <c r="P835" i="5"/>
  <c r="Q564" i="5"/>
  <c r="P564" i="5"/>
  <c r="Q884" i="5"/>
  <c r="P884" i="5"/>
  <c r="Q549" i="5"/>
  <c r="P549" i="5"/>
  <c r="Q997" i="5"/>
  <c r="P997" i="5"/>
  <c r="Q662" i="5"/>
  <c r="P662" i="5"/>
  <c r="Q918" i="5"/>
  <c r="P918" i="5"/>
  <c r="Q655" i="5"/>
  <c r="P655" i="5"/>
  <c r="Q1039" i="5"/>
  <c r="P1039" i="5"/>
  <c r="Q576" i="5"/>
  <c r="P576" i="5"/>
  <c r="Q896" i="5"/>
  <c r="P896" i="5"/>
  <c r="Q561" i="5"/>
  <c r="P561" i="5"/>
  <c r="Q817" i="5"/>
  <c r="P817" i="5"/>
  <c r="Q474" i="5"/>
  <c r="P474" i="5"/>
  <c r="Q730" i="5"/>
  <c r="P730" i="5"/>
  <c r="Q986" i="5"/>
  <c r="P986" i="5"/>
  <c r="Q587" i="5"/>
  <c r="P587" i="5"/>
  <c r="Q843" i="5"/>
  <c r="P843" i="5"/>
  <c r="Q444" i="5"/>
  <c r="P444" i="5"/>
  <c r="Q700" i="5"/>
  <c r="P700" i="5"/>
  <c r="Q956" i="5"/>
  <c r="P956" i="5"/>
  <c r="Q493" i="5"/>
  <c r="P493" i="5"/>
  <c r="P621" i="5"/>
  <c r="Q621" i="5"/>
  <c r="Q813" i="5"/>
  <c r="P813" i="5"/>
  <c r="Q941" i="5"/>
  <c r="P941" i="5"/>
  <c r="Q1005" i="5"/>
  <c r="P1005" i="5"/>
  <c r="Q1069" i="5"/>
  <c r="P1069" i="5"/>
  <c r="Q414" i="5"/>
  <c r="P414" i="5"/>
  <c r="Q478" i="5"/>
  <c r="P478" i="5"/>
  <c r="Q542" i="5"/>
  <c r="P542" i="5"/>
  <c r="Q606" i="5"/>
  <c r="P606" i="5"/>
  <c r="Q670" i="5"/>
  <c r="P670" i="5"/>
  <c r="Q734" i="5"/>
  <c r="P734" i="5"/>
  <c r="Q798" i="5"/>
  <c r="P798" i="5"/>
  <c r="Q862" i="5"/>
  <c r="P862" i="5"/>
  <c r="Q926" i="5"/>
  <c r="P926" i="5"/>
  <c r="Q990" i="5"/>
  <c r="P990" i="5"/>
  <c r="Q1054" i="5"/>
  <c r="P1054" i="5"/>
  <c r="Q407" i="5"/>
  <c r="P407" i="5"/>
  <c r="Q471" i="5"/>
  <c r="P471" i="5"/>
  <c r="Q535" i="5"/>
  <c r="P535" i="5"/>
  <c r="Q599" i="5"/>
  <c r="P599" i="5"/>
  <c r="Q663" i="5"/>
  <c r="P663" i="5"/>
  <c r="Q727" i="5"/>
  <c r="P727" i="5"/>
  <c r="Q791" i="5"/>
  <c r="P791" i="5"/>
  <c r="Q855" i="5"/>
  <c r="P855" i="5"/>
  <c r="Q919" i="5"/>
  <c r="P919" i="5"/>
  <c r="P983" i="5"/>
  <c r="Q983" i="5"/>
  <c r="P1047" i="5"/>
  <c r="Q1047" i="5"/>
  <c r="Q392" i="5"/>
  <c r="P392" i="5"/>
  <c r="Q456" i="5"/>
  <c r="P456" i="5"/>
  <c r="Q520" i="5"/>
  <c r="P520" i="5"/>
  <c r="Q584" i="5"/>
  <c r="P584" i="5"/>
  <c r="Q648" i="5"/>
  <c r="P648" i="5"/>
  <c r="Q712" i="5"/>
  <c r="P712" i="5"/>
  <c r="Q776" i="5"/>
  <c r="P776" i="5"/>
  <c r="Q840" i="5"/>
  <c r="P840" i="5"/>
  <c r="Q904" i="5"/>
  <c r="P904" i="5"/>
  <c r="Q968" i="5"/>
  <c r="P968" i="5"/>
  <c r="Q1032" i="5"/>
  <c r="P1032" i="5"/>
  <c r="Q1096" i="5"/>
  <c r="P1096" i="5"/>
  <c r="Q441" i="5"/>
  <c r="P441" i="5"/>
  <c r="Q505" i="5"/>
  <c r="P505" i="5"/>
  <c r="Q569" i="5"/>
  <c r="P569" i="5"/>
  <c r="Q633" i="5"/>
  <c r="P633" i="5"/>
  <c r="Q697" i="5"/>
  <c r="P697" i="5"/>
  <c r="Q761" i="5"/>
  <c r="P761" i="5"/>
  <c r="Q825" i="5"/>
  <c r="P825" i="5"/>
  <c r="Q889" i="5"/>
  <c r="P889" i="5"/>
  <c r="Q953" i="5"/>
  <c r="P953" i="5"/>
  <c r="Q1017" i="5"/>
  <c r="P1017" i="5"/>
  <c r="Q1081" i="5"/>
  <c r="P1081" i="5"/>
  <c r="P418" i="5"/>
  <c r="Q418" i="5"/>
  <c r="Q482" i="5"/>
  <c r="P482" i="5"/>
  <c r="Q546" i="5"/>
  <c r="P546" i="5"/>
  <c r="Q610" i="5"/>
  <c r="P610" i="5"/>
  <c r="Q674" i="5"/>
  <c r="P674" i="5"/>
  <c r="Q738" i="5"/>
  <c r="P738" i="5"/>
  <c r="Q802" i="5"/>
  <c r="P802" i="5"/>
  <c r="P866" i="5"/>
  <c r="Q866" i="5"/>
  <c r="Q930" i="5"/>
  <c r="P930" i="5"/>
  <c r="Q994" i="5"/>
  <c r="P994" i="5"/>
  <c r="Q1058" i="5"/>
  <c r="P1058" i="5"/>
  <c r="Q403" i="5"/>
  <c r="P403" i="5"/>
  <c r="Q467" i="5"/>
  <c r="P467" i="5"/>
  <c r="Q531" i="5"/>
  <c r="P531" i="5"/>
  <c r="Q595" i="5"/>
  <c r="P595" i="5"/>
  <c r="Q659" i="5"/>
  <c r="P659" i="5"/>
  <c r="Q723" i="5"/>
  <c r="P723" i="5"/>
  <c r="Q787" i="5"/>
  <c r="P787" i="5"/>
  <c r="Q851" i="5"/>
  <c r="P851" i="5"/>
  <c r="Q915" i="5"/>
  <c r="P915" i="5"/>
  <c r="Q979" i="5"/>
  <c r="P979" i="5"/>
  <c r="Q1043" i="5"/>
  <c r="P1043" i="5"/>
  <c r="Q388" i="5"/>
  <c r="P388" i="5"/>
  <c r="Q452" i="5"/>
  <c r="P452" i="5"/>
  <c r="Q516" i="5"/>
  <c r="P516" i="5"/>
  <c r="Q580" i="5"/>
  <c r="P580" i="5"/>
  <c r="Q644" i="5"/>
  <c r="P644" i="5"/>
  <c r="Q708" i="5"/>
  <c r="P708" i="5"/>
  <c r="Q772" i="5"/>
  <c r="P772" i="5"/>
  <c r="Q836" i="5"/>
  <c r="P836" i="5"/>
  <c r="Q900" i="5"/>
  <c r="P900" i="5"/>
  <c r="Q964" i="5"/>
  <c r="P964" i="5"/>
  <c r="Q1028" i="5"/>
  <c r="P1028" i="5"/>
  <c r="Q1092" i="5"/>
  <c r="P1092" i="5"/>
  <c r="P437" i="5"/>
  <c r="Q437" i="5"/>
  <c r="Q501" i="5"/>
  <c r="P501" i="5"/>
  <c r="Q565" i="5"/>
  <c r="P565" i="5"/>
  <c r="Q629" i="5"/>
  <c r="P629" i="5"/>
  <c r="Q693" i="5"/>
  <c r="P693" i="5"/>
  <c r="Q757" i="5"/>
  <c r="P757" i="5"/>
  <c r="Q821" i="5"/>
  <c r="P821" i="5"/>
  <c r="Q885" i="5"/>
  <c r="P885" i="5"/>
  <c r="Q949" i="5"/>
  <c r="P949" i="5"/>
  <c r="Q1013" i="5"/>
  <c r="P1013" i="5"/>
  <c r="Q1077" i="5"/>
  <c r="P1077" i="5"/>
  <c r="Q422" i="5"/>
  <c r="P422" i="5"/>
  <c r="Q486" i="5"/>
  <c r="P486" i="5"/>
  <c r="Q550" i="5"/>
  <c r="P550" i="5"/>
  <c r="Q614" i="5"/>
  <c r="P614" i="5"/>
  <c r="Q678" i="5"/>
  <c r="P678" i="5"/>
  <c r="Q742" i="5"/>
  <c r="P742" i="5"/>
  <c r="Q806" i="5"/>
  <c r="P806" i="5"/>
  <c r="Q870" i="5"/>
  <c r="P870" i="5"/>
  <c r="Q934" i="5"/>
  <c r="P934" i="5"/>
  <c r="Q998" i="5"/>
  <c r="P998" i="5"/>
  <c r="Q1062" i="5"/>
  <c r="P1062" i="5"/>
  <c r="Q415" i="5"/>
  <c r="P415" i="5"/>
  <c r="Q479" i="5"/>
  <c r="P479" i="5"/>
  <c r="Q543" i="5"/>
  <c r="P543" i="5"/>
  <c r="Q607" i="5"/>
  <c r="P607" i="5"/>
  <c r="Q671" i="5"/>
  <c r="P671" i="5"/>
  <c r="Q735" i="5"/>
  <c r="P735" i="5"/>
  <c r="Q799" i="5"/>
  <c r="P799" i="5"/>
  <c r="Q863" i="5"/>
  <c r="P863" i="5"/>
  <c r="Q927" i="5"/>
  <c r="P927" i="5"/>
  <c r="Q991" i="5"/>
  <c r="P991" i="5"/>
  <c r="Q1055" i="5"/>
  <c r="P1055" i="5"/>
  <c r="Q400" i="5"/>
  <c r="P400" i="5"/>
  <c r="Q464" i="5"/>
  <c r="P464" i="5"/>
  <c r="Q528" i="5"/>
  <c r="P528" i="5"/>
  <c r="Q592" i="5"/>
  <c r="P592" i="5"/>
  <c r="Q656" i="5"/>
  <c r="P656" i="5"/>
  <c r="Q720" i="5"/>
  <c r="P720" i="5"/>
  <c r="Q784" i="5"/>
  <c r="P784" i="5"/>
  <c r="Q848" i="5"/>
  <c r="P848" i="5"/>
  <c r="Q912" i="5"/>
  <c r="P912" i="5"/>
  <c r="Q976" i="5"/>
  <c r="P976" i="5"/>
  <c r="Q1040" i="5"/>
  <c r="P1040" i="5"/>
  <c r="Q673" i="5"/>
  <c r="P673" i="5"/>
  <c r="Q394" i="5"/>
  <c r="P394" i="5"/>
  <c r="Q714" i="5"/>
  <c r="P714" i="5"/>
  <c r="Q1034" i="5"/>
  <c r="P1034" i="5"/>
  <c r="Q699" i="5"/>
  <c r="P699" i="5"/>
  <c r="Q428" i="5"/>
  <c r="P428" i="5"/>
  <c r="Q684" i="5"/>
  <c r="P684" i="5"/>
  <c r="P413" i="5"/>
  <c r="Q413" i="5"/>
  <c r="Q861" i="5"/>
  <c r="P861" i="5"/>
  <c r="Q526" i="5"/>
  <c r="P526" i="5"/>
  <c r="Q846" i="5"/>
  <c r="P846" i="5"/>
  <c r="Q519" i="5"/>
  <c r="P519" i="5"/>
  <c r="Q967" i="5"/>
  <c r="P967" i="5"/>
  <c r="P568" i="5"/>
  <c r="Q568" i="5"/>
  <c r="Q1016" i="5"/>
  <c r="P1016" i="5"/>
  <c r="Q489" i="5"/>
  <c r="P489" i="5"/>
  <c r="Q873" i="5"/>
  <c r="P873" i="5"/>
  <c r="Q530" i="5"/>
  <c r="P530" i="5"/>
  <c r="Q850" i="5"/>
  <c r="P850" i="5"/>
  <c r="Q515" i="5"/>
  <c r="P515" i="5"/>
  <c r="Q899" i="5"/>
  <c r="P899" i="5"/>
  <c r="Q628" i="5"/>
  <c r="P628" i="5"/>
  <c r="Q948" i="5"/>
  <c r="P948" i="5"/>
  <c r="Q485" i="5"/>
  <c r="P485" i="5"/>
  <c r="Q933" i="5"/>
  <c r="P933" i="5"/>
  <c r="Q598" i="5"/>
  <c r="P598" i="5"/>
  <c r="Q854" i="5"/>
  <c r="P854" i="5"/>
  <c r="Q591" i="5"/>
  <c r="P591" i="5"/>
  <c r="Q975" i="5"/>
  <c r="P975" i="5"/>
  <c r="Q512" i="5"/>
  <c r="P512" i="5"/>
  <c r="Q1088" i="5"/>
  <c r="P1088" i="5"/>
  <c r="Q433" i="5"/>
  <c r="P433" i="5"/>
  <c r="Q753" i="5"/>
  <c r="P753" i="5"/>
  <c r="Q1009" i="5"/>
  <c r="P1009" i="5"/>
  <c r="Q666" i="5"/>
  <c r="P666" i="5"/>
  <c r="Q922" i="5"/>
  <c r="P922" i="5"/>
  <c r="Q523" i="5"/>
  <c r="P523" i="5"/>
  <c r="Q779" i="5"/>
  <c r="P779" i="5"/>
  <c r="Q1099" i="5"/>
  <c r="P1099" i="5"/>
  <c r="Q636" i="5"/>
  <c r="P636" i="5"/>
  <c r="Q892" i="5"/>
  <c r="P892" i="5"/>
  <c r="P429" i="5"/>
  <c r="Q429" i="5"/>
  <c r="Q685" i="5"/>
  <c r="P685" i="5"/>
  <c r="P449" i="5"/>
  <c r="Q449" i="5"/>
  <c r="Q641" i="5"/>
  <c r="P641" i="5"/>
  <c r="Q897" i="5"/>
  <c r="P897" i="5"/>
  <c r="Q961" i="5"/>
  <c r="P961" i="5"/>
  <c r="Q1025" i="5"/>
  <c r="P1025" i="5"/>
  <c r="Q1089" i="5"/>
  <c r="P1089" i="5"/>
  <c r="Q426" i="5"/>
  <c r="P426" i="5"/>
  <c r="Q490" i="5"/>
  <c r="P490" i="5"/>
  <c r="Q554" i="5"/>
  <c r="P554" i="5"/>
  <c r="Q618" i="5"/>
  <c r="P618" i="5"/>
  <c r="Q682" i="5"/>
  <c r="P682" i="5"/>
  <c r="Q746" i="5"/>
  <c r="P746" i="5"/>
  <c r="Q810" i="5"/>
  <c r="P810" i="5"/>
  <c r="Q874" i="5"/>
  <c r="P874" i="5"/>
  <c r="Q938" i="5"/>
  <c r="P938" i="5"/>
  <c r="Q1002" i="5"/>
  <c r="P1002" i="5"/>
  <c r="Q1066" i="5"/>
  <c r="P1066" i="5"/>
  <c r="Q411" i="5"/>
  <c r="P411" i="5"/>
  <c r="Q475" i="5"/>
  <c r="P475" i="5"/>
  <c r="Q539" i="5"/>
  <c r="P539" i="5"/>
  <c r="Q603" i="5"/>
  <c r="P603" i="5"/>
  <c r="Q667" i="5"/>
  <c r="P667" i="5"/>
  <c r="Q731" i="5"/>
  <c r="P731" i="5"/>
  <c r="Q795" i="5"/>
  <c r="P795" i="5"/>
  <c r="Q859" i="5"/>
  <c r="P859" i="5"/>
  <c r="Q923" i="5"/>
  <c r="P923" i="5"/>
  <c r="Q987" i="5"/>
  <c r="P987" i="5"/>
  <c r="Q1051" i="5"/>
  <c r="P1051" i="5"/>
  <c r="Q396" i="5"/>
  <c r="P396" i="5"/>
  <c r="Q460" i="5"/>
  <c r="P460" i="5"/>
  <c r="Q524" i="5"/>
  <c r="P524" i="5"/>
  <c r="Q588" i="5"/>
  <c r="P588" i="5"/>
  <c r="Q652" i="5"/>
  <c r="P652" i="5"/>
  <c r="Q716" i="5"/>
  <c r="P716" i="5"/>
  <c r="Q780" i="5"/>
  <c r="P780" i="5"/>
  <c r="Q844" i="5"/>
  <c r="P844" i="5"/>
  <c r="Q908" i="5"/>
  <c r="P908" i="5"/>
  <c r="Q972" i="5"/>
  <c r="P972" i="5"/>
  <c r="Q1036" i="5"/>
  <c r="P1036" i="5"/>
  <c r="Q1100" i="5"/>
  <c r="P1100" i="5"/>
  <c r="P445" i="5"/>
  <c r="Q445" i="5"/>
  <c r="Q509" i="5"/>
  <c r="P509" i="5"/>
  <c r="Q573" i="5"/>
  <c r="P573" i="5"/>
  <c r="Q637" i="5"/>
  <c r="P637" i="5"/>
  <c r="Q701" i="5"/>
  <c r="P701" i="5"/>
  <c r="Q765" i="5"/>
  <c r="P765" i="5"/>
  <c r="Q829" i="5"/>
  <c r="P829" i="5"/>
  <c r="Q893" i="5"/>
  <c r="P893" i="5"/>
  <c r="Q957" i="5"/>
  <c r="P957" i="5"/>
  <c r="Q1021" i="5"/>
  <c r="P1021" i="5"/>
  <c r="Q1085" i="5"/>
  <c r="P1085" i="5"/>
  <c r="Q430" i="5"/>
  <c r="P430" i="5"/>
  <c r="Q494" i="5"/>
  <c r="P494" i="5"/>
  <c r="Q558" i="5"/>
  <c r="P558" i="5"/>
  <c r="Q622" i="5"/>
  <c r="P622" i="5"/>
  <c r="Q686" i="5"/>
  <c r="P686" i="5"/>
  <c r="Q750" i="5"/>
  <c r="P750" i="5"/>
  <c r="Q814" i="5"/>
  <c r="P814" i="5"/>
  <c r="Q878" i="5"/>
  <c r="P878" i="5"/>
  <c r="Q942" i="5"/>
  <c r="P942" i="5"/>
  <c r="Q1006" i="5"/>
  <c r="P1006" i="5"/>
  <c r="Q1070" i="5"/>
  <c r="P1070" i="5"/>
  <c r="Q423" i="5"/>
  <c r="P423" i="5"/>
  <c r="Q487" i="5"/>
  <c r="P487" i="5"/>
  <c r="Q551" i="5"/>
  <c r="P551" i="5"/>
  <c r="Q615" i="5"/>
  <c r="P615" i="5"/>
  <c r="Q679" i="5"/>
  <c r="P679" i="5"/>
  <c r="Q743" i="5"/>
  <c r="P743" i="5"/>
  <c r="Q807" i="5"/>
  <c r="P807" i="5"/>
  <c r="Q871" i="5"/>
  <c r="P871" i="5"/>
  <c r="Q935" i="5"/>
  <c r="P935" i="5"/>
  <c r="Q999" i="5"/>
  <c r="P999" i="5"/>
  <c r="Q1063" i="5"/>
  <c r="P1063" i="5"/>
  <c r="P408" i="5"/>
  <c r="Q408" i="5"/>
  <c r="P472" i="5"/>
  <c r="Q472" i="5"/>
  <c r="P536" i="5"/>
  <c r="Q536" i="5"/>
  <c r="P600" i="5"/>
  <c r="Q600" i="5"/>
  <c r="P664" i="5"/>
  <c r="Q664" i="5"/>
  <c r="P728" i="5"/>
  <c r="Q728" i="5"/>
  <c r="P792" i="5"/>
  <c r="Q792" i="5"/>
  <c r="Q856" i="5"/>
  <c r="P856" i="5"/>
  <c r="Q920" i="5"/>
  <c r="P920" i="5"/>
  <c r="Q984" i="5"/>
  <c r="P984" i="5"/>
  <c r="Q1048" i="5"/>
  <c r="P1048" i="5"/>
  <c r="Q865" i="5"/>
  <c r="P865" i="5"/>
  <c r="Q586" i="5"/>
  <c r="P586" i="5"/>
  <c r="Q1098" i="5"/>
  <c r="P1098" i="5"/>
  <c r="Q1019" i="5"/>
  <c r="P1019" i="5"/>
  <c r="Q748" i="5"/>
  <c r="P748" i="5"/>
  <c r="Q477" i="5"/>
  <c r="P477" i="5"/>
  <c r="Q398" i="5"/>
  <c r="P398" i="5"/>
  <c r="Q910" i="5"/>
  <c r="P910" i="5"/>
  <c r="Q583" i="5"/>
  <c r="P583" i="5"/>
  <c r="P440" i="5"/>
  <c r="Q440" i="5"/>
  <c r="Q888" i="5"/>
  <c r="P888" i="5"/>
  <c r="Q553" i="5"/>
  <c r="P553" i="5"/>
  <c r="Q1001" i="5"/>
  <c r="P1001" i="5"/>
  <c r="Q786" i="5"/>
  <c r="P786" i="5"/>
  <c r="Q643" i="5"/>
  <c r="P643" i="5"/>
  <c r="Q1091" i="5"/>
  <c r="P1091" i="5"/>
  <c r="Q1012" i="5"/>
  <c r="P1012" i="5"/>
  <c r="Q741" i="5"/>
  <c r="P741" i="5"/>
  <c r="Q534" i="5"/>
  <c r="P534" i="5"/>
  <c r="Q982" i="5"/>
  <c r="P982" i="5"/>
  <c r="Q847" i="5"/>
  <c r="P847" i="5"/>
  <c r="Q704" i="5"/>
  <c r="P704" i="5"/>
  <c r="Q497" i="5"/>
  <c r="P497" i="5"/>
  <c r="Q410" i="5"/>
  <c r="P410" i="5"/>
  <c r="Q395" i="5"/>
  <c r="P395" i="5"/>
  <c r="Q1035" i="5"/>
  <c r="P1035" i="5"/>
  <c r="Q557" i="5"/>
  <c r="P557" i="5"/>
  <c r="P384" i="5"/>
  <c r="Q384" i="5"/>
  <c r="Q705" i="5"/>
  <c r="P705" i="5"/>
  <c r="Q521" i="5"/>
  <c r="P521" i="5"/>
  <c r="Q777" i="5"/>
  <c r="P777" i="5"/>
  <c r="Q1033" i="5"/>
  <c r="P1033" i="5"/>
  <c r="Q626" i="5"/>
  <c r="P626" i="5"/>
  <c r="Q818" i="5"/>
  <c r="P818" i="5"/>
  <c r="Q1074" i="5"/>
  <c r="P1074" i="5"/>
  <c r="Q611" i="5"/>
  <c r="P611" i="5"/>
  <c r="Q931" i="5"/>
  <c r="P931" i="5"/>
  <c r="Q468" i="5"/>
  <c r="P468" i="5"/>
  <c r="Q724" i="5"/>
  <c r="P724" i="5"/>
  <c r="Q980" i="5"/>
  <c r="P980" i="5"/>
  <c r="Q517" i="5"/>
  <c r="P517" i="5"/>
  <c r="Q773" i="5"/>
  <c r="P773" i="5"/>
  <c r="Q1029" i="5"/>
  <c r="P1029" i="5"/>
  <c r="Q566" i="5"/>
  <c r="P566" i="5"/>
  <c r="Q822" i="5"/>
  <c r="P822" i="5"/>
  <c r="Q1014" i="5"/>
  <c r="P1014" i="5"/>
  <c r="Q623" i="5"/>
  <c r="P623" i="5"/>
  <c r="Q815" i="5"/>
  <c r="P815" i="5"/>
  <c r="P416" i="5"/>
  <c r="Q416" i="5"/>
  <c r="Q608" i="5"/>
  <c r="P608" i="5"/>
  <c r="Q928" i="5"/>
  <c r="P928" i="5"/>
  <c r="Q481" i="5"/>
  <c r="P481" i="5"/>
  <c r="Q1057" i="5"/>
  <c r="P1057" i="5"/>
  <c r="Q842" i="5"/>
  <c r="P842" i="5"/>
  <c r="Q507" i="5"/>
  <c r="P507" i="5"/>
  <c r="Q827" i="5"/>
  <c r="P827" i="5"/>
  <c r="Q620" i="5"/>
  <c r="P620" i="5"/>
  <c r="Q1068" i="5"/>
  <c r="P1068" i="5"/>
  <c r="Q733" i="5"/>
  <c r="P733" i="5"/>
  <c r="Q1053" i="5"/>
  <c r="P1053" i="5"/>
  <c r="Q718" i="5"/>
  <c r="P718" i="5"/>
  <c r="Q391" i="5"/>
  <c r="P391" i="5"/>
  <c r="Q903" i="5"/>
  <c r="P903" i="5"/>
  <c r="P504" i="5"/>
  <c r="Q504" i="5"/>
  <c r="Q952" i="5"/>
  <c r="P952" i="5"/>
  <c r="Q809" i="5"/>
  <c r="P809" i="5"/>
  <c r="Q594" i="5"/>
  <c r="P594" i="5"/>
  <c r="Q978" i="5"/>
  <c r="P978" i="5"/>
  <c r="Q579" i="5"/>
  <c r="P579" i="5"/>
  <c r="Q963" i="5"/>
  <c r="P963" i="5"/>
  <c r="Q692" i="5"/>
  <c r="P692" i="5"/>
  <c r="Q1076" i="5"/>
  <c r="P1076" i="5"/>
  <c r="Q613" i="5"/>
  <c r="P613" i="5"/>
  <c r="Q1061" i="5"/>
  <c r="P1061" i="5"/>
  <c r="Q726" i="5"/>
  <c r="P726" i="5"/>
  <c r="Q399" i="5"/>
  <c r="P399" i="5"/>
  <c r="Q719" i="5"/>
  <c r="P719" i="5"/>
  <c r="Q383" i="5"/>
  <c r="P383" i="5"/>
  <c r="Q768" i="5"/>
  <c r="P768" i="5"/>
  <c r="Q1024" i="5"/>
  <c r="P1024" i="5"/>
  <c r="Q689" i="5"/>
  <c r="P689" i="5"/>
  <c r="Q945" i="5"/>
  <c r="P945" i="5"/>
  <c r="Q602" i="5"/>
  <c r="P602" i="5"/>
  <c r="Q858" i="5"/>
  <c r="P858" i="5"/>
  <c r="Q459" i="5"/>
  <c r="P459" i="5"/>
  <c r="Q715" i="5"/>
  <c r="P715" i="5"/>
  <c r="Q971" i="5"/>
  <c r="P971" i="5"/>
  <c r="Q572" i="5"/>
  <c r="P572" i="5"/>
  <c r="Q828" i="5"/>
  <c r="P828" i="5"/>
  <c r="Q1084" i="5"/>
  <c r="P1084" i="5"/>
  <c r="Q877" i="5"/>
  <c r="P877" i="5"/>
  <c r="Q577" i="5"/>
  <c r="P577" i="5"/>
  <c r="Q769" i="5"/>
  <c r="P769" i="5"/>
  <c r="Q457" i="5"/>
  <c r="P457" i="5"/>
  <c r="Q649" i="5"/>
  <c r="P649" i="5"/>
  <c r="Q841" i="5"/>
  <c r="P841" i="5"/>
  <c r="Q969" i="5"/>
  <c r="P969" i="5"/>
  <c r="Q434" i="5"/>
  <c r="P434" i="5"/>
  <c r="Q562" i="5"/>
  <c r="P562" i="5"/>
  <c r="Q754" i="5"/>
  <c r="P754" i="5"/>
  <c r="Q882" i="5"/>
  <c r="P882" i="5"/>
  <c r="Q1010" i="5"/>
  <c r="P1010" i="5"/>
  <c r="Q483" i="5"/>
  <c r="P483" i="5"/>
  <c r="Q675" i="5"/>
  <c r="P675" i="5"/>
  <c r="Q803" i="5"/>
  <c r="P803" i="5"/>
  <c r="Q995" i="5"/>
  <c r="P995" i="5"/>
  <c r="Q404" i="5"/>
  <c r="P404" i="5"/>
  <c r="Q532" i="5"/>
  <c r="P532" i="5"/>
  <c r="Q660" i="5"/>
  <c r="P660" i="5"/>
  <c r="Q852" i="5"/>
  <c r="P852" i="5"/>
  <c r="Q1044" i="5"/>
  <c r="P1044" i="5"/>
  <c r="P453" i="5"/>
  <c r="Q453" i="5"/>
  <c r="Q645" i="5"/>
  <c r="P645" i="5"/>
  <c r="Q837" i="5"/>
  <c r="P837" i="5"/>
  <c r="Q965" i="5"/>
  <c r="P965" i="5"/>
  <c r="Q438" i="5"/>
  <c r="P438" i="5"/>
  <c r="Q630" i="5"/>
  <c r="P630" i="5"/>
  <c r="Q758" i="5"/>
  <c r="P758" i="5"/>
  <c r="Q950" i="5"/>
  <c r="P950" i="5"/>
  <c r="Q431" i="5"/>
  <c r="P431" i="5"/>
  <c r="Q559" i="5"/>
  <c r="P559" i="5"/>
  <c r="Q751" i="5"/>
  <c r="P751" i="5"/>
  <c r="Q879" i="5"/>
  <c r="P879" i="5"/>
  <c r="Q1007" i="5"/>
  <c r="P1007" i="5"/>
  <c r="Q480" i="5"/>
  <c r="P480" i="5"/>
  <c r="Q672" i="5"/>
  <c r="P672" i="5"/>
  <c r="Q800" i="5"/>
  <c r="P800" i="5"/>
  <c r="Q992" i="5"/>
  <c r="P992" i="5"/>
  <c r="Q465" i="5"/>
  <c r="P465" i="5"/>
  <c r="Q529" i="5"/>
  <c r="P529" i="5"/>
  <c r="Q593" i="5"/>
  <c r="P593" i="5"/>
  <c r="Q657" i="5"/>
  <c r="P657" i="5"/>
  <c r="Q721" i="5"/>
  <c r="P721" i="5"/>
  <c r="Q785" i="5"/>
  <c r="P785" i="5"/>
  <c r="Q849" i="5"/>
  <c r="P849" i="5"/>
  <c r="Q913" i="5"/>
  <c r="P913" i="5"/>
  <c r="Q977" i="5"/>
  <c r="P977" i="5"/>
  <c r="Q1041" i="5"/>
  <c r="P1041" i="5"/>
  <c r="Q387" i="5"/>
  <c r="P387" i="5"/>
  <c r="Q442" i="5"/>
  <c r="P442" i="5"/>
  <c r="Q506" i="5"/>
  <c r="P506" i="5"/>
  <c r="Q570" i="5"/>
  <c r="P570" i="5"/>
  <c r="Q634" i="5"/>
  <c r="P634" i="5"/>
  <c r="Q698" i="5"/>
  <c r="P698" i="5"/>
  <c r="Q762" i="5"/>
  <c r="P762" i="5"/>
  <c r="Q826" i="5"/>
  <c r="P826" i="5"/>
  <c r="Q890" i="5"/>
  <c r="P890" i="5"/>
  <c r="Q954" i="5"/>
  <c r="P954" i="5"/>
  <c r="Q1018" i="5"/>
  <c r="P1018" i="5"/>
  <c r="Q1082" i="5"/>
  <c r="P1082" i="5"/>
  <c r="Q427" i="5"/>
  <c r="P427" i="5"/>
  <c r="Q491" i="5"/>
  <c r="P491" i="5"/>
  <c r="Q555" i="5"/>
  <c r="P555" i="5"/>
  <c r="Q619" i="5"/>
  <c r="P619" i="5"/>
  <c r="Q683" i="5"/>
  <c r="P683" i="5"/>
  <c r="Q747" i="5"/>
  <c r="P747" i="5"/>
  <c r="Q811" i="5"/>
  <c r="P811" i="5"/>
  <c r="Q875" i="5"/>
  <c r="P875" i="5"/>
  <c r="Q939" i="5"/>
  <c r="P939" i="5"/>
  <c r="Q1003" i="5"/>
  <c r="P1003" i="5"/>
  <c r="Q1067" i="5"/>
  <c r="P1067" i="5"/>
  <c r="Q412" i="5"/>
  <c r="P412" i="5"/>
  <c r="Q476" i="5"/>
  <c r="P476" i="5"/>
  <c r="Q540" i="5"/>
  <c r="P540" i="5"/>
  <c r="Q604" i="5"/>
  <c r="P604" i="5"/>
  <c r="Q668" i="5"/>
  <c r="P668" i="5"/>
  <c r="Q732" i="5"/>
  <c r="P732" i="5"/>
  <c r="Q796" i="5"/>
  <c r="P796" i="5"/>
  <c r="P860" i="5"/>
  <c r="Q860" i="5"/>
  <c r="Q924" i="5"/>
  <c r="P924" i="5"/>
  <c r="Q988" i="5"/>
  <c r="P988" i="5"/>
  <c r="Q1052" i="5"/>
  <c r="P1052" i="5"/>
  <c r="P397" i="5"/>
  <c r="Q397" i="5"/>
  <c r="Q461" i="5"/>
  <c r="P461" i="5"/>
  <c r="P525" i="5"/>
  <c r="Q525" i="5"/>
  <c r="Q589" i="5"/>
  <c r="P589" i="5"/>
  <c r="Q653" i="5"/>
  <c r="P653" i="5"/>
  <c r="Q717" i="5"/>
  <c r="P717" i="5"/>
  <c r="P781" i="5"/>
  <c r="Q781" i="5"/>
  <c r="Q845" i="5"/>
  <c r="P845" i="5"/>
  <c r="Q909" i="5"/>
  <c r="P909" i="5"/>
  <c r="Q973" i="5"/>
  <c r="P973" i="5"/>
  <c r="Q1037" i="5"/>
  <c r="P1037" i="5"/>
  <c r="Q381" i="5"/>
  <c r="P381" i="5"/>
  <c r="Q446" i="5"/>
  <c r="P446" i="5"/>
  <c r="Q510" i="5"/>
  <c r="P510" i="5"/>
  <c r="Q574" i="5"/>
  <c r="P574" i="5"/>
  <c r="Q638" i="5"/>
  <c r="P638" i="5"/>
  <c r="Q702" i="5"/>
  <c r="P702" i="5"/>
  <c r="Q766" i="5"/>
  <c r="P766" i="5"/>
  <c r="Q830" i="5"/>
  <c r="P830" i="5"/>
  <c r="Q894" i="5"/>
  <c r="P894" i="5"/>
  <c r="Q958" i="5"/>
  <c r="P958" i="5"/>
  <c r="Q1022" i="5"/>
  <c r="P1022" i="5"/>
  <c r="Q1086" i="5"/>
  <c r="P1086" i="5"/>
  <c r="Q439" i="5"/>
  <c r="P439" i="5"/>
  <c r="Q503" i="5"/>
  <c r="P503" i="5"/>
  <c r="Q567" i="5"/>
  <c r="P567" i="5"/>
  <c r="Q631" i="5"/>
  <c r="P631" i="5"/>
  <c r="Q695" i="5"/>
  <c r="P695" i="5"/>
  <c r="Q759" i="5"/>
  <c r="P759" i="5"/>
  <c r="Q823" i="5"/>
  <c r="P823" i="5"/>
  <c r="Q887" i="5"/>
  <c r="P887" i="5"/>
  <c r="Q951" i="5"/>
  <c r="P951" i="5"/>
  <c r="P1015" i="5"/>
  <c r="Q1015" i="5"/>
  <c r="Q1079" i="5"/>
  <c r="P1079" i="5"/>
  <c r="Q424" i="5"/>
  <c r="P424" i="5"/>
  <c r="Q488" i="5"/>
  <c r="P488" i="5"/>
  <c r="Q552" i="5"/>
  <c r="P552" i="5"/>
  <c r="Q616" i="5"/>
  <c r="P616" i="5"/>
  <c r="Q680" i="5"/>
  <c r="P680" i="5"/>
  <c r="Q744" i="5"/>
  <c r="P744" i="5"/>
  <c r="Q808" i="5"/>
  <c r="P808" i="5"/>
  <c r="Q872" i="5"/>
  <c r="P872" i="5"/>
  <c r="Q936" i="5"/>
  <c r="P936" i="5"/>
  <c r="Q1000" i="5"/>
  <c r="P1000" i="5"/>
  <c r="Q1064" i="5"/>
  <c r="P1064" i="5"/>
  <c r="J481" i="5"/>
  <c r="K481" i="5"/>
  <c r="L481" i="5"/>
  <c r="M481" i="5"/>
  <c r="O481" i="5"/>
  <c r="N481" i="5"/>
  <c r="G481" i="5"/>
  <c r="F481" i="5"/>
  <c r="H481" i="5"/>
  <c r="E481" i="5"/>
  <c r="D481" i="5"/>
  <c r="C481" i="5"/>
  <c r="O673" i="5"/>
  <c r="J673" i="5"/>
  <c r="L673" i="5"/>
  <c r="K673" i="5"/>
  <c r="M673" i="5"/>
  <c r="N673" i="5"/>
  <c r="F673" i="5"/>
  <c r="G673" i="5"/>
  <c r="H673" i="5"/>
  <c r="D673" i="5"/>
  <c r="C673" i="5"/>
  <c r="E673" i="5"/>
  <c r="M929" i="5"/>
  <c r="J929" i="5"/>
  <c r="O929" i="5"/>
  <c r="N929" i="5"/>
  <c r="K929" i="5"/>
  <c r="L929" i="5"/>
  <c r="G929" i="5"/>
  <c r="F929" i="5"/>
  <c r="H929" i="5"/>
  <c r="E929" i="5"/>
  <c r="D929" i="5"/>
  <c r="C929" i="5"/>
  <c r="J642" i="5"/>
  <c r="K642" i="5"/>
  <c r="N642" i="5"/>
  <c r="O642" i="5"/>
  <c r="L642" i="5"/>
  <c r="M642" i="5"/>
  <c r="F642" i="5"/>
  <c r="H642" i="5"/>
  <c r="G642" i="5"/>
  <c r="E642" i="5"/>
  <c r="D642" i="5"/>
  <c r="C642" i="5"/>
  <c r="L1090" i="5"/>
  <c r="M1090" i="5"/>
  <c r="N1090" i="5"/>
  <c r="O1090" i="5"/>
  <c r="J1090" i="5"/>
  <c r="G1090" i="5"/>
  <c r="H1090" i="5"/>
  <c r="F1090" i="5"/>
  <c r="K1090" i="5"/>
  <c r="E1090" i="5"/>
  <c r="D1090" i="5"/>
  <c r="C1090" i="5"/>
  <c r="K819" i="5"/>
  <c r="L819" i="5"/>
  <c r="J819" i="5"/>
  <c r="N819" i="5"/>
  <c r="O819" i="5"/>
  <c r="M819" i="5"/>
  <c r="E819" i="5"/>
  <c r="F819" i="5"/>
  <c r="G819" i="5"/>
  <c r="H819" i="5"/>
  <c r="D819" i="5"/>
  <c r="C819" i="5"/>
  <c r="O484" i="5"/>
  <c r="J484" i="5"/>
  <c r="K484" i="5"/>
  <c r="L484" i="5"/>
  <c r="M484" i="5"/>
  <c r="N484" i="5"/>
  <c r="F484" i="5"/>
  <c r="H484" i="5"/>
  <c r="G484" i="5"/>
  <c r="D484" i="5"/>
  <c r="C484" i="5"/>
  <c r="E484" i="5"/>
  <c r="K868" i="5"/>
  <c r="N868" i="5"/>
  <c r="J868" i="5"/>
  <c r="L868" i="5"/>
  <c r="O868" i="5"/>
  <c r="M868" i="5"/>
  <c r="F868" i="5"/>
  <c r="G868" i="5"/>
  <c r="H868" i="5"/>
  <c r="E868" i="5"/>
  <c r="D868" i="5"/>
  <c r="C868" i="5"/>
  <c r="J469" i="5"/>
  <c r="K469" i="5"/>
  <c r="L469" i="5"/>
  <c r="N469" i="5"/>
  <c r="O469" i="5"/>
  <c r="M469" i="5"/>
  <c r="G469" i="5"/>
  <c r="F469" i="5"/>
  <c r="H469" i="5"/>
  <c r="E469" i="5"/>
  <c r="D469" i="5"/>
  <c r="C469" i="5"/>
  <c r="L789" i="5"/>
  <c r="J789" i="5"/>
  <c r="K789" i="5"/>
  <c r="M789" i="5"/>
  <c r="N789" i="5"/>
  <c r="O789" i="5"/>
  <c r="G789" i="5"/>
  <c r="F789" i="5"/>
  <c r="H789" i="5"/>
  <c r="D789" i="5"/>
  <c r="E789" i="5"/>
  <c r="C789" i="5"/>
  <c r="M853" i="5"/>
  <c r="J853" i="5"/>
  <c r="L853" i="5"/>
  <c r="N853" i="5"/>
  <c r="O853" i="5"/>
  <c r="K853" i="5"/>
  <c r="G853" i="5"/>
  <c r="H853" i="5"/>
  <c r="E853" i="5"/>
  <c r="F853" i="5"/>
  <c r="C853" i="5"/>
  <c r="D853" i="5"/>
  <c r="M917" i="5"/>
  <c r="J917" i="5"/>
  <c r="O917" i="5"/>
  <c r="L917" i="5"/>
  <c r="K917" i="5"/>
  <c r="G917" i="5"/>
  <c r="N917" i="5"/>
  <c r="H917" i="5"/>
  <c r="E917" i="5"/>
  <c r="F917" i="5"/>
  <c r="C917" i="5"/>
  <c r="D917" i="5"/>
  <c r="K390" i="5"/>
  <c r="M390" i="5"/>
  <c r="N390" i="5"/>
  <c r="L390" i="5"/>
  <c r="J390" i="5"/>
  <c r="O390" i="5"/>
  <c r="H390" i="5"/>
  <c r="F390" i="5"/>
  <c r="G390" i="5"/>
  <c r="D390" i="5"/>
  <c r="C390" i="5"/>
  <c r="E390" i="5"/>
  <c r="M454" i="5"/>
  <c r="J454" i="5"/>
  <c r="O454" i="5"/>
  <c r="K454" i="5"/>
  <c r="L454" i="5"/>
  <c r="N454" i="5"/>
  <c r="H454" i="5"/>
  <c r="G454" i="5"/>
  <c r="F454" i="5"/>
  <c r="E454" i="5"/>
  <c r="D454" i="5"/>
  <c r="C454" i="5"/>
  <c r="K774" i="5"/>
  <c r="N774" i="5"/>
  <c r="L774" i="5"/>
  <c r="O774" i="5"/>
  <c r="J774" i="5"/>
  <c r="M774" i="5"/>
  <c r="G774" i="5"/>
  <c r="H774" i="5"/>
  <c r="F774" i="5"/>
  <c r="E774" i="5"/>
  <c r="D774" i="5"/>
  <c r="C774" i="5"/>
  <c r="O838" i="5"/>
  <c r="J838" i="5"/>
  <c r="N838" i="5"/>
  <c r="L838" i="5"/>
  <c r="K838" i="5"/>
  <c r="M838" i="5"/>
  <c r="H838" i="5"/>
  <c r="G838" i="5"/>
  <c r="F838" i="5"/>
  <c r="E838" i="5"/>
  <c r="D838" i="5"/>
  <c r="C838" i="5"/>
  <c r="O902" i="5"/>
  <c r="J902" i="5"/>
  <c r="N902" i="5"/>
  <c r="M902" i="5"/>
  <c r="K902" i="5"/>
  <c r="L902" i="5"/>
  <c r="H902" i="5"/>
  <c r="G902" i="5"/>
  <c r="F902" i="5"/>
  <c r="E902" i="5"/>
  <c r="D902" i="5"/>
  <c r="C902" i="5"/>
  <c r="M966" i="5"/>
  <c r="J966" i="5"/>
  <c r="L966" i="5"/>
  <c r="O966" i="5"/>
  <c r="K966" i="5"/>
  <c r="N966" i="5"/>
  <c r="H966" i="5"/>
  <c r="G966" i="5"/>
  <c r="F966" i="5"/>
  <c r="E966" i="5"/>
  <c r="D966" i="5"/>
  <c r="C966" i="5"/>
  <c r="L1030" i="5"/>
  <c r="N1030" i="5"/>
  <c r="J1030" i="5"/>
  <c r="K1030" i="5"/>
  <c r="M1030" i="5"/>
  <c r="O1030" i="5"/>
  <c r="H1030" i="5"/>
  <c r="G1030" i="5"/>
  <c r="E1030" i="5"/>
  <c r="D1030" i="5"/>
  <c r="C1030" i="5"/>
  <c r="F1030" i="5"/>
  <c r="L1094" i="5"/>
  <c r="M1094" i="5"/>
  <c r="J1094" i="5"/>
  <c r="K1094" i="5"/>
  <c r="N1094" i="5"/>
  <c r="O1094" i="5"/>
  <c r="H1094" i="5"/>
  <c r="G1094" i="5"/>
  <c r="E1094" i="5"/>
  <c r="D1094" i="5"/>
  <c r="C1094" i="5"/>
  <c r="F1094" i="5"/>
  <c r="O439" i="5"/>
  <c r="J439" i="5"/>
  <c r="K439" i="5"/>
  <c r="L439" i="5"/>
  <c r="N439" i="5"/>
  <c r="M439" i="5"/>
  <c r="G439" i="5"/>
  <c r="H439" i="5"/>
  <c r="F439" i="5"/>
  <c r="D439" i="5"/>
  <c r="C439" i="5"/>
  <c r="E439" i="5"/>
  <c r="M503" i="5"/>
  <c r="K503" i="5"/>
  <c r="L503" i="5"/>
  <c r="J503" i="5"/>
  <c r="O503" i="5"/>
  <c r="N503" i="5"/>
  <c r="G503" i="5"/>
  <c r="F503" i="5"/>
  <c r="H503" i="5"/>
  <c r="D503" i="5"/>
  <c r="C503" i="5"/>
  <c r="E503" i="5"/>
  <c r="L567" i="5"/>
  <c r="M567" i="5"/>
  <c r="N567" i="5"/>
  <c r="J567" i="5"/>
  <c r="K567" i="5"/>
  <c r="O567" i="5"/>
  <c r="G567" i="5"/>
  <c r="F567" i="5"/>
  <c r="H567" i="5"/>
  <c r="D567" i="5"/>
  <c r="C567" i="5"/>
  <c r="E567" i="5"/>
  <c r="L631" i="5"/>
  <c r="M631" i="5"/>
  <c r="K631" i="5"/>
  <c r="N631" i="5"/>
  <c r="J631" i="5"/>
  <c r="O631" i="5"/>
  <c r="G631" i="5"/>
  <c r="F631" i="5"/>
  <c r="H631" i="5"/>
  <c r="D631" i="5"/>
  <c r="C631" i="5"/>
  <c r="E631" i="5"/>
  <c r="L425" i="5"/>
  <c r="N425" i="5"/>
  <c r="M425" i="5"/>
  <c r="O425" i="5"/>
  <c r="K425" i="5"/>
  <c r="J425" i="5"/>
  <c r="G425" i="5"/>
  <c r="F425" i="5"/>
  <c r="E425" i="5"/>
  <c r="H425" i="5"/>
  <c r="D425" i="5"/>
  <c r="C425" i="5"/>
  <c r="J489" i="5"/>
  <c r="K489" i="5"/>
  <c r="M489" i="5"/>
  <c r="N489" i="5"/>
  <c r="L489" i="5"/>
  <c r="O489" i="5"/>
  <c r="G489" i="5"/>
  <c r="F489" i="5"/>
  <c r="H489" i="5"/>
  <c r="D489" i="5"/>
  <c r="E489" i="5"/>
  <c r="C489" i="5"/>
  <c r="J553" i="5"/>
  <c r="L553" i="5"/>
  <c r="M553" i="5"/>
  <c r="K553" i="5"/>
  <c r="N553" i="5"/>
  <c r="O553" i="5"/>
  <c r="F553" i="5"/>
  <c r="G553" i="5"/>
  <c r="D553" i="5"/>
  <c r="H553" i="5"/>
  <c r="C553" i="5"/>
  <c r="E553" i="5"/>
  <c r="L617" i="5"/>
  <c r="M617" i="5"/>
  <c r="J617" i="5"/>
  <c r="K617" i="5"/>
  <c r="O617" i="5"/>
  <c r="N617" i="5"/>
  <c r="F617" i="5"/>
  <c r="G617" i="5"/>
  <c r="H617" i="5"/>
  <c r="D617" i="5"/>
  <c r="E617" i="5"/>
  <c r="C617" i="5"/>
  <c r="O681" i="5"/>
  <c r="J681" i="5"/>
  <c r="L681" i="5"/>
  <c r="M681" i="5"/>
  <c r="K681" i="5"/>
  <c r="N681" i="5"/>
  <c r="F681" i="5"/>
  <c r="G681" i="5"/>
  <c r="H681" i="5"/>
  <c r="E681" i="5"/>
  <c r="D681" i="5"/>
  <c r="C681" i="5"/>
  <c r="O745" i="5"/>
  <c r="J745" i="5"/>
  <c r="L745" i="5"/>
  <c r="M745" i="5"/>
  <c r="K745" i="5"/>
  <c r="N745" i="5"/>
  <c r="F745" i="5"/>
  <c r="G745" i="5"/>
  <c r="H745" i="5"/>
  <c r="E745" i="5"/>
  <c r="D745" i="5"/>
  <c r="C745" i="5"/>
  <c r="M809" i="5"/>
  <c r="O809" i="5"/>
  <c r="J809" i="5"/>
  <c r="K809" i="5"/>
  <c r="L809" i="5"/>
  <c r="N809" i="5"/>
  <c r="G809" i="5"/>
  <c r="H809" i="5"/>
  <c r="E809" i="5"/>
  <c r="F809" i="5"/>
  <c r="D809" i="5"/>
  <c r="C809" i="5"/>
  <c r="M873" i="5"/>
  <c r="J873" i="5"/>
  <c r="K873" i="5"/>
  <c r="L873" i="5"/>
  <c r="O873" i="5"/>
  <c r="N873" i="5"/>
  <c r="G873" i="5"/>
  <c r="H873" i="5"/>
  <c r="F873" i="5"/>
  <c r="E873" i="5"/>
  <c r="C873" i="5"/>
  <c r="D873" i="5"/>
  <c r="K937" i="5"/>
  <c r="O937" i="5"/>
  <c r="M937" i="5"/>
  <c r="J937" i="5"/>
  <c r="L937" i="5"/>
  <c r="N937" i="5"/>
  <c r="G937" i="5"/>
  <c r="H937" i="5"/>
  <c r="F937" i="5"/>
  <c r="E937" i="5"/>
  <c r="C937" i="5"/>
  <c r="D937" i="5"/>
  <c r="J1001" i="5"/>
  <c r="L1001" i="5"/>
  <c r="O1001" i="5"/>
  <c r="K1001" i="5"/>
  <c r="M1001" i="5"/>
  <c r="N1001" i="5"/>
  <c r="H1001" i="5"/>
  <c r="G1001" i="5"/>
  <c r="E1001" i="5"/>
  <c r="F1001" i="5"/>
  <c r="C1001" i="5"/>
  <c r="D1001" i="5"/>
  <c r="J1065" i="5"/>
  <c r="O1065" i="5"/>
  <c r="M1065" i="5"/>
  <c r="K1065" i="5"/>
  <c r="L1065" i="5"/>
  <c r="N1065" i="5"/>
  <c r="H1065" i="5"/>
  <c r="G1065" i="5"/>
  <c r="E1065" i="5"/>
  <c r="F1065" i="5"/>
  <c r="C1065" i="5"/>
  <c r="D1065" i="5"/>
  <c r="K394" i="5"/>
  <c r="M394" i="5"/>
  <c r="N394" i="5"/>
  <c r="O394" i="5"/>
  <c r="J394" i="5"/>
  <c r="L394" i="5"/>
  <c r="H394" i="5"/>
  <c r="F394" i="5"/>
  <c r="G394" i="5"/>
  <c r="E394" i="5"/>
  <c r="D394" i="5"/>
  <c r="C394" i="5"/>
  <c r="M458" i="5"/>
  <c r="L458" i="5"/>
  <c r="N458" i="5"/>
  <c r="J458" i="5"/>
  <c r="K458" i="5"/>
  <c r="O458" i="5"/>
  <c r="H458" i="5"/>
  <c r="F458" i="5"/>
  <c r="G458" i="5"/>
  <c r="E458" i="5"/>
  <c r="D458" i="5"/>
  <c r="C458" i="5"/>
  <c r="J522" i="5"/>
  <c r="K522" i="5"/>
  <c r="L522" i="5"/>
  <c r="N522" i="5"/>
  <c r="O522" i="5"/>
  <c r="M522" i="5"/>
  <c r="H522" i="5"/>
  <c r="F522" i="5"/>
  <c r="G522" i="5"/>
  <c r="E522" i="5"/>
  <c r="D522" i="5"/>
  <c r="C522" i="5"/>
  <c r="J586" i="5"/>
  <c r="K586" i="5"/>
  <c r="L586" i="5"/>
  <c r="N586" i="5"/>
  <c r="O586" i="5"/>
  <c r="M586" i="5"/>
  <c r="F586" i="5"/>
  <c r="H586" i="5"/>
  <c r="G586" i="5"/>
  <c r="E586" i="5"/>
  <c r="D586" i="5"/>
  <c r="C586" i="5"/>
  <c r="J650" i="5"/>
  <c r="K650" i="5"/>
  <c r="N650" i="5"/>
  <c r="O650" i="5"/>
  <c r="L650" i="5"/>
  <c r="M650" i="5"/>
  <c r="F650" i="5"/>
  <c r="H650" i="5"/>
  <c r="G650" i="5"/>
  <c r="E650" i="5"/>
  <c r="D650" i="5"/>
  <c r="C650" i="5"/>
  <c r="J714" i="5"/>
  <c r="K714" i="5"/>
  <c r="L714" i="5"/>
  <c r="N714" i="5"/>
  <c r="O714" i="5"/>
  <c r="M714" i="5"/>
  <c r="H714" i="5"/>
  <c r="G714" i="5"/>
  <c r="F714" i="5"/>
  <c r="E714" i="5"/>
  <c r="D714" i="5"/>
  <c r="C714" i="5"/>
  <c r="N778" i="5"/>
  <c r="K778" i="5"/>
  <c r="L778" i="5"/>
  <c r="M778" i="5"/>
  <c r="J778" i="5"/>
  <c r="H778" i="5"/>
  <c r="O778" i="5"/>
  <c r="G778" i="5"/>
  <c r="F778" i="5"/>
  <c r="E778" i="5"/>
  <c r="D778" i="5"/>
  <c r="C778" i="5"/>
  <c r="O842" i="5"/>
  <c r="J842" i="5"/>
  <c r="L842" i="5"/>
  <c r="N842" i="5"/>
  <c r="K842" i="5"/>
  <c r="M842" i="5"/>
  <c r="H842" i="5"/>
  <c r="F842" i="5"/>
  <c r="G842" i="5"/>
  <c r="D842" i="5"/>
  <c r="C842" i="5"/>
  <c r="E842" i="5"/>
  <c r="O906" i="5"/>
  <c r="J906" i="5"/>
  <c r="L906" i="5"/>
  <c r="M906" i="5"/>
  <c r="N906" i="5"/>
  <c r="H906" i="5"/>
  <c r="K906" i="5"/>
  <c r="F906" i="5"/>
  <c r="G906" i="5"/>
  <c r="D906" i="5"/>
  <c r="C906" i="5"/>
  <c r="E906" i="5"/>
  <c r="L970" i="5"/>
  <c r="N970" i="5"/>
  <c r="J970" i="5"/>
  <c r="K970" i="5"/>
  <c r="M970" i="5"/>
  <c r="O970" i="5"/>
  <c r="H970" i="5"/>
  <c r="F970" i="5"/>
  <c r="G970" i="5"/>
  <c r="D970" i="5"/>
  <c r="C970" i="5"/>
  <c r="E970" i="5"/>
  <c r="L1034" i="5"/>
  <c r="N1034" i="5"/>
  <c r="J1034" i="5"/>
  <c r="K1034" i="5"/>
  <c r="O1034" i="5"/>
  <c r="G1034" i="5"/>
  <c r="M1034" i="5"/>
  <c r="H1034" i="5"/>
  <c r="F1034" i="5"/>
  <c r="D1034" i="5"/>
  <c r="C1034" i="5"/>
  <c r="E1034" i="5"/>
  <c r="L1098" i="5"/>
  <c r="M1098" i="5"/>
  <c r="J1098" i="5"/>
  <c r="K1098" i="5"/>
  <c r="N1098" i="5"/>
  <c r="O1098" i="5"/>
  <c r="G1098" i="5"/>
  <c r="H1098" i="5"/>
  <c r="F1098" i="5"/>
  <c r="D1098" i="5"/>
  <c r="C1098" i="5"/>
  <c r="E1098" i="5"/>
  <c r="O443" i="5"/>
  <c r="K443" i="5"/>
  <c r="L443" i="5"/>
  <c r="J443" i="5"/>
  <c r="M443" i="5"/>
  <c r="N443" i="5"/>
  <c r="F443" i="5"/>
  <c r="H443" i="5"/>
  <c r="G443" i="5"/>
  <c r="E443" i="5"/>
  <c r="D443" i="5"/>
  <c r="C443" i="5"/>
  <c r="M507" i="5"/>
  <c r="J507" i="5"/>
  <c r="K507" i="5"/>
  <c r="L507" i="5"/>
  <c r="O507" i="5"/>
  <c r="N507" i="5"/>
  <c r="F507" i="5"/>
  <c r="H507" i="5"/>
  <c r="G507" i="5"/>
  <c r="E507" i="5"/>
  <c r="D507" i="5"/>
  <c r="C507" i="5"/>
  <c r="L571" i="5"/>
  <c r="M571" i="5"/>
  <c r="N571" i="5"/>
  <c r="J571" i="5"/>
  <c r="K571" i="5"/>
  <c r="O571" i="5"/>
  <c r="G571" i="5"/>
  <c r="H571" i="5"/>
  <c r="F571" i="5"/>
  <c r="E571" i="5"/>
  <c r="D571" i="5"/>
  <c r="C571" i="5"/>
  <c r="L635" i="5"/>
  <c r="M635" i="5"/>
  <c r="J635" i="5"/>
  <c r="K635" i="5"/>
  <c r="N635" i="5"/>
  <c r="O635" i="5"/>
  <c r="G635" i="5"/>
  <c r="H635" i="5"/>
  <c r="F635" i="5"/>
  <c r="E635" i="5"/>
  <c r="D635" i="5"/>
  <c r="C635" i="5"/>
  <c r="K699" i="5"/>
  <c r="L699" i="5"/>
  <c r="M699" i="5"/>
  <c r="N699" i="5"/>
  <c r="J699" i="5"/>
  <c r="O699" i="5"/>
  <c r="G699" i="5"/>
  <c r="H699" i="5"/>
  <c r="F699" i="5"/>
  <c r="E699" i="5"/>
  <c r="D699" i="5"/>
  <c r="C699" i="5"/>
  <c r="K763" i="5"/>
  <c r="M763" i="5"/>
  <c r="N763" i="5"/>
  <c r="O763" i="5"/>
  <c r="J763" i="5"/>
  <c r="L763" i="5"/>
  <c r="H763" i="5"/>
  <c r="E763" i="5"/>
  <c r="F763" i="5"/>
  <c r="G763" i="5"/>
  <c r="D763" i="5"/>
  <c r="C763" i="5"/>
  <c r="K827" i="5"/>
  <c r="L827" i="5"/>
  <c r="N827" i="5"/>
  <c r="J827" i="5"/>
  <c r="M827" i="5"/>
  <c r="O827" i="5"/>
  <c r="H827" i="5"/>
  <c r="E827" i="5"/>
  <c r="G827" i="5"/>
  <c r="F827" i="5"/>
  <c r="D827" i="5"/>
  <c r="C827" i="5"/>
  <c r="L891" i="5"/>
  <c r="J891" i="5"/>
  <c r="K891" i="5"/>
  <c r="N891" i="5"/>
  <c r="M891" i="5"/>
  <c r="O891" i="5"/>
  <c r="H891" i="5"/>
  <c r="G891" i="5"/>
  <c r="F891" i="5"/>
  <c r="E891" i="5"/>
  <c r="D891" i="5"/>
  <c r="C891" i="5"/>
  <c r="O955" i="5"/>
  <c r="K955" i="5"/>
  <c r="L955" i="5"/>
  <c r="N955" i="5"/>
  <c r="M955" i="5"/>
  <c r="J955" i="5"/>
  <c r="H955" i="5"/>
  <c r="G955" i="5"/>
  <c r="F955" i="5"/>
  <c r="E955" i="5"/>
  <c r="D955" i="5"/>
  <c r="C955" i="5"/>
  <c r="N1019" i="5"/>
  <c r="K1019" i="5"/>
  <c r="J1019" i="5"/>
  <c r="L1019" i="5"/>
  <c r="M1019" i="5"/>
  <c r="O1019" i="5"/>
  <c r="F1019" i="5"/>
  <c r="G1019" i="5"/>
  <c r="H1019" i="5"/>
  <c r="E1019" i="5"/>
  <c r="D1019" i="5"/>
  <c r="C1019" i="5"/>
  <c r="N1083" i="5"/>
  <c r="K1083" i="5"/>
  <c r="L1083" i="5"/>
  <c r="J1083" i="5"/>
  <c r="M1083" i="5"/>
  <c r="O1083" i="5"/>
  <c r="F1083" i="5"/>
  <c r="G1083" i="5"/>
  <c r="H1083" i="5"/>
  <c r="E1083" i="5"/>
  <c r="D1083" i="5"/>
  <c r="C1083" i="5"/>
  <c r="J428" i="5"/>
  <c r="N428" i="5"/>
  <c r="K428" i="5"/>
  <c r="L428" i="5"/>
  <c r="M428" i="5"/>
  <c r="O428" i="5"/>
  <c r="F428" i="5"/>
  <c r="H428" i="5"/>
  <c r="E428" i="5"/>
  <c r="G428" i="5"/>
  <c r="D428" i="5"/>
  <c r="C428" i="5"/>
  <c r="O492" i="5"/>
  <c r="J492" i="5"/>
  <c r="K492" i="5"/>
  <c r="M492" i="5"/>
  <c r="N492" i="5"/>
  <c r="L492" i="5"/>
  <c r="F492" i="5"/>
  <c r="H492" i="5"/>
  <c r="G492" i="5"/>
  <c r="E492" i="5"/>
  <c r="D492" i="5"/>
  <c r="C492" i="5"/>
  <c r="N556" i="5"/>
  <c r="O556" i="5"/>
  <c r="J556" i="5"/>
  <c r="K556" i="5"/>
  <c r="L556" i="5"/>
  <c r="M556" i="5"/>
  <c r="H556" i="5"/>
  <c r="F556" i="5"/>
  <c r="G556" i="5"/>
  <c r="E556" i="5"/>
  <c r="D556" i="5"/>
  <c r="C556" i="5"/>
  <c r="N620" i="5"/>
  <c r="O620" i="5"/>
  <c r="J620" i="5"/>
  <c r="K620" i="5"/>
  <c r="M620" i="5"/>
  <c r="L620" i="5"/>
  <c r="H620" i="5"/>
  <c r="F620" i="5"/>
  <c r="G620" i="5"/>
  <c r="E620" i="5"/>
  <c r="D620" i="5"/>
  <c r="C620" i="5"/>
  <c r="M684" i="5"/>
  <c r="N684" i="5"/>
  <c r="O684" i="5"/>
  <c r="J684" i="5"/>
  <c r="K684" i="5"/>
  <c r="L684" i="5"/>
  <c r="H684" i="5"/>
  <c r="F684" i="5"/>
  <c r="G684" i="5"/>
  <c r="D684" i="5"/>
  <c r="E684" i="5"/>
  <c r="C684" i="5"/>
  <c r="M748" i="5"/>
  <c r="O748" i="5"/>
  <c r="J748" i="5"/>
  <c r="N748" i="5"/>
  <c r="K748" i="5"/>
  <c r="L748" i="5"/>
  <c r="F748" i="5"/>
  <c r="H748" i="5"/>
  <c r="G748" i="5"/>
  <c r="D748" i="5"/>
  <c r="C748" i="5"/>
  <c r="E748" i="5"/>
  <c r="K812" i="5"/>
  <c r="M812" i="5"/>
  <c r="N812" i="5"/>
  <c r="O812" i="5"/>
  <c r="L812" i="5"/>
  <c r="J812" i="5"/>
  <c r="F812" i="5"/>
  <c r="G812" i="5"/>
  <c r="D812" i="5"/>
  <c r="H812" i="5"/>
  <c r="E812" i="5"/>
  <c r="C812" i="5"/>
  <c r="K876" i="5"/>
  <c r="N876" i="5"/>
  <c r="J876" i="5"/>
  <c r="M876" i="5"/>
  <c r="O876" i="5"/>
  <c r="L876" i="5"/>
  <c r="F876" i="5"/>
  <c r="H876" i="5"/>
  <c r="E876" i="5"/>
  <c r="D876" i="5"/>
  <c r="G876" i="5"/>
  <c r="C876" i="5"/>
  <c r="M940" i="5"/>
  <c r="L940" i="5"/>
  <c r="J940" i="5"/>
  <c r="K940" i="5"/>
  <c r="N940" i="5"/>
  <c r="O940" i="5"/>
  <c r="F940" i="5"/>
  <c r="E940" i="5"/>
  <c r="D940" i="5"/>
  <c r="G940" i="5"/>
  <c r="H940" i="5"/>
  <c r="C940" i="5"/>
  <c r="J1004" i="5"/>
  <c r="M1004" i="5"/>
  <c r="K1004" i="5"/>
  <c r="L1004" i="5"/>
  <c r="N1004" i="5"/>
  <c r="O1004" i="5"/>
  <c r="G1004" i="5"/>
  <c r="F1004" i="5"/>
  <c r="E1004" i="5"/>
  <c r="D1004" i="5"/>
  <c r="H1004" i="5"/>
  <c r="C1004" i="5"/>
  <c r="M1068" i="5"/>
  <c r="J1068" i="5"/>
  <c r="K1068" i="5"/>
  <c r="L1068" i="5"/>
  <c r="N1068" i="5"/>
  <c r="O1068" i="5"/>
  <c r="G1068" i="5"/>
  <c r="F1068" i="5"/>
  <c r="E1068" i="5"/>
  <c r="D1068" i="5"/>
  <c r="H1068" i="5"/>
  <c r="C1068" i="5"/>
  <c r="K413" i="5"/>
  <c r="L413" i="5"/>
  <c r="J413" i="5"/>
  <c r="N413" i="5"/>
  <c r="M413" i="5"/>
  <c r="O413" i="5"/>
  <c r="G413" i="5"/>
  <c r="H413" i="5"/>
  <c r="F413" i="5"/>
  <c r="E413" i="5"/>
  <c r="D413" i="5"/>
  <c r="C413" i="5"/>
  <c r="O477" i="5"/>
  <c r="J477" i="5"/>
  <c r="L477" i="5"/>
  <c r="M477" i="5"/>
  <c r="K477" i="5"/>
  <c r="N477" i="5"/>
  <c r="G477" i="5"/>
  <c r="H477" i="5"/>
  <c r="E477" i="5"/>
  <c r="D477" i="5"/>
  <c r="F477" i="5"/>
  <c r="C477" i="5"/>
  <c r="J541" i="5"/>
  <c r="L541" i="5"/>
  <c r="M541" i="5"/>
  <c r="N541" i="5"/>
  <c r="O541" i="5"/>
  <c r="K541" i="5"/>
  <c r="G541" i="5"/>
  <c r="F541" i="5"/>
  <c r="H541" i="5"/>
  <c r="E541" i="5"/>
  <c r="D541" i="5"/>
  <c r="C541" i="5"/>
  <c r="J605" i="5"/>
  <c r="L605" i="5"/>
  <c r="M605" i="5"/>
  <c r="N605" i="5"/>
  <c r="O605" i="5"/>
  <c r="K605" i="5"/>
  <c r="G605" i="5"/>
  <c r="F605" i="5"/>
  <c r="H605" i="5"/>
  <c r="E605" i="5"/>
  <c r="D605" i="5"/>
  <c r="C605" i="5"/>
  <c r="O669" i="5"/>
  <c r="J669" i="5"/>
  <c r="L669" i="5"/>
  <c r="K669" i="5"/>
  <c r="M669" i="5"/>
  <c r="N669" i="5"/>
  <c r="G669" i="5"/>
  <c r="F669" i="5"/>
  <c r="H669" i="5"/>
  <c r="D669" i="5"/>
  <c r="E669" i="5"/>
  <c r="C669" i="5"/>
  <c r="O733" i="5"/>
  <c r="J733" i="5"/>
  <c r="L733" i="5"/>
  <c r="K733" i="5"/>
  <c r="M733" i="5"/>
  <c r="N733" i="5"/>
  <c r="G733" i="5"/>
  <c r="F733" i="5"/>
  <c r="H733" i="5"/>
  <c r="D733" i="5"/>
  <c r="E733" i="5"/>
  <c r="C733" i="5"/>
  <c r="M797" i="5"/>
  <c r="O797" i="5"/>
  <c r="N797" i="5"/>
  <c r="K797" i="5"/>
  <c r="J797" i="5"/>
  <c r="L797" i="5"/>
  <c r="G797" i="5"/>
  <c r="F797" i="5"/>
  <c r="H797" i="5"/>
  <c r="D797" i="5"/>
  <c r="E797" i="5"/>
  <c r="C797" i="5"/>
  <c r="M861" i="5"/>
  <c r="O861" i="5"/>
  <c r="J861" i="5"/>
  <c r="K861" i="5"/>
  <c r="N861" i="5"/>
  <c r="L861" i="5"/>
  <c r="G861" i="5"/>
  <c r="F861" i="5"/>
  <c r="H861" i="5"/>
  <c r="E861" i="5"/>
  <c r="D861" i="5"/>
  <c r="C861" i="5"/>
  <c r="M925" i="5"/>
  <c r="O925" i="5"/>
  <c r="J925" i="5"/>
  <c r="L925" i="5"/>
  <c r="N925" i="5"/>
  <c r="G925" i="5"/>
  <c r="K925" i="5"/>
  <c r="F925" i="5"/>
  <c r="H925" i="5"/>
  <c r="E925" i="5"/>
  <c r="D925" i="5"/>
  <c r="C925" i="5"/>
  <c r="J989" i="5"/>
  <c r="L989" i="5"/>
  <c r="O989" i="5"/>
  <c r="K989" i="5"/>
  <c r="M989" i="5"/>
  <c r="N989" i="5"/>
  <c r="F989" i="5"/>
  <c r="G989" i="5"/>
  <c r="H989" i="5"/>
  <c r="E989" i="5"/>
  <c r="D989" i="5"/>
  <c r="C989" i="5"/>
  <c r="J1053" i="5"/>
  <c r="O1053" i="5"/>
  <c r="K1053" i="5"/>
  <c r="N1053" i="5"/>
  <c r="M1053" i="5"/>
  <c r="L1053" i="5"/>
  <c r="F1053" i="5"/>
  <c r="G1053" i="5"/>
  <c r="H1053" i="5"/>
  <c r="E1053" i="5"/>
  <c r="D1053" i="5"/>
  <c r="C1053" i="5"/>
  <c r="K398" i="5"/>
  <c r="M398" i="5"/>
  <c r="N398" i="5"/>
  <c r="J398" i="5"/>
  <c r="L398" i="5"/>
  <c r="O398" i="5"/>
  <c r="H398" i="5"/>
  <c r="F398" i="5"/>
  <c r="G398" i="5"/>
  <c r="D398" i="5"/>
  <c r="C398" i="5"/>
  <c r="E398" i="5"/>
  <c r="M462" i="5"/>
  <c r="O462" i="5"/>
  <c r="K462" i="5"/>
  <c r="L462" i="5"/>
  <c r="J462" i="5"/>
  <c r="N462" i="5"/>
  <c r="H462" i="5"/>
  <c r="F462" i="5"/>
  <c r="G462" i="5"/>
  <c r="D462" i="5"/>
  <c r="C462" i="5"/>
  <c r="E462" i="5"/>
  <c r="J526" i="5"/>
  <c r="K526" i="5"/>
  <c r="L526" i="5"/>
  <c r="N526" i="5"/>
  <c r="O526" i="5"/>
  <c r="M526" i="5"/>
  <c r="H526" i="5"/>
  <c r="F526" i="5"/>
  <c r="G526" i="5"/>
  <c r="D526" i="5"/>
  <c r="C526" i="5"/>
  <c r="E526" i="5"/>
  <c r="J590" i="5"/>
  <c r="K590" i="5"/>
  <c r="L590" i="5"/>
  <c r="N590" i="5"/>
  <c r="O590" i="5"/>
  <c r="M590" i="5"/>
  <c r="F590" i="5"/>
  <c r="G590" i="5"/>
  <c r="H590" i="5"/>
  <c r="D590" i="5"/>
  <c r="C590" i="5"/>
  <c r="E590" i="5"/>
  <c r="J654" i="5"/>
  <c r="K654" i="5"/>
  <c r="L654" i="5"/>
  <c r="N654" i="5"/>
  <c r="M654" i="5"/>
  <c r="O654" i="5"/>
  <c r="F654" i="5"/>
  <c r="G654" i="5"/>
  <c r="H654" i="5"/>
  <c r="E654" i="5"/>
  <c r="D654" i="5"/>
  <c r="C654" i="5"/>
  <c r="J718" i="5"/>
  <c r="K718" i="5"/>
  <c r="L718" i="5"/>
  <c r="N718" i="5"/>
  <c r="M718" i="5"/>
  <c r="O718" i="5"/>
  <c r="G718" i="5"/>
  <c r="H718" i="5"/>
  <c r="F718" i="5"/>
  <c r="E718" i="5"/>
  <c r="D718" i="5"/>
  <c r="C718" i="5"/>
  <c r="N782" i="5"/>
  <c r="L782" i="5"/>
  <c r="O782" i="5"/>
  <c r="J782" i="5"/>
  <c r="M782" i="5"/>
  <c r="K782" i="5"/>
  <c r="G782" i="5"/>
  <c r="H782" i="5"/>
  <c r="F782" i="5"/>
  <c r="E782" i="5"/>
  <c r="D782" i="5"/>
  <c r="C782" i="5"/>
  <c r="O846" i="5"/>
  <c r="J846" i="5"/>
  <c r="L846" i="5"/>
  <c r="M846" i="5"/>
  <c r="N846" i="5"/>
  <c r="K846" i="5"/>
  <c r="H846" i="5"/>
  <c r="G846" i="5"/>
  <c r="E846" i="5"/>
  <c r="D846" i="5"/>
  <c r="C846" i="5"/>
  <c r="F846" i="5"/>
  <c r="O910" i="5"/>
  <c r="J910" i="5"/>
  <c r="N910" i="5"/>
  <c r="L910" i="5"/>
  <c r="M910" i="5"/>
  <c r="K910" i="5"/>
  <c r="H910" i="5"/>
  <c r="G910" i="5"/>
  <c r="E910" i="5"/>
  <c r="D910" i="5"/>
  <c r="C910" i="5"/>
  <c r="F910" i="5"/>
  <c r="L974" i="5"/>
  <c r="N974" i="5"/>
  <c r="K974" i="5"/>
  <c r="M974" i="5"/>
  <c r="J974" i="5"/>
  <c r="O974" i="5"/>
  <c r="H974" i="5"/>
  <c r="G974" i="5"/>
  <c r="F974" i="5"/>
  <c r="E974" i="5"/>
  <c r="D974" i="5"/>
  <c r="C974" i="5"/>
  <c r="L1038" i="5"/>
  <c r="N1038" i="5"/>
  <c r="K1038" i="5"/>
  <c r="M1038" i="5"/>
  <c r="J1038" i="5"/>
  <c r="O1038" i="5"/>
  <c r="H1038" i="5"/>
  <c r="F1038" i="5"/>
  <c r="G1038" i="5"/>
  <c r="E1038" i="5"/>
  <c r="D1038" i="5"/>
  <c r="C1038" i="5"/>
  <c r="O447" i="5"/>
  <c r="N447" i="5"/>
  <c r="J447" i="5"/>
  <c r="K447" i="5"/>
  <c r="L447" i="5"/>
  <c r="M447" i="5"/>
  <c r="G447" i="5"/>
  <c r="H447" i="5"/>
  <c r="F447" i="5"/>
  <c r="D447" i="5"/>
  <c r="C447" i="5"/>
  <c r="E447" i="5"/>
  <c r="L511" i="5"/>
  <c r="M511" i="5"/>
  <c r="N511" i="5"/>
  <c r="J511" i="5"/>
  <c r="O511" i="5"/>
  <c r="K511" i="5"/>
  <c r="G511" i="5"/>
  <c r="H511" i="5"/>
  <c r="F511" i="5"/>
  <c r="D511" i="5"/>
  <c r="C511" i="5"/>
  <c r="E511" i="5"/>
  <c r="L575" i="5"/>
  <c r="M575" i="5"/>
  <c r="N575" i="5"/>
  <c r="J575" i="5"/>
  <c r="O575" i="5"/>
  <c r="K575" i="5"/>
  <c r="G575" i="5"/>
  <c r="H575" i="5"/>
  <c r="F575" i="5"/>
  <c r="D575" i="5"/>
  <c r="C575" i="5"/>
  <c r="E575" i="5"/>
  <c r="L639" i="5"/>
  <c r="M639" i="5"/>
  <c r="K639" i="5"/>
  <c r="N639" i="5"/>
  <c r="J639" i="5"/>
  <c r="O639" i="5"/>
  <c r="G639" i="5"/>
  <c r="H639" i="5"/>
  <c r="F639" i="5"/>
  <c r="D639" i="5"/>
  <c r="C639" i="5"/>
  <c r="E639" i="5"/>
  <c r="K703" i="5"/>
  <c r="L703" i="5"/>
  <c r="M703" i="5"/>
  <c r="N703" i="5"/>
  <c r="O703" i="5"/>
  <c r="J703" i="5"/>
  <c r="G703" i="5"/>
  <c r="H703" i="5"/>
  <c r="D703" i="5"/>
  <c r="F703" i="5"/>
  <c r="E703" i="5"/>
  <c r="C703" i="5"/>
  <c r="K767" i="5"/>
  <c r="M767" i="5"/>
  <c r="O767" i="5"/>
  <c r="J767" i="5"/>
  <c r="N767" i="5"/>
  <c r="L767" i="5"/>
  <c r="F767" i="5"/>
  <c r="G767" i="5"/>
  <c r="H767" i="5"/>
  <c r="D767" i="5"/>
  <c r="E767" i="5"/>
  <c r="C767" i="5"/>
  <c r="L831" i="5"/>
  <c r="N831" i="5"/>
  <c r="K831" i="5"/>
  <c r="J831" i="5"/>
  <c r="M831" i="5"/>
  <c r="O831" i="5"/>
  <c r="G831" i="5"/>
  <c r="H831" i="5"/>
  <c r="F831" i="5"/>
  <c r="D831" i="5"/>
  <c r="E831" i="5"/>
  <c r="C831" i="5"/>
  <c r="L895" i="5"/>
  <c r="N895" i="5"/>
  <c r="K895" i="5"/>
  <c r="M895" i="5"/>
  <c r="O895" i="5"/>
  <c r="J895" i="5"/>
  <c r="G895" i="5"/>
  <c r="F895" i="5"/>
  <c r="H895" i="5"/>
  <c r="E895" i="5"/>
  <c r="D895" i="5"/>
  <c r="C895" i="5"/>
  <c r="O959" i="5"/>
  <c r="K959" i="5"/>
  <c r="L959" i="5"/>
  <c r="M959" i="5"/>
  <c r="N959" i="5"/>
  <c r="J959" i="5"/>
  <c r="G959" i="5"/>
  <c r="F959" i="5"/>
  <c r="E959" i="5"/>
  <c r="D959" i="5"/>
  <c r="C959" i="5"/>
  <c r="H959" i="5"/>
  <c r="N1023" i="5"/>
  <c r="K1023" i="5"/>
  <c r="L1023" i="5"/>
  <c r="M1023" i="5"/>
  <c r="J1023" i="5"/>
  <c r="O1023" i="5"/>
  <c r="F1023" i="5"/>
  <c r="H1023" i="5"/>
  <c r="G1023" i="5"/>
  <c r="E1023" i="5"/>
  <c r="D1023" i="5"/>
  <c r="C1023" i="5"/>
  <c r="N1087" i="5"/>
  <c r="K1087" i="5"/>
  <c r="M1087" i="5"/>
  <c r="O1087" i="5"/>
  <c r="J1087" i="5"/>
  <c r="F1087" i="5"/>
  <c r="H1087" i="5"/>
  <c r="L1087" i="5"/>
  <c r="G1087" i="5"/>
  <c r="E1087" i="5"/>
  <c r="D1087" i="5"/>
  <c r="C1087" i="5"/>
  <c r="J432" i="5"/>
  <c r="M432" i="5"/>
  <c r="N432" i="5"/>
  <c r="L432" i="5"/>
  <c r="O432" i="5"/>
  <c r="K432" i="5"/>
  <c r="F432" i="5"/>
  <c r="G432" i="5"/>
  <c r="H432" i="5"/>
  <c r="E432" i="5"/>
  <c r="D432" i="5"/>
  <c r="C432" i="5"/>
  <c r="O496" i="5"/>
  <c r="L496" i="5"/>
  <c r="M496" i="5"/>
  <c r="N496" i="5"/>
  <c r="J496" i="5"/>
  <c r="K496" i="5"/>
  <c r="F496" i="5"/>
  <c r="G496" i="5"/>
  <c r="H496" i="5"/>
  <c r="E496" i="5"/>
  <c r="D496" i="5"/>
  <c r="C496" i="5"/>
  <c r="N560" i="5"/>
  <c r="O560" i="5"/>
  <c r="J560" i="5"/>
  <c r="K560" i="5"/>
  <c r="L560" i="5"/>
  <c r="M560" i="5"/>
  <c r="F560" i="5"/>
  <c r="H560" i="5"/>
  <c r="E560" i="5"/>
  <c r="G560" i="5"/>
  <c r="D560" i="5"/>
  <c r="C560" i="5"/>
  <c r="N624" i="5"/>
  <c r="O624" i="5"/>
  <c r="J624" i="5"/>
  <c r="K624" i="5"/>
  <c r="L624" i="5"/>
  <c r="M624" i="5"/>
  <c r="F624" i="5"/>
  <c r="H624" i="5"/>
  <c r="E624" i="5"/>
  <c r="G624" i="5"/>
  <c r="D624" i="5"/>
  <c r="C624" i="5"/>
  <c r="M688" i="5"/>
  <c r="N688" i="5"/>
  <c r="O688" i="5"/>
  <c r="J688" i="5"/>
  <c r="L688" i="5"/>
  <c r="K688" i="5"/>
  <c r="F688" i="5"/>
  <c r="H688" i="5"/>
  <c r="E688" i="5"/>
  <c r="G688" i="5"/>
  <c r="D688" i="5"/>
  <c r="C688" i="5"/>
  <c r="M752" i="5"/>
  <c r="O752" i="5"/>
  <c r="J752" i="5"/>
  <c r="K752" i="5"/>
  <c r="L752" i="5"/>
  <c r="N752" i="5"/>
  <c r="F752" i="5"/>
  <c r="H752" i="5"/>
  <c r="G752" i="5"/>
  <c r="E752" i="5"/>
  <c r="D752" i="5"/>
  <c r="C752" i="5"/>
  <c r="K816" i="5"/>
  <c r="M816" i="5"/>
  <c r="N816" i="5"/>
  <c r="J816" i="5"/>
  <c r="O816" i="5"/>
  <c r="L816" i="5"/>
  <c r="F816" i="5"/>
  <c r="H816" i="5"/>
  <c r="E816" i="5"/>
  <c r="D816" i="5"/>
  <c r="G816" i="5"/>
  <c r="C816" i="5"/>
  <c r="K880" i="5"/>
  <c r="N880" i="5"/>
  <c r="J880" i="5"/>
  <c r="L880" i="5"/>
  <c r="M880" i="5"/>
  <c r="F880" i="5"/>
  <c r="O880" i="5"/>
  <c r="H880" i="5"/>
  <c r="G880" i="5"/>
  <c r="E880" i="5"/>
  <c r="D880" i="5"/>
  <c r="C880" i="5"/>
  <c r="M944" i="5"/>
  <c r="N944" i="5"/>
  <c r="J944" i="5"/>
  <c r="K944" i="5"/>
  <c r="L944" i="5"/>
  <c r="F944" i="5"/>
  <c r="O944" i="5"/>
  <c r="H944" i="5"/>
  <c r="G944" i="5"/>
  <c r="E944" i="5"/>
  <c r="D944" i="5"/>
  <c r="C944" i="5"/>
  <c r="J1008" i="5"/>
  <c r="M1008" i="5"/>
  <c r="L1008" i="5"/>
  <c r="N1008" i="5"/>
  <c r="K1008" i="5"/>
  <c r="O1008" i="5"/>
  <c r="F1008" i="5"/>
  <c r="G1008" i="5"/>
  <c r="E1008" i="5"/>
  <c r="D1008" i="5"/>
  <c r="H1008" i="5"/>
  <c r="C1008" i="5"/>
  <c r="M1072" i="5"/>
  <c r="N1072" i="5"/>
  <c r="J1072" i="5"/>
  <c r="K1072" i="5"/>
  <c r="L1072" i="5"/>
  <c r="O1072" i="5"/>
  <c r="F1072" i="5"/>
  <c r="G1072" i="5"/>
  <c r="E1072" i="5"/>
  <c r="D1072" i="5"/>
  <c r="H1072" i="5"/>
  <c r="C1072" i="5"/>
  <c r="J545" i="5"/>
  <c r="L545" i="5"/>
  <c r="M545" i="5"/>
  <c r="K545" i="5"/>
  <c r="N545" i="5"/>
  <c r="O545" i="5"/>
  <c r="F545" i="5"/>
  <c r="G545" i="5"/>
  <c r="H545" i="5"/>
  <c r="E545" i="5"/>
  <c r="D545" i="5"/>
  <c r="C545" i="5"/>
  <c r="M865" i="5"/>
  <c r="L865" i="5"/>
  <c r="O865" i="5"/>
  <c r="K865" i="5"/>
  <c r="N865" i="5"/>
  <c r="J865" i="5"/>
  <c r="G865" i="5"/>
  <c r="F865" i="5"/>
  <c r="E865" i="5"/>
  <c r="D865" i="5"/>
  <c r="H865" i="5"/>
  <c r="C865" i="5"/>
  <c r="J578" i="5"/>
  <c r="K578" i="5"/>
  <c r="L578" i="5"/>
  <c r="N578" i="5"/>
  <c r="O578" i="5"/>
  <c r="M578" i="5"/>
  <c r="F578" i="5"/>
  <c r="H578" i="5"/>
  <c r="G578" i="5"/>
  <c r="D578" i="5"/>
  <c r="C578" i="5"/>
  <c r="E578" i="5"/>
  <c r="O834" i="5"/>
  <c r="J834" i="5"/>
  <c r="K834" i="5"/>
  <c r="L834" i="5"/>
  <c r="N834" i="5"/>
  <c r="M834" i="5"/>
  <c r="H834" i="5"/>
  <c r="G834" i="5"/>
  <c r="F834" i="5"/>
  <c r="E834" i="5"/>
  <c r="D834" i="5"/>
  <c r="C834" i="5"/>
  <c r="O435" i="5"/>
  <c r="M435" i="5"/>
  <c r="N435" i="5"/>
  <c r="J435" i="5"/>
  <c r="K435" i="5"/>
  <c r="L435" i="5"/>
  <c r="F435" i="5"/>
  <c r="H435" i="5"/>
  <c r="E435" i="5"/>
  <c r="G435" i="5"/>
  <c r="D435" i="5"/>
  <c r="C435" i="5"/>
  <c r="L883" i="5"/>
  <c r="K883" i="5"/>
  <c r="N883" i="5"/>
  <c r="O883" i="5"/>
  <c r="J883" i="5"/>
  <c r="M883" i="5"/>
  <c r="F883" i="5"/>
  <c r="G883" i="5"/>
  <c r="E883" i="5"/>
  <c r="D883" i="5"/>
  <c r="C883" i="5"/>
  <c r="H883" i="5"/>
  <c r="N612" i="5"/>
  <c r="O612" i="5"/>
  <c r="J612" i="5"/>
  <c r="K612" i="5"/>
  <c r="M612" i="5"/>
  <c r="L612" i="5"/>
  <c r="H612" i="5"/>
  <c r="F612" i="5"/>
  <c r="G612" i="5"/>
  <c r="D612" i="5"/>
  <c r="C612" i="5"/>
  <c r="E612" i="5"/>
  <c r="M1060" i="5"/>
  <c r="K1060" i="5"/>
  <c r="O1060" i="5"/>
  <c r="J1060" i="5"/>
  <c r="L1060" i="5"/>
  <c r="N1060" i="5"/>
  <c r="G1060" i="5"/>
  <c r="F1060" i="5"/>
  <c r="E1060" i="5"/>
  <c r="D1060" i="5"/>
  <c r="H1060" i="5"/>
  <c r="C1060" i="5"/>
  <c r="J533" i="5"/>
  <c r="L533" i="5"/>
  <c r="M533" i="5"/>
  <c r="K533" i="5"/>
  <c r="N533" i="5"/>
  <c r="O533" i="5"/>
  <c r="G533" i="5"/>
  <c r="H533" i="5"/>
  <c r="E533" i="5"/>
  <c r="F533" i="5"/>
  <c r="D533" i="5"/>
  <c r="C533" i="5"/>
  <c r="J981" i="5"/>
  <c r="L981" i="5"/>
  <c r="O981" i="5"/>
  <c r="K981" i="5"/>
  <c r="M981" i="5"/>
  <c r="N981" i="5"/>
  <c r="F981" i="5"/>
  <c r="G981" i="5"/>
  <c r="H981" i="5"/>
  <c r="E981" i="5"/>
  <c r="C981" i="5"/>
  <c r="D981" i="5"/>
  <c r="K433" i="5"/>
  <c r="J433" i="5"/>
  <c r="L433" i="5"/>
  <c r="N433" i="5"/>
  <c r="O433" i="5"/>
  <c r="M433" i="5"/>
  <c r="G433" i="5"/>
  <c r="F433" i="5"/>
  <c r="H433" i="5"/>
  <c r="E433" i="5"/>
  <c r="D433" i="5"/>
  <c r="C433" i="5"/>
  <c r="O497" i="5"/>
  <c r="K497" i="5"/>
  <c r="L497" i="5"/>
  <c r="M497" i="5"/>
  <c r="N497" i="5"/>
  <c r="J497" i="5"/>
  <c r="G497" i="5"/>
  <c r="F497" i="5"/>
  <c r="H497" i="5"/>
  <c r="E497" i="5"/>
  <c r="D497" i="5"/>
  <c r="C497" i="5"/>
  <c r="J561" i="5"/>
  <c r="L561" i="5"/>
  <c r="M561" i="5"/>
  <c r="N561" i="5"/>
  <c r="O561" i="5"/>
  <c r="K561" i="5"/>
  <c r="F561" i="5"/>
  <c r="G561" i="5"/>
  <c r="H561" i="5"/>
  <c r="E561" i="5"/>
  <c r="D561" i="5"/>
  <c r="C561" i="5"/>
  <c r="L625" i="5"/>
  <c r="M625" i="5"/>
  <c r="J625" i="5"/>
  <c r="K625" i="5"/>
  <c r="O625" i="5"/>
  <c r="N625" i="5"/>
  <c r="F625" i="5"/>
  <c r="G625" i="5"/>
  <c r="H625" i="5"/>
  <c r="E625" i="5"/>
  <c r="D625" i="5"/>
  <c r="C625" i="5"/>
  <c r="O689" i="5"/>
  <c r="J689" i="5"/>
  <c r="L689" i="5"/>
  <c r="N689" i="5"/>
  <c r="K689" i="5"/>
  <c r="M689" i="5"/>
  <c r="F689" i="5"/>
  <c r="G689" i="5"/>
  <c r="H689" i="5"/>
  <c r="E689" i="5"/>
  <c r="D689" i="5"/>
  <c r="C689" i="5"/>
  <c r="O753" i="5"/>
  <c r="L753" i="5"/>
  <c r="J753" i="5"/>
  <c r="K753" i="5"/>
  <c r="M753" i="5"/>
  <c r="N753" i="5"/>
  <c r="F753" i="5"/>
  <c r="G753" i="5"/>
  <c r="H753" i="5"/>
  <c r="E753" i="5"/>
  <c r="D753" i="5"/>
  <c r="C753" i="5"/>
  <c r="M817" i="5"/>
  <c r="O817" i="5"/>
  <c r="J817" i="5"/>
  <c r="L817" i="5"/>
  <c r="N817" i="5"/>
  <c r="K817" i="5"/>
  <c r="G817" i="5"/>
  <c r="F817" i="5"/>
  <c r="H817" i="5"/>
  <c r="E817" i="5"/>
  <c r="D817" i="5"/>
  <c r="C817" i="5"/>
  <c r="M881" i="5"/>
  <c r="L881" i="5"/>
  <c r="O881" i="5"/>
  <c r="J881" i="5"/>
  <c r="K881" i="5"/>
  <c r="G881" i="5"/>
  <c r="F881" i="5"/>
  <c r="N881" i="5"/>
  <c r="H881" i="5"/>
  <c r="E881" i="5"/>
  <c r="C881" i="5"/>
  <c r="D881" i="5"/>
  <c r="K945" i="5"/>
  <c r="O945" i="5"/>
  <c r="J945" i="5"/>
  <c r="N945" i="5"/>
  <c r="L945" i="5"/>
  <c r="M945" i="5"/>
  <c r="G945" i="5"/>
  <c r="F945" i="5"/>
  <c r="H945" i="5"/>
  <c r="E945" i="5"/>
  <c r="C945" i="5"/>
  <c r="D945" i="5"/>
  <c r="J1009" i="5"/>
  <c r="L1009" i="5"/>
  <c r="O1009" i="5"/>
  <c r="N1009" i="5"/>
  <c r="K1009" i="5"/>
  <c r="M1009" i="5"/>
  <c r="H1009" i="5"/>
  <c r="G1009" i="5"/>
  <c r="F1009" i="5"/>
  <c r="E1009" i="5"/>
  <c r="C1009" i="5"/>
  <c r="D1009" i="5"/>
  <c r="J1073" i="5"/>
  <c r="O1073" i="5"/>
  <c r="L1073" i="5"/>
  <c r="M1073" i="5"/>
  <c r="N1073" i="5"/>
  <c r="K1073" i="5"/>
  <c r="H1073" i="5"/>
  <c r="G1073" i="5"/>
  <c r="F1073" i="5"/>
  <c r="E1073" i="5"/>
  <c r="C1073" i="5"/>
  <c r="D1073" i="5"/>
  <c r="K402" i="5"/>
  <c r="M402" i="5"/>
  <c r="N402" i="5"/>
  <c r="J402" i="5"/>
  <c r="L402" i="5"/>
  <c r="O402" i="5"/>
  <c r="H402" i="5"/>
  <c r="F402" i="5"/>
  <c r="G402" i="5"/>
  <c r="E402" i="5"/>
  <c r="D402" i="5"/>
  <c r="C402" i="5"/>
  <c r="M466" i="5"/>
  <c r="J466" i="5"/>
  <c r="K466" i="5"/>
  <c r="L466" i="5"/>
  <c r="N466" i="5"/>
  <c r="O466" i="5"/>
  <c r="H466" i="5"/>
  <c r="F466" i="5"/>
  <c r="G466" i="5"/>
  <c r="E466" i="5"/>
  <c r="D466" i="5"/>
  <c r="C466" i="5"/>
  <c r="J530" i="5"/>
  <c r="K530" i="5"/>
  <c r="L530" i="5"/>
  <c r="N530" i="5"/>
  <c r="O530" i="5"/>
  <c r="M530" i="5"/>
  <c r="F530" i="5"/>
  <c r="H530" i="5"/>
  <c r="G530" i="5"/>
  <c r="E530" i="5"/>
  <c r="D530" i="5"/>
  <c r="C530" i="5"/>
  <c r="J594" i="5"/>
  <c r="K594" i="5"/>
  <c r="L594" i="5"/>
  <c r="N594" i="5"/>
  <c r="O594" i="5"/>
  <c r="M594" i="5"/>
  <c r="F594" i="5"/>
  <c r="H594" i="5"/>
  <c r="G594" i="5"/>
  <c r="E594" i="5"/>
  <c r="D594" i="5"/>
  <c r="C594" i="5"/>
  <c r="J658" i="5"/>
  <c r="K658" i="5"/>
  <c r="L658" i="5"/>
  <c r="N658" i="5"/>
  <c r="M658" i="5"/>
  <c r="O658" i="5"/>
  <c r="F658" i="5"/>
  <c r="H658" i="5"/>
  <c r="G658" i="5"/>
  <c r="E658" i="5"/>
  <c r="D658" i="5"/>
  <c r="C658" i="5"/>
  <c r="J722" i="5"/>
  <c r="K722" i="5"/>
  <c r="L722" i="5"/>
  <c r="N722" i="5"/>
  <c r="M722" i="5"/>
  <c r="O722" i="5"/>
  <c r="H722" i="5"/>
  <c r="G722" i="5"/>
  <c r="F722" i="5"/>
  <c r="E722" i="5"/>
  <c r="D722" i="5"/>
  <c r="C722" i="5"/>
  <c r="N786" i="5"/>
  <c r="J786" i="5"/>
  <c r="L786" i="5"/>
  <c r="M786" i="5"/>
  <c r="O786" i="5"/>
  <c r="K786" i="5"/>
  <c r="H786" i="5"/>
  <c r="G786" i="5"/>
  <c r="E786" i="5"/>
  <c r="F786" i="5"/>
  <c r="D786" i="5"/>
  <c r="C786" i="5"/>
  <c r="O850" i="5"/>
  <c r="J850" i="5"/>
  <c r="K850" i="5"/>
  <c r="L850" i="5"/>
  <c r="M850" i="5"/>
  <c r="N850" i="5"/>
  <c r="H850" i="5"/>
  <c r="F850" i="5"/>
  <c r="G850" i="5"/>
  <c r="E850" i="5"/>
  <c r="C850" i="5"/>
  <c r="D850" i="5"/>
  <c r="O914" i="5"/>
  <c r="J914" i="5"/>
  <c r="L914" i="5"/>
  <c r="M914" i="5"/>
  <c r="K914" i="5"/>
  <c r="H914" i="5"/>
  <c r="N914" i="5"/>
  <c r="F914" i="5"/>
  <c r="G914" i="5"/>
  <c r="E914" i="5"/>
  <c r="C914" i="5"/>
  <c r="D914" i="5"/>
  <c r="L978" i="5"/>
  <c r="N978" i="5"/>
  <c r="M978" i="5"/>
  <c r="O978" i="5"/>
  <c r="J978" i="5"/>
  <c r="K978" i="5"/>
  <c r="F978" i="5"/>
  <c r="G978" i="5"/>
  <c r="H978" i="5"/>
  <c r="E978" i="5"/>
  <c r="C978" i="5"/>
  <c r="D978" i="5"/>
  <c r="L1042" i="5"/>
  <c r="N1042" i="5"/>
  <c r="M1042" i="5"/>
  <c r="O1042" i="5"/>
  <c r="J1042" i="5"/>
  <c r="K1042" i="5"/>
  <c r="G1042" i="5"/>
  <c r="H1042" i="5"/>
  <c r="F1042" i="5"/>
  <c r="E1042" i="5"/>
  <c r="C1042" i="5"/>
  <c r="D1042" i="5"/>
  <c r="K386" i="5"/>
  <c r="M386" i="5"/>
  <c r="N386" i="5"/>
  <c r="J386" i="5"/>
  <c r="O386" i="5"/>
  <c r="L386" i="5"/>
  <c r="H386" i="5"/>
  <c r="F386" i="5"/>
  <c r="G386" i="5"/>
  <c r="E386" i="5"/>
  <c r="D386" i="5"/>
  <c r="C386" i="5"/>
  <c r="O451" i="5"/>
  <c r="J451" i="5"/>
  <c r="K451" i="5"/>
  <c r="L451" i="5"/>
  <c r="M451" i="5"/>
  <c r="N451" i="5"/>
  <c r="F451" i="5"/>
  <c r="G451" i="5"/>
  <c r="H451" i="5"/>
  <c r="E451" i="5"/>
  <c r="D451" i="5"/>
  <c r="C451" i="5"/>
  <c r="L515" i="5"/>
  <c r="M515" i="5"/>
  <c r="N515" i="5"/>
  <c r="K515" i="5"/>
  <c r="O515" i="5"/>
  <c r="J515" i="5"/>
  <c r="F515" i="5"/>
  <c r="G515" i="5"/>
  <c r="H515" i="5"/>
  <c r="E515" i="5"/>
  <c r="D515" i="5"/>
  <c r="C515" i="5"/>
  <c r="L579" i="5"/>
  <c r="M579" i="5"/>
  <c r="N579" i="5"/>
  <c r="K579" i="5"/>
  <c r="O579" i="5"/>
  <c r="J579" i="5"/>
  <c r="G579" i="5"/>
  <c r="H579" i="5"/>
  <c r="E579" i="5"/>
  <c r="F579" i="5"/>
  <c r="D579" i="5"/>
  <c r="C579" i="5"/>
  <c r="L643" i="5"/>
  <c r="M643" i="5"/>
  <c r="J643" i="5"/>
  <c r="K643" i="5"/>
  <c r="N643" i="5"/>
  <c r="O643" i="5"/>
  <c r="G643" i="5"/>
  <c r="H643" i="5"/>
  <c r="E643" i="5"/>
  <c r="F643" i="5"/>
  <c r="D643" i="5"/>
  <c r="C643" i="5"/>
  <c r="K707" i="5"/>
  <c r="L707" i="5"/>
  <c r="M707" i="5"/>
  <c r="N707" i="5"/>
  <c r="O707" i="5"/>
  <c r="J707" i="5"/>
  <c r="G707" i="5"/>
  <c r="H707" i="5"/>
  <c r="E707" i="5"/>
  <c r="F707" i="5"/>
  <c r="D707" i="5"/>
  <c r="C707" i="5"/>
  <c r="K771" i="5"/>
  <c r="M771" i="5"/>
  <c r="L771" i="5"/>
  <c r="O771" i="5"/>
  <c r="J771" i="5"/>
  <c r="N771" i="5"/>
  <c r="H771" i="5"/>
  <c r="F771" i="5"/>
  <c r="E771" i="5"/>
  <c r="G771" i="5"/>
  <c r="D771" i="5"/>
  <c r="C771" i="5"/>
  <c r="L835" i="5"/>
  <c r="K835" i="5"/>
  <c r="N835" i="5"/>
  <c r="O835" i="5"/>
  <c r="M835" i="5"/>
  <c r="J835" i="5"/>
  <c r="F835" i="5"/>
  <c r="H835" i="5"/>
  <c r="E835" i="5"/>
  <c r="G835" i="5"/>
  <c r="D835" i="5"/>
  <c r="C835" i="5"/>
  <c r="L899" i="5"/>
  <c r="K899" i="5"/>
  <c r="N899" i="5"/>
  <c r="O899" i="5"/>
  <c r="M899" i="5"/>
  <c r="J899" i="5"/>
  <c r="F899" i="5"/>
  <c r="H899" i="5"/>
  <c r="G899" i="5"/>
  <c r="E899" i="5"/>
  <c r="D899" i="5"/>
  <c r="C899" i="5"/>
  <c r="O963" i="5"/>
  <c r="K963" i="5"/>
  <c r="M963" i="5"/>
  <c r="J963" i="5"/>
  <c r="L963" i="5"/>
  <c r="N963" i="5"/>
  <c r="F963" i="5"/>
  <c r="H963" i="5"/>
  <c r="G963" i="5"/>
  <c r="E963" i="5"/>
  <c r="D963" i="5"/>
  <c r="C963" i="5"/>
  <c r="N1027" i="5"/>
  <c r="K1027" i="5"/>
  <c r="M1027" i="5"/>
  <c r="O1027" i="5"/>
  <c r="J1027" i="5"/>
  <c r="L1027" i="5"/>
  <c r="F1027" i="5"/>
  <c r="G1027" i="5"/>
  <c r="H1027" i="5"/>
  <c r="E1027" i="5"/>
  <c r="D1027" i="5"/>
  <c r="C1027" i="5"/>
  <c r="N1091" i="5"/>
  <c r="K1091" i="5"/>
  <c r="J1091" i="5"/>
  <c r="L1091" i="5"/>
  <c r="M1091" i="5"/>
  <c r="O1091" i="5"/>
  <c r="F1091" i="5"/>
  <c r="G1091" i="5"/>
  <c r="H1091" i="5"/>
  <c r="E1091" i="5"/>
  <c r="D1091" i="5"/>
  <c r="C1091" i="5"/>
  <c r="M436" i="5"/>
  <c r="N436" i="5"/>
  <c r="O436" i="5"/>
  <c r="J436" i="5"/>
  <c r="K436" i="5"/>
  <c r="L436" i="5"/>
  <c r="F436" i="5"/>
  <c r="H436" i="5"/>
  <c r="G436" i="5"/>
  <c r="D436" i="5"/>
  <c r="C436" i="5"/>
  <c r="E436" i="5"/>
  <c r="O500" i="5"/>
  <c r="K500" i="5"/>
  <c r="L500" i="5"/>
  <c r="J500" i="5"/>
  <c r="M500" i="5"/>
  <c r="N500" i="5"/>
  <c r="F500" i="5"/>
  <c r="H500" i="5"/>
  <c r="G500" i="5"/>
  <c r="D500" i="5"/>
  <c r="C500" i="5"/>
  <c r="E500" i="5"/>
  <c r="N564" i="5"/>
  <c r="O564" i="5"/>
  <c r="J564" i="5"/>
  <c r="K564" i="5"/>
  <c r="L564" i="5"/>
  <c r="M564" i="5"/>
  <c r="H564" i="5"/>
  <c r="F564" i="5"/>
  <c r="G564" i="5"/>
  <c r="D564" i="5"/>
  <c r="C564" i="5"/>
  <c r="E564" i="5"/>
  <c r="N628" i="5"/>
  <c r="O628" i="5"/>
  <c r="J628" i="5"/>
  <c r="K628" i="5"/>
  <c r="M628" i="5"/>
  <c r="L628" i="5"/>
  <c r="H628" i="5"/>
  <c r="F628" i="5"/>
  <c r="G628" i="5"/>
  <c r="D628" i="5"/>
  <c r="C628" i="5"/>
  <c r="E628" i="5"/>
  <c r="M692" i="5"/>
  <c r="N692" i="5"/>
  <c r="O692" i="5"/>
  <c r="J692" i="5"/>
  <c r="K692" i="5"/>
  <c r="L692" i="5"/>
  <c r="H692" i="5"/>
  <c r="F692" i="5"/>
  <c r="G692" i="5"/>
  <c r="D692" i="5"/>
  <c r="E692" i="5"/>
  <c r="C692" i="5"/>
  <c r="M756" i="5"/>
  <c r="O756" i="5"/>
  <c r="J756" i="5"/>
  <c r="L756" i="5"/>
  <c r="N756" i="5"/>
  <c r="K756" i="5"/>
  <c r="F756" i="5"/>
  <c r="H756" i="5"/>
  <c r="G756" i="5"/>
  <c r="D756" i="5"/>
  <c r="E756" i="5"/>
  <c r="C756" i="5"/>
  <c r="K820" i="5"/>
  <c r="M820" i="5"/>
  <c r="N820" i="5"/>
  <c r="J820" i="5"/>
  <c r="L820" i="5"/>
  <c r="O820" i="5"/>
  <c r="F820" i="5"/>
  <c r="H820" i="5"/>
  <c r="G820" i="5"/>
  <c r="D820" i="5"/>
  <c r="E820" i="5"/>
  <c r="C820" i="5"/>
  <c r="K884" i="5"/>
  <c r="N884" i="5"/>
  <c r="J884" i="5"/>
  <c r="M884" i="5"/>
  <c r="L884" i="5"/>
  <c r="O884" i="5"/>
  <c r="F884" i="5"/>
  <c r="H884" i="5"/>
  <c r="G884" i="5"/>
  <c r="E884" i="5"/>
  <c r="D884" i="5"/>
  <c r="C884" i="5"/>
  <c r="M948" i="5"/>
  <c r="K948" i="5"/>
  <c r="N948" i="5"/>
  <c r="J948" i="5"/>
  <c r="L948" i="5"/>
  <c r="O948" i="5"/>
  <c r="F948" i="5"/>
  <c r="H948" i="5"/>
  <c r="G948" i="5"/>
  <c r="E948" i="5"/>
  <c r="D948" i="5"/>
  <c r="C948" i="5"/>
  <c r="J1012" i="5"/>
  <c r="M1012" i="5"/>
  <c r="N1012" i="5"/>
  <c r="O1012" i="5"/>
  <c r="K1012" i="5"/>
  <c r="L1012" i="5"/>
  <c r="G1012" i="5"/>
  <c r="F1012" i="5"/>
  <c r="E1012" i="5"/>
  <c r="D1012" i="5"/>
  <c r="H1012" i="5"/>
  <c r="C1012" i="5"/>
  <c r="M1076" i="5"/>
  <c r="K1076" i="5"/>
  <c r="O1076" i="5"/>
  <c r="L1076" i="5"/>
  <c r="N1076" i="5"/>
  <c r="G1076" i="5"/>
  <c r="J1076" i="5"/>
  <c r="F1076" i="5"/>
  <c r="E1076" i="5"/>
  <c r="D1076" i="5"/>
  <c r="H1076" i="5"/>
  <c r="C1076" i="5"/>
  <c r="K421" i="5"/>
  <c r="L421" i="5"/>
  <c r="N421" i="5"/>
  <c r="O421" i="5"/>
  <c r="J421" i="5"/>
  <c r="M421" i="5"/>
  <c r="G421" i="5"/>
  <c r="H421" i="5"/>
  <c r="E421" i="5"/>
  <c r="F421" i="5"/>
  <c r="D421" i="5"/>
  <c r="C421" i="5"/>
  <c r="M485" i="5"/>
  <c r="N485" i="5"/>
  <c r="O485" i="5"/>
  <c r="J485" i="5"/>
  <c r="K485" i="5"/>
  <c r="L485" i="5"/>
  <c r="G485" i="5"/>
  <c r="H485" i="5"/>
  <c r="E485" i="5"/>
  <c r="F485" i="5"/>
  <c r="D485" i="5"/>
  <c r="C485" i="5"/>
  <c r="J549" i="5"/>
  <c r="L549" i="5"/>
  <c r="M549" i="5"/>
  <c r="K549" i="5"/>
  <c r="N549" i="5"/>
  <c r="O549" i="5"/>
  <c r="G549" i="5"/>
  <c r="F549" i="5"/>
  <c r="H549" i="5"/>
  <c r="E549" i="5"/>
  <c r="D549" i="5"/>
  <c r="C549" i="5"/>
  <c r="L613" i="5"/>
  <c r="M613" i="5"/>
  <c r="N613" i="5"/>
  <c r="O613" i="5"/>
  <c r="J613" i="5"/>
  <c r="K613" i="5"/>
  <c r="G613" i="5"/>
  <c r="F613" i="5"/>
  <c r="H613" i="5"/>
  <c r="E613" i="5"/>
  <c r="D613" i="5"/>
  <c r="C613" i="5"/>
  <c r="O677" i="5"/>
  <c r="J677" i="5"/>
  <c r="L677" i="5"/>
  <c r="K677" i="5"/>
  <c r="N677" i="5"/>
  <c r="M677" i="5"/>
  <c r="G677" i="5"/>
  <c r="F677" i="5"/>
  <c r="H677" i="5"/>
  <c r="E677" i="5"/>
  <c r="D677" i="5"/>
  <c r="C677" i="5"/>
  <c r="O741" i="5"/>
  <c r="J741" i="5"/>
  <c r="L741" i="5"/>
  <c r="K741" i="5"/>
  <c r="N741" i="5"/>
  <c r="M741" i="5"/>
  <c r="G741" i="5"/>
  <c r="F741" i="5"/>
  <c r="H741" i="5"/>
  <c r="E741" i="5"/>
  <c r="D741" i="5"/>
  <c r="C741" i="5"/>
  <c r="M805" i="5"/>
  <c r="O805" i="5"/>
  <c r="J805" i="5"/>
  <c r="K805" i="5"/>
  <c r="N805" i="5"/>
  <c r="L805" i="5"/>
  <c r="G805" i="5"/>
  <c r="F805" i="5"/>
  <c r="E805" i="5"/>
  <c r="D805" i="5"/>
  <c r="H805" i="5"/>
  <c r="C805" i="5"/>
  <c r="M869" i="5"/>
  <c r="J869" i="5"/>
  <c r="L869" i="5"/>
  <c r="N869" i="5"/>
  <c r="O869" i="5"/>
  <c r="K869" i="5"/>
  <c r="G869" i="5"/>
  <c r="F869" i="5"/>
  <c r="E869" i="5"/>
  <c r="H869" i="5"/>
  <c r="C869" i="5"/>
  <c r="D869" i="5"/>
  <c r="K933" i="5"/>
  <c r="O933" i="5"/>
  <c r="L933" i="5"/>
  <c r="N933" i="5"/>
  <c r="G933" i="5"/>
  <c r="J933" i="5"/>
  <c r="M933" i="5"/>
  <c r="H933" i="5"/>
  <c r="E933" i="5"/>
  <c r="F933" i="5"/>
  <c r="C933" i="5"/>
  <c r="D933" i="5"/>
  <c r="J997" i="5"/>
  <c r="L997" i="5"/>
  <c r="O997" i="5"/>
  <c r="N997" i="5"/>
  <c r="K997" i="5"/>
  <c r="M997" i="5"/>
  <c r="F997" i="5"/>
  <c r="G997" i="5"/>
  <c r="H997" i="5"/>
  <c r="E997" i="5"/>
  <c r="C997" i="5"/>
  <c r="D997" i="5"/>
  <c r="J1061" i="5"/>
  <c r="O1061" i="5"/>
  <c r="K1061" i="5"/>
  <c r="L1061" i="5"/>
  <c r="M1061" i="5"/>
  <c r="F1061" i="5"/>
  <c r="G1061" i="5"/>
  <c r="N1061" i="5"/>
  <c r="H1061" i="5"/>
  <c r="E1061" i="5"/>
  <c r="C1061" i="5"/>
  <c r="D1061" i="5"/>
  <c r="K406" i="5"/>
  <c r="M406" i="5"/>
  <c r="N406" i="5"/>
  <c r="J406" i="5"/>
  <c r="L406" i="5"/>
  <c r="O406" i="5"/>
  <c r="H406" i="5"/>
  <c r="G406" i="5"/>
  <c r="F406" i="5"/>
  <c r="E406" i="5"/>
  <c r="D406" i="5"/>
  <c r="C406" i="5"/>
  <c r="K470" i="5"/>
  <c r="L470" i="5"/>
  <c r="M470" i="5"/>
  <c r="N470" i="5"/>
  <c r="O470" i="5"/>
  <c r="J470" i="5"/>
  <c r="H470" i="5"/>
  <c r="G470" i="5"/>
  <c r="F470" i="5"/>
  <c r="E470" i="5"/>
  <c r="D470" i="5"/>
  <c r="C470" i="5"/>
  <c r="J534" i="5"/>
  <c r="K534" i="5"/>
  <c r="L534" i="5"/>
  <c r="N534" i="5"/>
  <c r="O534" i="5"/>
  <c r="M534" i="5"/>
  <c r="F534" i="5"/>
  <c r="G534" i="5"/>
  <c r="H534" i="5"/>
  <c r="E534" i="5"/>
  <c r="D534" i="5"/>
  <c r="C534" i="5"/>
  <c r="J598" i="5"/>
  <c r="K598" i="5"/>
  <c r="L598" i="5"/>
  <c r="N598" i="5"/>
  <c r="O598" i="5"/>
  <c r="M598" i="5"/>
  <c r="F598" i="5"/>
  <c r="G598" i="5"/>
  <c r="H598" i="5"/>
  <c r="E598" i="5"/>
  <c r="D598" i="5"/>
  <c r="C598" i="5"/>
  <c r="J662" i="5"/>
  <c r="K662" i="5"/>
  <c r="L662" i="5"/>
  <c r="N662" i="5"/>
  <c r="M662" i="5"/>
  <c r="O662" i="5"/>
  <c r="F662" i="5"/>
  <c r="G662" i="5"/>
  <c r="H662" i="5"/>
  <c r="D662" i="5"/>
  <c r="C662" i="5"/>
  <c r="E662" i="5"/>
  <c r="J726" i="5"/>
  <c r="K726" i="5"/>
  <c r="L726" i="5"/>
  <c r="N726" i="5"/>
  <c r="M726" i="5"/>
  <c r="O726" i="5"/>
  <c r="G726" i="5"/>
  <c r="H726" i="5"/>
  <c r="F726" i="5"/>
  <c r="D726" i="5"/>
  <c r="C726" i="5"/>
  <c r="E726" i="5"/>
  <c r="N790" i="5"/>
  <c r="J790" i="5"/>
  <c r="L790" i="5"/>
  <c r="M790" i="5"/>
  <c r="O790" i="5"/>
  <c r="K790" i="5"/>
  <c r="G790" i="5"/>
  <c r="H790" i="5"/>
  <c r="F790" i="5"/>
  <c r="D790" i="5"/>
  <c r="C790" i="5"/>
  <c r="E790" i="5"/>
  <c r="O854" i="5"/>
  <c r="J854" i="5"/>
  <c r="N854" i="5"/>
  <c r="K854" i="5"/>
  <c r="M854" i="5"/>
  <c r="L854" i="5"/>
  <c r="H854" i="5"/>
  <c r="F854" i="5"/>
  <c r="G854" i="5"/>
  <c r="E854" i="5"/>
  <c r="D854" i="5"/>
  <c r="C854" i="5"/>
  <c r="O918" i="5"/>
  <c r="J918" i="5"/>
  <c r="N918" i="5"/>
  <c r="L918" i="5"/>
  <c r="K918" i="5"/>
  <c r="H918" i="5"/>
  <c r="F918" i="5"/>
  <c r="G918" i="5"/>
  <c r="M918" i="5"/>
  <c r="E918" i="5"/>
  <c r="D918" i="5"/>
  <c r="C918" i="5"/>
  <c r="L982" i="5"/>
  <c r="N982" i="5"/>
  <c r="J982" i="5"/>
  <c r="O982" i="5"/>
  <c r="K982" i="5"/>
  <c r="M982" i="5"/>
  <c r="H982" i="5"/>
  <c r="F982" i="5"/>
  <c r="G982" i="5"/>
  <c r="E982" i="5"/>
  <c r="D982" i="5"/>
  <c r="C982" i="5"/>
  <c r="L1046" i="5"/>
  <c r="J1046" i="5"/>
  <c r="N1046" i="5"/>
  <c r="O1046" i="5"/>
  <c r="K1046" i="5"/>
  <c r="M1046" i="5"/>
  <c r="H1046" i="5"/>
  <c r="F1046" i="5"/>
  <c r="G1046" i="5"/>
  <c r="E1046" i="5"/>
  <c r="D1046" i="5"/>
  <c r="C1046" i="5"/>
  <c r="M391" i="5"/>
  <c r="O391" i="5"/>
  <c r="K391" i="5"/>
  <c r="L391" i="5"/>
  <c r="N391" i="5"/>
  <c r="J391" i="5"/>
  <c r="F391" i="5"/>
  <c r="G391" i="5"/>
  <c r="D391" i="5"/>
  <c r="C391" i="5"/>
  <c r="E391" i="5"/>
  <c r="H391" i="5"/>
  <c r="O455" i="5"/>
  <c r="L455" i="5"/>
  <c r="M455" i="5"/>
  <c r="J455" i="5"/>
  <c r="K455" i="5"/>
  <c r="N455" i="5"/>
  <c r="F455" i="5"/>
  <c r="G455" i="5"/>
  <c r="H455" i="5"/>
  <c r="E455" i="5"/>
  <c r="D455" i="5"/>
  <c r="C455" i="5"/>
  <c r="L519" i="5"/>
  <c r="M519" i="5"/>
  <c r="N519" i="5"/>
  <c r="J519" i="5"/>
  <c r="K519" i="5"/>
  <c r="O519" i="5"/>
  <c r="F519" i="5"/>
  <c r="G519" i="5"/>
  <c r="H519" i="5"/>
  <c r="E519" i="5"/>
  <c r="D519" i="5"/>
  <c r="C519" i="5"/>
  <c r="L583" i="5"/>
  <c r="M583" i="5"/>
  <c r="N583" i="5"/>
  <c r="J583" i="5"/>
  <c r="K583" i="5"/>
  <c r="O583" i="5"/>
  <c r="G583" i="5"/>
  <c r="H583" i="5"/>
  <c r="F583" i="5"/>
  <c r="E583" i="5"/>
  <c r="D583" i="5"/>
  <c r="C583" i="5"/>
  <c r="L647" i="5"/>
  <c r="M647" i="5"/>
  <c r="K647" i="5"/>
  <c r="N647" i="5"/>
  <c r="J647" i="5"/>
  <c r="O647" i="5"/>
  <c r="G647" i="5"/>
  <c r="H647" i="5"/>
  <c r="F647" i="5"/>
  <c r="E647" i="5"/>
  <c r="D647" i="5"/>
  <c r="C647" i="5"/>
  <c r="K711" i="5"/>
  <c r="L711" i="5"/>
  <c r="M711" i="5"/>
  <c r="N711" i="5"/>
  <c r="J711" i="5"/>
  <c r="O711" i="5"/>
  <c r="F711" i="5"/>
  <c r="G711" i="5"/>
  <c r="H711" i="5"/>
  <c r="E711" i="5"/>
  <c r="D711" i="5"/>
  <c r="C711" i="5"/>
  <c r="K775" i="5"/>
  <c r="M775" i="5"/>
  <c r="J775" i="5"/>
  <c r="O775" i="5"/>
  <c r="N775" i="5"/>
  <c r="L775" i="5"/>
  <c r="F775" i="5"/>
  <c r="G775" i="5"/>
  <c r="H775" i="5"/>
  <c r="E775" i="5"/>
  <c r="D775" i="5"/>
  <c r="C775" i="5"/>
  <c r="L839" i="5"/>
  <c r="K839" i="5"/>
  <c r="M839" i="5"/>
  <c r="N839" i="5"/>
  <c r="O839" i="5"/>
  <c r="J839" i="5"/>
  <c r="G839" i="5"/>
  <c r="H839" i="5"/>
  <c r="F839" i="5"/>
  <c r="E839" i="5"/>
  <c r="D839" i="5"/>
  <c r="C839" i="5"/>
  <c r="L903" i="5"/>
  <c r="N903" i="5"/>
  <c r="K903" i="5"/>
  <c r="J903" i="5"/>
  <c r="O903" i="5"/>
  <c r="M903" i="5"/>
  <c r="G903" i="5"/>
  <c r="H903" i="5"/>
  <c r="E903" i="5"/>
  <c r="D903" i="5"/>
  <c r="F903" i="5"/>
  <c r="C903" i="5"/>
  <c r="K967" i="5"/>
  <c r="N967" i="5"/>
  <c r="J967" i="5"/>
  <c r="O967" i="5"/>
  <c r="L967" i="5"/>
  <c r="M967" i="5"/>
  <c r="G967" i="5"/>
  <c r="H967" i="5"/>
  <c r="E967" i="5"/>
  <c r="D967" i="5"/>
  <c r="F967" i="5"/>
  <c r="C967" i="5"/>
  <c r="N1031" i="5"/>
  <c r="K1031" i="5"/>
  <c r="J1031" i="5"/>
  <c r="O1031" i="5"/>
  <c r="L1031" i="5"/>
  <c r="M1031" i="5"/>
  <c r="F1031" i="5"/>
  <c r="H1031" i="5"/>
  <c r="G1031" i="5"/>
  <c r="E1031" i="5"/>
  <c r="D1031" i="5"/>
  <c r="C1031" i="5"/>
  <c r="K1095" i="5"/>
  <c r="N1095" i="5"/>
  <c r="O1095" i="5"/>
  <c r="M1095" i="5"/>
  <c r="J1095" i="5"/>
  <c r="L1095" i="5"/>
  <c r="F1095" i="5"/>
  <c r="H1095" i="5"/>
  <c r="G1095" i="5"/>
  <c r="E1095" i="5"/>
  <c r="D1095" i="5"/>
  <c r="C1095" i="5"/>
  <c r="K440" i="5"/>
  <c r="L440" i="5"/>
  <c r="N440" i="5"/>
  <c r="O440" i="5"/>
  <c r="J440" i="5"/>
  <c r="M440" i="5"/>
  <c r="F440" i="5"/>
  <c r="G440" i="5"/>
  <c r="H440" i="5"/>
  <c r="E440" i="5"/>
  <c r="D440" i="5"/>
  <c r="C440" i="5"/>
  <c r="O504" i="5"/>
  <c r="J504" i="5"/>
  <c r="K504" i="5"/>
  <c r="L504" i="5"/>
  <c r="N504" i="5"/>
  <c r="M504" i="5"/>
  <c r="F504" i="5"/>
  <c r="G504" i="5"/>
  <c r="H504" i="5"/>
  <c r="E504" i="5"/>
  <c r="D504" i="5"/>
  <c r="C504" i="5"/>
  <c r="N568" i="5"/>
  <c r="O568" i="5"/>
  <c r="J568" i="5"/>
  <c r="K568" i="5"/>
  <c r="M568" i="5"/>
  <c r="L568" i="5"/>
  <c r="F568" i="5"/>
  <c r="H568" i="5"/>
  <c r="G568" i="5"/>
  <c r="E568" i="5"/>
  <c r="D568" i="5"/>
  <c r="C568" i="5"/>
  <c r="N632" i="5"/>
  <c r="O632" i="5"/>
  <c r="J632" i="5"/>
  <c r="K632" i="5"/>
  <c r="L632" i="5"/>
  <c r="M632" i="5"/>
  <c r="F632" i="5"/>
  <c r="H632" i="5"/>
  <c r="G632" i="5"/>
  <c r="E632" i="5"/>
  <c r="D632" i="5"/>
  <c r="C632" i="5"/>
  <c r="M696" i="5"/>
  <c r="N696" i="5"/>
  <c r="O696" i="5"/>
  <c r="J696" i="5"/>
  <c r="L696" i="5"/>
  <c r="K696" i="5"/>
  <c r="F696" i="5"/>
  <c r="H696" i="5"/>
  <c r="G696" i="5"/>
  <c r="E696" i="5"/>
  <c r="D696" i="5"/>
  <c r="C696" i="5"/>
  <c r="M760" i="5"/>
  <c r="O760" i="5"/>
  <c r="J760" i="5"/>
  <c r="K760" i="5"/>
  <c r="N760" i="5"/>
  <c r="L760" i="5"/>
  <c r="F760" i="5"/>
  <c r="H760" i="5"/>
  <c r="E760" i="5"/>
  <c r="G760" i="5"/>
  <c r="D760" i="5"/>
  <c r="C760" i="5"/>
  <c r="K824" i="5"/>
  <c r="M824" i="5"/>
  <c r="N824" i="5"/>
  <c r="J824" i="5"/>
  <c r="L824" i="5"/>
  <c r="O824" i="5"/>
  <c r="F824" i="5"/>
  <c r="G824" i="5"/>
  <c r="H824" i="5"/>
  <c r="E824" i="5"/>
  <c r="D824" i="5"/>
  <c r="C824" i="5"/>
  <c r="K888" i="5"/>
  <c r="N888" i="5"/>
  <c r="M888" i="5"/>
  <c r="J888" i="5"/>
  <c r="L888" i="5"/>
  <c r="F888" i="5"/>
  <c r="O888" i="5"/>
  <c r="G888" i="5"/>
  <c r="H888" i="5"/>
  <c r="E888" i="5"/>
  <c r="D888" i="5"/>
  <c r="C888" i="5"/>
  <c r="M952" i="5"/>
  <c r="K952" i="5"/>
  <c r="O952" i="5"/>
  <c r="N952" i="5"/>
  <c r="L952" i="5"/>
  <c r="F952" i="5"/>
  <c r="G952" i="5"/>
  <c r="J952" i="5"/>
  <c r="H952" i="5"/>
  <c r="E952" i="5"/>
  <c r="D952" i="5"/>
  <c r="C952" i="5"/>
  <c r="J1016" i="5"/>
  <c r="M1016" i="5"/>
  <c r="K1016" i="5"/>
  <c r="O1016" i="5"/>
  <c r="L1016" i="5"/>
  <c r="N1016" i="5"/>
  <c r="F1016" i="5"/>
  <c r="G1016" i="5"/>
  <c r="H1016" i="5"/>
  <c r="E1016" i="5"/>
  <c r="D1016" i="5"/>
  <c r="C1016" i="5"/>
  <c r="M1080" i="5"/>
  <c r="L1080" i="5"/>
  <c r="N1080" i="5"/>
  <c r="J1080" i="5"/>
  <c r="K1080" i="5"/>
  <c r="O1080" i="5"/>
  <c r="F1080" i="5"/>
  <c r="G1080" i="5"/>
  <c r="H1080" i="5"/>
  <c r="E1080" i="5"/>
  <c r="D1080" i="5"/>
  <c r="C1080" i="5"/>
  <c r="L609" i="5"/>
  <c r="M609" i="5"/>
  <c r="J609" i="5"/>
  <c r="K609" i="5"/>
  <c r="O609" i="5"/>
  <c r="N609" i="5"/>
  <c r="F609" i="5"/>
  <c r="G609" i="5"/>
  <c r="H609" i="5"/>
  <c r="E609" i="5"/>
  <c r="D609" i="5"/>
  <c r="C609" i="5"/>
  <c r="J993" i="5"/>
  <c r="L993" i="5"/>
  <c r="O993" i="5"/>
  <c r="M993" i="5"/>
  <c r="N993" i="5"/>
  <c r="H993" i="5"/>
  <c r="K993" i="5"/>
  <c r="G993" i="5"/>
  <c r="E993" i="5"/>
  <c r="D993" i="5"/>
  <c r="F993" i="5"/>
  <c r="C993" i="5"/>
  <c r="O898" i="5"/>
  <c r="J898" i="5"/>
  <c r="K898" i="5"/>
  <c r="L898" i="5"/>
  <c r="N898" i="5"/>
  <c r="M898" i="5"/>
  <c r="H898" i="5"/>
  <c r="G898" i="5"/>
  <c r="F898" i="5"/>
  <c r="E898" i="5"/>
  <c r="D898" i="5"/>
  <c r="C898" i="5"/>
  <c r="K691" i="5"/>
  <c r="L691" i="5"/>
  <c r="M691" i="5"/>
  <c r="N691" i="5"/>
  <c r="J691" i="5"/>
  <c r="O691" i="5"/>
  <c r="G691" i="5"/>
  <c r="H691" i="5"/>
  <c r="F691" i="5"/>
  <c r="E691" i="5"/>
  <c r="D691" i="5"/>
  <c r="C691" i="5"/>
  <c r="N1075" i="5"/>
  <c r="K1075" i="5"/>
  <c r="J1075" i="5"/>
  <c r="L1075" i="5"/>
  <c r="M1075" i="5"/>
  <c r="O1075" i="5"/>
  <c r="F1075" i="5"/>
  <c r="G1075" i="5"/>
  <c r="H1075" i="5"/>
  <c r="E1075" i="5"/>
  <c r="D1075" i="5"/>
  <c r="C1075" i="5"/>
  <c r="K804" i="5"/>
  <c r="M804" i="5"/>
  <c r="N804" i="5"/>
  <c r="J804" i="5"/>
  <c r="O804" i="5"/>
  <c r="L804" i="5"/>
  <c r="F804" i="5"/>
  <c r="G804" i="5"/>
  <c r="H804" i="5"/>
  <c r="E804" i="5"/>
  <c r="D804" i="5"/>
  <c r="C804" i="5"/>
  <c r="J597" i="5"/>
  <c r="L597" i="5"/>
  <c r="M597" i="5"/>
  <c r="K597" i="5"/>
  <c r="N597" i="5"/>
  <c r="O597" i="5"/>
  <c r="G597" i="5"/>
  <c r="H597" i="5"/>
  <c r="E597" i="5"/>
  <c r="F597" i="5"/>
  <c r="D597" i="5"/>
  <c r="C597" i="5"/>
  <c r="J518" i="5"/>
  <c r="K518" i="5"/>
  <c r="L518" i="5"/>
  <c r="N518" i="5"/>
  <c r="O518" i="5"/>
  <c r="M518" i="5"/>
  <c r="H518" i="5"/>
  <c r="G518" i="5"/>
  <c r="F518" i="5"/>
  <c r="E518" i="5"/>
  <c r="D518" i="5"/>
  <c r="C518" i="5"/>
  <c r="K441" i="5"/>
  <c r="N441" i="5"/>
  <c r="O441" i="5"/>
  <c r="J441" i="5"/>
  <c r="L441" i="5"/>
  <c r="M441" i="5"/>
  <c r="G441" i="5"/>
  <c r="F441" i="5"/>
  <c r="H441" i="5"/>
  <c r="E441" i="5"/>
  <c r="D441" i="5"/>
  <c r="C441" i="5"/>
  <c r="M505" i="5"/>
  <c r="N505" i="5"/>
  <c r="O505" i="5"/>
  <c r="J505" i="5"/>
  <c r="L505" i="5"/>
  <c r="K505" i="5"/>
  <c r="G505" i="5"/>
  <c r="F505" i="5"/>
  <c r="E505" i="5"/>
  <c r="H505" i="5"/>
  <c r="D505" i="5"/>
  <c r="C505" i="5"/>
  <c r="J569" i="5"/>
  <c r="L569" i="5"/>
  <c r="M569" i="5"/>
  <c r="O569" i="5"/>
  <c r="K569" i="5"/>
  <c r="N569" i="5"/>
  <c r="F569" i="5"/>
  <c r="G569" i="5"/>
  <c r="H569" i="5"/>
  <c r="E569" i="5"/>
  <c r="D569" i="5"/>
  <c r="C569" i="5"/>
  <c r="L633" i="5"/>
  <c r="M633" i="5"/>
  <c r="J633" i="5"/>
  <c r="K633" i="5"/>
  <c r="O633" i="5"/>
  <c r="N633" i="5"/>
  <c r="F633" i="5"/>
  <c r="G633" i="5"/>
  <c r="H633" i="5"/>
  <c r="E633" i="5"/>
  <c r="D633" i="5"/>
  <c r="C633" i="5"/>
  <c r="O697" i="5"/>
  <c r="J697" i="5"/>
  <c r="L697" i="5"/>
  <c r="K697" i="5"/>
  <c r="M697" i="5"/>
  <c r="N697" i="5"/>
  <c r="F697" i="5"/>
  <c r="G697" i="5"/>
  <c r="H697" i="5"/>
  <c r="E697" i="5"/>
  <c r="D697" i="5"/>
  <c r="C697" i="5"/>
  <c r="O761" i="5"/>
  <c r="L761" i="5"/>
  <c r="M761" i="5"/>
  <c r="N761" i="5"/>
  <c r="J761" i="5"/>
  <c r="K761" i="5"/>
  <c r="F761" i="5"/>
  <c r="G761" i="5"/>
  <c r="H761" i="5"/>
  <c r="E761" i="5"/>
  <c r="D761" i="5"/>
  <c r="C761" i="5"/>
  <c r="M825" i="5"/>
  <c r="O825" i="5"/>
  <c r="L825" i="5"/>
  <c r="K825" i="5"/>
  <c r="J825" i="5"/>
  <c r="N825" i="5"/>
  <c r="G825" i="5"/>
  <c r="F825" i="5"/>
  <c r="H825" i="5"/>
  <c r="E825" i="5"/>
  <c r="D825" i="5"/>
  <c r="C825" i="5"/>
  <c r="M889" i="5"/>
  <c r="J889" i="5"/>
  <c r="K889" i="5"/>
  <c r="L889" i="5"/>
  <c r="N889" i="5"/>
  <c r="O889" i="5"/>
  <c r="G889" i="5"/>
  <c r="F889" i="5"/>
  <c r="H889" i="5"/>
  <c r="E889" i="5"/>
  <c r="D889" i="5"/>
  <c r="C889" i="5"/>
  <c r="K953" i="5"/>
  <c r="O953" i="5"/>
  <c r="M953" i="5"/>
  <c r="N953" i="5"/>
  <c r="J953" i="5"/>
  <c r="L953" i="5"/>
  <c r="G953" i="5"/>
  <c r="F953" i="5"/>
  <c r="H953" i="5"/>
  <c r="E953" i="5"/>
  <c r="D953" i="5"/>
  <c r="C953" i="5"/>
  <c r="J1017" i="5"/>
  <c r="L1017" i="5"/>
  <c r="O1017" i="5"/>
  <c r="K1017" i="5"/>
  <c r="N1017" i="5"/>
  <c r="H1017" i="5"/>
  <c r="G1017" i="5"/>
  <c r="F1017" i="5"/>
  <c r="M1017" i="5"/>
  <c r="E1017" i="5"/>
  <c r="D1017" i="5"/>
  <c r="C1017" i="5"/>
  <c r="J1081" i="5"/>
  <c r="O1081" i="5"/>
  <c r="M1081" i="5"/>
  <c r="K1081" i="5"/>
  <c r="L1081" i="5"/>
  <c r="H1081" i="5"/>
  <c r="N1081" i="5"/>
  <c r="G1081" i="5"/>
  <c r="F1081" i="5"/>
  <c r="E1081" i="5"/>
  <c r="D1081" i="5"/>
  <c r="C1081" i="5"/>
  <c r="K410" i="5"/>
  <c r="M410" i="5"/>
  <c r="N410" i="5"/>
  <c r="L410" i="5"/>
  <c r="J410" i="5"/>
  <c r="O410" i="5"/>
  <c r="H410" i="5"/>
  <c r="F410" i="5"/>
  <c r="G410" i="5"/>
  <c r="E410" i="5"/>
  <c r="D410" i="5"/>
  <c r="C410" i="5"/>
  <c r="K474" i="5"/>
  <c r="O474" i="5"/>
  <c r="L474" i="5"/>
  <c r="M474" i="5"/>
  <c r="N474" i="5"/>
  <c r="J474" i="5"/>
  <c r="H474" i="5"/>
  <c r="F474" i="5"/>
  <c r="G474" i="5"/>
  <c r="E474" i="5"/>
  <c r="D474" i="5"/>
  <c r="C474" i="5"/>
  <c r="J538" i="5"/>
  <c r="K538" i="5"/>
  <c r="L538" i="5"/>
  <c r="N538" i="5"/>
  <c r="O538" i="5"/>
  <c r="M538" i="5"/>
  <c r="F538" i="5"/>
  <c r="H538" i="5"/>
  <c r="G538" i="5"/>
  <c r="E538" i="5"/>
  <c r="D538" i="5"/>
  <c r="C538" i="5"/>
  <c r="J602" i="5"/>
  <c r="K602" i="5"/>
  <c r="L602" i="5"/>
  <c r="N602" i="5"/>
  <c r="O602" i="5"/>
  <c r="M602" i="5"/>
  <c r="F602" i="5"/>
  <c r="H602" i="5"/>
  <c r="G602" i="5"/>
  <c r="E602" i="5"/>
  <c r="D602" i="5"/>
  <c r="C602" i="5"/>
  <c r="J666" i="5"/>
  <c r="K666" i="5"/>
  <c r="L666" i="5"/>
  <c r="N666" i="5"/>
  <c r="M666" i="5"/>
  <c r="O666" i="5"/>
  <c r="F666" i="5"/>
  <c r="H666" i="5"/>
  <c r="G666" i="5"/>
  <c r="E666" i="5"/>
  <c r="C666" i="5"/>
  <c r="D666" i="5"/>
  <c r="J730" i="5"/>
  <c r="K730" i="5"/>
  <c r="L730" i="5"/>
  <c r="N730" i="5"/>
  <c r="M730" i="5"/>
  <c r="O730" i="5"/>
  <c r="H730" i="5"/>
  <c r="F730" i="5"/>
  <c r="E730" i="5"/>
  <c r="G730" i="5"/>
  <c r="C730" i="5"/>
  <c r="D730" i="5"/>
  <c r="N794" i="5"/>
  <c r="M794" i="5"/>
  <c r="J794" i="5"/>
  <c r="K794" i="5"/>
  <c r="L794" i="5"/>
  <c r="H794" i="5"/>
  <c r="O794" i="5"/>
  <c r="F794" i="5"/>
  <c r="G794" i="5"/>
  <c r="E794" i="5"/>
  <c r="C794" i="5"/>
  <c r="D794" i="5"/>
  <c r="O858" i="5"/>
  <c r="J858" i="5"/>
  <c r="L858" i="5"/>
  <c r="N858" i="5"/>
  <c r="K858" i="5"/>
  <c r="M858" i="5"/>
  <c r="H858" i="5"/>
  <c r="F858" i="5"/>
  <c r="G858" i="5"/>
  <c r="C858" i="5"/>
  <c r="E858" i="5"/>
  <c r="D858" i="5"/>
  <c r="O922" i="5"/>
  <c r="J922" i="5"/>
  <c r="L922" i="5"/>
  <c r="K922" i="5"/>
  <c r="N922" i="5"/>
  <c r="M922" i="5"/>
  <c r="H922" i="5"/>
  <c r="F922" i="5"/>
  <c r="C922" i="5"/>
  <c r="E922" i="5"/>
  <c r="G922" i="5"/>
  <c r="D922" i="5"/>
  <c r="L986" i="5"/>
  <c r="N986" i="5"/>
  <c r="K986" i="5"/>
  <c r="O986" i="5"/>
  <c r="J986" i="5"/>
  <c r="G986" i="5"/>
  <c r="H986" i="5"/>
  <c r="M986" i="5"/>
  <c r="C986" i="5"/>
  <c r="F986" i="5"/>
  <c r="E986" i="5"/>
  <c r="D986" i="5"/>
  <c r="L1050" i="5"/>
  <c r="K1050" i="5"/>
  <c r="M1050" i="5"/>
  <c r="O1050" i="5"/>
  <c r="J1050" i="5"/>
  <c r="N1050" i="5"/>
  <c r="G1050" i="5"/>
  <c r="H1050" i="5"/>
  <c r="C1050" i="5"/>
  <c r="E1050" i="5"/>
  <c r="F1050" i="5"/>
  <c r="D1050" i="5"/>
  <c r="M395" i="5"/>
  <c r="O395" i="5"/>
  <c r="L395" i="5"/>
  <c r="N395" i="5"/>
  <c r="K395" i="5"/>
  <c r="J395" i="5"/>
  <c r="H395" i="5"/>
  <c r="F395" i="5"/>
  <c r="E395" i="5"/>
  <c r="G395" i="5"/>
  <c r="D395" i="5"/>
  <c r="C395" i="5"/>
  <c r="O459" i="5"/>
  <c r="J459" i="5"/>
  <c r="K459" i="5"/>
  <c r="L459" i="5"/>
  <c r="M459" i="5"/>
  <c r="N459" i="5"/>
  <c r="H459" i="5"/>
  <c r="F459" i="5"/>
  <c r="E459" i="5"/>
  <c r="G459" i="5"/>
  <c r="D459" i="5"/>
  <c r="C459" i="5"/>
  <c r="L523" i="5"/>
  <c r="M523" i="5"/>
  <c r="N523" i="5"/>
  <c r="O523" i="5"/>
  <c r="J523" i="5"/>
  <c r="K523" i="5"/>
  <c r="H523" i="5"/>
  <c r="F523" i="5"/>
  <c r="E523" i="5"/>
  <c r="G523" i="5"/>
  <c r="D523" i="5"/>
  <c r="C523" i="5"/>
  <c r="L587" i="5"/>
  <c r="M587" i="5"/>
  <c r="N587" i="5"/>
  <c r="O587" i="5"/>
  <c r="J587" i="5"/>
  <c r="K587" i="5"/>
  <c r="G587" i="5"/>
  <c r="H587" i="5"/>
  <c r="E587" i="5"/>
  <c r="F587" i="5"/>
  <c r="D587" i="5"/>
  <c r="C587" i="5"/>
  <c r="L651" i="5"/>
  <c r="M651" i="5"/>
  <c r="J651" i="5"/>
  <c r="K651" i="5"/>
  <c r="O651" i="5"/>
  <c r="N651" i="5"/>
  <c r="G651" i="5"/>
  <c r="H651" i="5"/>
  <c r="E651" i="5"/>
  <c r="F651" i="5"/>
  <c r="D651" i="5"/>
  <c r="C651" i="5"/>
  <c r="K715" i="5"/>
  <c r="L715" i="5"/>
  <c r="M715" i="5"/>
  <c r="N715" i="5"/>
  <c r="J715" i="5"/>
  <c r="O715" i="5"/>
  <c r="H715" i="5"/>
  <c r="F715" i="5"/>
  <c r="G715" i="5"/>
  <c r="E715" i="5"/>
  <c r="D715" i="5"/>
  <c r="C715" i="5"/>
  <c r="L779" i="5"/>
  <c r="N779" i="5"/>
  <c r="O779" i="5"/>
  <c r="J779" i="5"/>
  <c r="K779" i="5"/>
  <c r="M779" i="5"/>
  <c r="H779" i="5"/>
  <c r="F779" i="5"/>
  <c r="G779" i="5"/>
  <c r="E779" i="5"/>
  <c r="D779" i="5"/>
  <c r="C779" i="5"/>
  <c r="L843" i="5"/>
  <c r="J843" i="5"/>
  <c r="K843" i="5"/>
  <c r="M843" i="5"/>
  <c r="O843" i="5"/>
  <c r="N843" i="5"/>
  <c r="F843" i="5"/>
  <c r="G843" i="5"/>
  <c r="H843" i="5"/>
  <c r="E843" i="5"/>
  <c r="D843" i="5"/>
  <c r="C843" i="5"/>
  <c r="L907" i="5"/>
  <c r="K907" i="5"/>
  <c r="M907" i="5"/>
  <c r="O907" i="5"/>
  <c r="N907" i="5"/>
  <c r="J907" i="5"/>
  <c r="F907" i="5"/>
  <c r="G907" i="5"/>
  <c r="H907" i="5"/>
  <c r="E907" i="5"/>
  <c r="D907" i="5"/>
  <c r="C907" i="5"/>
  <c r="N971" i="5"/>
  <c r="K971" i="5"/>
  <c r="L971" i="5"/>
  <c r="J971" i="5"/>
  <c r="M971" i="5"/>
  <c r="O971" i="5"/>
  <c r="F971" i="5"/>
  <c r="G971" i="5"/>
  <c r="H971" i="5"/>
  <c r="E971" i="5"/>
  <c r="D971" i="5"/>
  <c r="C971" i="5"/>
  <c r="N1035" i="5"/>
  <c r="K1035" i="5"/>
  <c r="L1035" i="5"/>
  <c r="J1035" i="5"/>
  <c r="M1035" i="5"/>
  <c r="O1035" i="5"/>
  <c r="F1035" i="5"/>
  <c r="G1035" i="5"/>
  <c r="E1035" i="5"/>
  <c r="D1035" i="5"/>
  <c r="C1035" i="5"/>
  <c r="H1035" i="5"/>
  <c r="K1099" i="5"/>
  <c r="N1099" i="5"/>
  <c r="O1099" i="5"/>
  <c r="J1099" i="5"/>
  <c r="L1099" i="5"/>
  <c r="M1099" i="5"/>
  <c r="F1099" i="5"/>
  <c r="G1099" i="5"/>
  <c r="E1099" i="5"/>
  <c r="D1099" i="5"/>
  <c r="C1099" i="5"/>
  <c r="H1099" i="5"/>
  <c r="N444" i="5"/>
  <c r="O444" i="5"/>
  <c r="M444" i="5"/>
  <c r="J444" i="5"/>
  <c r="K444" i="5"/>
  <c r="L444" i="5"/>
  <c r="F444" i="5"/>
  <c r="G444" i="5"/>
  <c r="H444" i="5"/>
  <c r="D444" i="5"/>
  <c r="C444" i="5"/>
  <c r="E444" i="5"/>
  <c r="O508" i="5"/>
  <c r="M508" i="5"/>
  <c r="N508" i="5"/>
  <c r="J508" i="5"/>
  <c r="K508" i="5"/>
  <c r="L508" i="5"/>
  <c r="F508" i="5"/>
  <c r="G508" i="5"/>
  <c r="H508" i="5"/>
  <c r="D508" i="5"/>
  <c r="C508" i="5"/>
  <c r="E508" i="5"/>
  <c r="N572" i="5"/>
  <c r="O572" i="5"/>
  <c r="J572" i="5"/>
  <c r="K572" i="5"/>
  <c r="L572" i="5"/>
  <c r="M572" i="5"/>
  <c r="H572" i="5"/>
  <c r="F572" i="5"/>
  <c r="G572" i="5"/>
  <c r="D572" i="5"/>
  <c r="C572" i="5"/>
  <c r="E572" i="5"/>
  <c r="N636" i="5"/>
  <c r="O636" i="5"/>
  <c r="J636" i="5"/>
  <c r="K636" i="5"/>
  <c r="M636" i="5"/>
  <c r="L636" i="5"/>
  <c r="H636" i="5"/>
  <c r="F636" i="5"/>
  <c r="G636" i="5"/>
  <c r="D636" i="5"/>
  <c r="E636" i="5"/>
  <c r="C636" i="5"/>
  <c r="M700" i="5"/>
  <c r="N700" i="5"/>
  <c r="O700" i="5"/>
  <c r="J700" i="5"/>
  <c r="L700" i="5"/>
  <c r="K700" i="5"/>
  <c r="H700" i="5"/>
  <c r="F700" i="5"/>
  <c r="G700" i="5"/>
  <c r="D700" i="5"/>
  <c r="E700" i="5"/>
  <c r="C700" i="5"/>
  <c r="M764" i="5"/>
  <c r="O764" i="5"/>
  <c r="J764" i="5"/>
  <c r="K764" i="5"/>
  <c r="L764" i="5"/>
  <c r="N764" i="5"/>
  <c r="F764" i="5"/>
  <c r="G764" i="5"/>
  <c r="D764" i="5"/>
  <c r="H764" i="5"/>
  <c r="E764" i="5"/>
  <c r="C764" i="5"/>
  <c r="K828" i="5"/>
  <c r="M828" i="5"/>
  <c r="N828" i="5"/>
  <c r="J828" i="5"/>
  <c r="L828" i="5"/>
  <c r="O828" i="5"/>
  <c r="F828" i="5"/>
  <c r="G828" i="5"/>
  <c r="H828" i="5"/>
  <c r="D828" i="5"/>
  <c r="E828" i="5"/>
  <c r="C828" i="5"/>
  <c r="K892" i="5"/>
  <c r="N892" i="5"/>
  <c r="J892" i="5"/>
  <c r="M892" i="5"/>
  <c r="O892" i="5"/>
  <c r="L892" i="5"/>
  <c r="F892" i="5"/>
  <c r="H892" i="5"/>
  <c r="E892" i="5"/>
  <c r="D892" i="5"/>
  <c r="G892" i="5"/>
  <c r="C892" i="5"/>
  <c r="M956" i="5"/>
  <c r="L956" i="5"/>
  <c r="N956" i="5"/>
  <c r="O956" i="5"/>
  <c r="J956" i="5"/>
  <c r="F956" i="5"/>
  <c r="H956" i="5"/>
  <c r="K956" i="5"/>
  <c r="E956" i="5"/>
  <c r="D956" i="5"/>
  <c r="G956" i="5"/>
  <c r="C956" i="5"/>
  <c r="J1020" i="5"/>
  <c r="M1020" i="5"/>
  <c r="L1020" i="5"/>
  <c r="O1020" i="5"/>
  <c r="K1020" i="5"/>
  <c r="G1020" i="5"/>
  <c r="N1020" i="5"/>
  <c r="F1020" i="5"/>
  <c r="E1020" i="5"/>
  <c r="D1020" i="5"/>
  <c r="H1020" i="5"/>
  <c r="C1020" i="5"/>
  <c r="M1084" i="5"/>
  <c r="J1084" i="5"/>
  <c r="K1084" i="5"/>
  <c r="O1084" i="5"/>
  <c r="L1084" i="5"/>
  <c r="G1084" i="5"/>
  <c r="N1084" i="5"/>
  <c r="F1084" i="5"/>
  <c r="E1084" i="5"/>
  <c r="D1084" i="5"/>
  <c r="H1084" i="5"/>
  <c r="C1084" i="5"/>
  <c r="L429" i="5"/>
  <c r="J429" i="5"/>
  <c r="K429" i="5"/>
  <c r="M429" i="5"/>
  <c r="N429" i="5"/>
  <c r="O429" i="5"/>
  <c r="G429" i="5"/>
  <c r="H429" i="5"/>
  <c r="E429" i="5"/>
  <c r="F429" i="5"/>
  <c r="D429" i="5"/>
  <c r="C429" i="5"/>
  <c r="L493" i="5"/>
  <c r="M493" i="5"/>
  <c r="N493" i="5"/>
  <c r="K493" i="5"/>
  <c r="O493" i="5"/>
  <c r="J493" i="5"/>
  <c r="G493" i="5"/>
  <c r="H493" i="5"/>
  <c r="F493" i="5"/>
  <c r="E493" i="5"/>
  <c r="D493" i="5"/>
  <c r="C493" i="5"/>
  <c r="J557" i="5"/>
  <c r="L557" i="5"/>
  <c r="M557" i="5"/>
  <c r="K557" i="5"/>
  <c r="O557" i="5"/>
  <c r="N557" i="5"/>
  <c r="G557" i="5"/>
  <c r="F557" i="5"/>
  <c r="H557" i="5"/>
  <c r="E557" i="5"/>
  <c r="D557" i="5"/>
  <c r="C557" i="5"/>
  <c r="L621" i="5"/>
  <c r="M621" i="5"/>
  <c r="N621" i="5"/>
  <c r="O621" i="5"/>
  <c r="J621" i="5"/>
  <c r="K621" i="5"/>
  <c r="G621" i="5"/>
  <c r="F621" i="5"/>
  <c r="H621" i="5"/>
  <c r="E621" i="5"/>
  <c r="D621" i="5"/>
  <c r="C621" i="5"/>
  <c r="O685" i="5"/>
  <c r="J685" i="5"/>
  <c r="L685" i="5"/>
  <c r="K685" i="5"/>
  <c r="M685" i="5"/>
  <c r="N685" i="5"/>
  <c r="G685" i="5"/>
  <c r="F685" i="5"/>
  <c r="H685" i="5"/>
  <c r="D685" i="5"/>
  <c r="E685" i="5"/>
  <c r="C685" i="5"/>
  <c r="O749" i="5"/>
  <c r="L749" i="5"/>
  <c r="J749" i="5"/>
  <c r="K749" i="5"/>
  <c r="M749" i="5"/>
  <c r="N749" i="5"/>
  <c r="G749" i="5"/>
  <c r="F749" i="5"/>
  <c r="H749" i="5"/>
  <c r="D749" i="5"/>
  <c r="E749" i="5"/>
  <c r="C749" i="5"/>
  <c r="M813" i="5"/>
  <c r="O813" i="5"/>
  <c r="K813" i="5"/>
  <c r="L813" i="5"/>
  <c r="N813" i="5"/>
  <c r="J813" i="5"/>
  <c r="G813" i="5"/>
  <c r="H813" i="5"/>
  <c r="F813" i="5"/>
  <c r="D813" i="5"/>
  <c r="E813" i="5"/>
  <c r="C813" i="5"/>
  <c r="M877" i="5"/>
  <c r="O877" i="5"/>
  <c r="J877" i="5"/>
  <c r="L877" i="5"/>
  <c r="K877" i="5"/>
  <c r="G877" i="5"/>
  <c r="N877" i="5"/>
  <c r="H877" i="5"/>
  <c r="F877" i="5"/>
  <c r="E877" i="5"/>
  <c r="D877" i="5"/>
  <c r="C877" i="5"/>
  <c r="K941" i="5"/>
  <c r="O941" i="5"/>
  <c r="J941" i="5"/>
  <c r="M941" i="5"/>
  <c r="L941" i="5"/>
  <c r="G941" i="5"/>
  <c r="N941" i="5"/>
  <c r="H941" i="5"/>
  <c r="F941" i="5"/>
  <c r="E941" i="5"/>
  <c r="D941" i="5"/>
  <c r="C941" i="5"/>
  <c r="J1005" i="5"/>
  <c r="L1005" i="5"/>
  <c r="O1005" i="5"/>
  <c r="M1005" i="5"/>
  <c r="K1005" i="5"/>
  <c r="N1005" i="5"/>
  <c r="F1005" i="5"/>
  <c r="G1005" i="5"/>
  <c r="H1005" i="5"/>
  <c r="E1005" i="5"/>
  <c r="D1005" i="5"/>
  <c r="C1005" i="5"/>
  <c r="J1069" i="5"/>
  <c r="O1069" i="5"/>
  <c r="K1069" i="5"/>
  <c r="N1069" i="5"/>
  <c r="L1069" i="5"/>
  <c r="M1069" i="5"/>
  <c r="F1069" i="5"/>
  <c r="G1069" i="5"/>
  <c r="H1069" i="5"/>
  <c r="E1069" i="5"/>
  <c r="D1069" i="5"/>
  <c r="C1069" i="5"/>
  <c r="K414" i="5"/>
  <c r="M414" i="5"/>
  <c r="N414" i="5"/>
  <c r="O414" i="5"/>
  <c r="J414" i="5"/>
  <c r="L414" i="5"/>
  <c r="H414" i="5"/>
  <c r="F414" i="5"/>
  <c r="G414" i="5"/>
  <c r="D414" i="5"/>
  <c r="C414" i="5"/>
  <c r="E414" i="5"/>
  <c r="K478" i="5"/>
  <c r="J478" i="5"/>
  <c r="L478" i="5"/>
  <c r="M478" i="5"/>
  <c r="O478" i="5"/>
  <c r="N478" i="5"/>
  <c r="H478" i="5"/>
  <c r="G478" i="5"/>
  <c r="F478" i="5"/>
  <c r="D478" i="5"/>
  <c r="C478" i="5"/>
  <c r="E478" i="5"/>
  <c r="J542" i="5"/>
  <c r="K542" i="5"/>
  <c r="L542" i="5"/>
  <c r="N542" i="5"/>
  <c r="O542" i="5"/>
  <c r="M542" i="5"/>
  <c r="F542" i="5"/>
  <c r="G542" i="5"/>
  <c r="H542" i="5"/>
  <c r="D542" i="5"/>
  <c r="C542" i="5"/>
  <c r="E542" i="5"/>
  <c r="J606" i="5"/>
  <c r="K606" i="5"/>
  <c r="N606" i="5"/>
  <c r="O606" i="5"/>
  <c r="L606" i="5"/>
  <c r="M606" i="5"/>
  <c r="F606" i="5"/>
  <c r="G606" i="5"/>
  <c r="H606" i="5"/>
  <c r="D606" i="5"/>
  <c r="C606" i="5"/>
  <c r="E606" i="5"/>
  <c r="J670" i="5"/>
  <c r="K670" i="5"/>
  <c r="L670" i="5"/>
  <c r="N670" i="5"/>
  <c r="O670" i="5"/>
  <c r="M670" i="5"/>
  <c r="F670" i="5"/>
  <c r="G670" i="5"/>
  <c r="H670" i="5"/>
  <c r="D670" i="5"/>
  <c r="C670" i="5"/>
  <c r="E670" i="5"/>
  <c r="J734" i="5"/>
  <c r="K734" i="5"/>
  <c r="L734" i="5"/>
  <c r="N734" i="5"/>
  <c r="O734" i="5"/>
  <c r="M734" i="5"/>
  <c r="G734" i="5"/>
  <c r="H734" i="5"/>
  <c r="F734" i="5"/>
  <c r="D734" i="5"/>
  <c r="C734" i="5"/>
  <c r="E734" i="5"/>
  <c r="O798" i="5"/>
  <c r="J798" i="5"/>
  <c r="L798" i="5"/>
  <c r="M798" i="5"/>
  <c r="N798" i="5"/>
  <c r="K798" i="5"/>
  <c r="H798" i="5"/>
  <c r="F798" i="5"/>
  <c r="G798" i="5"/>
  <c r="D798" i="5"/>
  <c r="C798" i="5"/>
  <c r="E798" i="5"/>
  <c r="O862" i="5"/>
  <c r="J862" i="5"/>
  <c r="L862" i="5"/>
  <c r="M862" i="5"/>
  <c r="N862" i="5"/>
  <c r="K862" i="5"/>
  <c r="H862" i="5"/>
  <c r="E862" i="5"/>
  <c r="D862" i="5"/>
  <c r="C862" i="5"/>
  <c r="F862" i="5"/>
  <c r="G862" i="5"/>
  <c r="O926" i="5"/>
  <c r="J926" i="5"/>
  <c r="N926" i="5"/>
  <c r="L926" i="5"/>
  <c r="M926" i="5"/>
  <c r="K926" i="5"/>
  <c r="H926" i="5"/>
  <c r="F926" i="5"/>
  <c r="G926" i="5"/>
  <c r="E926" i="5"/>
  <c r="D926" i="5"/>
  <c r="C926" i="5"/>
  <c r="L990" i="5"/>
  <c r="N990" i="5"/>
  <c r="M990" i="5"/>
  <c r="K990" i="5"/>
  <c r="O990" i="5"/>
  <c r="H990" i="5"/>
  <c r="J990" i="5"/>
  <c r="F990" i="5"/>
  <c r="E990" i="5"/>
  <c r="D990" i="5"/>
  <c r="C990" i="5"/>
  <c r="G990" i="5"/>
  <c r="L1054" i="5"/>
  <c r="O1054" i="5"/>
  <c r="J1054" i="5"/>
  <c r="K1054" i="5"/>
  <c r="M1054" i="5"/>
  <c r="N1054" i="5"/>
  <c r="H1054" i="5"/>
  <c r="F1054" i="5"/>
  <c r="E1054" i="5"/>
  <c r="D1054" i="5"/>
  <c r="C1054" i="5"/>
  <c r="G1054" i="5"/>
  <c r="M399" i="5"/>
  <c r="O399" i="5"/>
  <c r="N399" i="5"/>
  <c r="J399" i="5"/>
  <c r="L399" i="5"/>
  <c r="K399" i="5"/>
  <c r="G399" i="5"/>
  <c r="H399" i="5"/>
  <c r="F399" i="5"/>
  <c r="D399" i="5"/>
  <c r="C399" i="5"/>
  <c r="E399" i="5"/>
  <c r="O463" i="5"/>
  <c r="J463" i="5"/>
  <c r="K463" i="5"/>
  <c r="L463" i="5"/>
  <c r="M463" i="5"/>
  <c r="N463" i="5"/>
  <c r="G463" i="5"/>
  <c r="F463" i="5"/>
  <c r="H463" i="5"/>
  <c r="D463" i="5"/>
  <c r="C463" i="5"/>
  <c r="E463" i="5"/>
  <c r="L527" i="5"/>
  <c r="M527" i="5"/>
  <c r="N527" i="5"/>
  <c r="K527" i="5"/>
  <c r="O527" i="5"/>
  <c r="J527" i="5"/>
  <c r="G527" i="5"/>
  <c r="F527" i="5"/>
  <c r="H527" i="5"/>
  <c r="D527" i="5"/>
  <c r="C527" i="5"/>
  <c r="E527" i="5"/>
  <c r="L591" i="5"/>
  <c r="M591" i="5"/>
  <c r="N591" i="5"/>
  <c r="K591" i="5"/>
  <c r="O591" i="5"/>
  <c r="J591" i="5"/>
  <c r="G591" i="5"/>
  <c r="F591" i="5"/>
  <c r="H591" i="5"/>
  <c r="D591" i="5"/>
  <c r="C591" i="5"/>
  <c r="E591" i="5"/>
  <c r="K655" i="5"/>
  <c r="L655" i="5"/>
  <c r="M655" i="5"/>
  <c r="N655" i="5"/>
  <c r="J655" i="5"/>
  <c r="O655" i="5"/>
  <c r="G655" i="5"/>
  <c r="F655" i="5"/>
  <c r="H655" i="5"/>
  <c r="E655" i="5"/>
  <c r="D655" i="5"/>
  <c r="C655" i="5"/>
  <c r="K719" i="5"/>
  <c r="L719" i="5"/>
  <c r="M719" i="5"/>
  <c r="N719" i="5"/>
  <c r="J719" i="5"/>
  <c r="O719" i="5"/>
  <c r="F719" i="5"/>
  <c r="G719" i="5"/>
  <c r="H719" i="5"/>
  <c r="E719" i="5"/>
  <c r="D719" i="5"/>
  <c r="C719" i="5"/>
  <c r="O783" i="5"/>
  <c r="J783" i="5"/>
  <c r="L783" i="5"/>
  <c r="N783" i="5"/>
  <c r="K783" i="5"/>
  <c r="M783" i="5"/>
  <c r="F783" i="5"/>
  <c r="G783" i="5"/>
  <c r="H783" i="5"/>
  <c r="E783" i="5"/>
  <c r="D783" i="5"/>
  <c r="C783" i="5"/>
  <c r="L847" i="5"/>
  <c r="N847" i="5"/>
  <c r="J847" i="5"/>
  <c r="M847" i="5"/>
  <c r="K847" i="5"/>
  <c r="O847" i="5"/>
  <c r="F847" i="5"/>
  <c r="G847" i="5"/>
  <c r="E847" i="5"/>
  <c r="D847" i="5"/>
  <c r="H847" i="5"/>
  <c r="C847" i="5"/>
  <c r="L911" i="5"/>
  <c r="N911" i="5"/>
  <c r="K911" i="5"/>
  <c r="M911" i="5"/>
  <c r="J911" i="5"/>
  <c r="O911" i="5"/>
  <c r="F911" i="5"/>
  <c r="G911" i="5"/>
  <c r="E911" i="5"/>
  <c r="D911" i="5"/>
  <c r="H911" i="5"/>
  <c r="C911" i="5"/>
  <c r="N975" i="5"/>
  <c r="K975" i="5"/>
  <c r="M975" i="5"/>
  <c r="J975" i="5"/>
  <c r="L975" i="5"/>
  <c r="O975" i="5"/>
  <c r="F975" i="5"/>
  <c r="G975" i="5"/>
  <c r="H975" i="5"/>
  <c r="E975" i="5"/>
  <c r="D975" i="5"/>
  <c r="C975" i="5"/>
  <c r="N1039" i="5"/>
  <c r="K1039" i="5"/>
  <c r="M1039" i="5"/>
  <c r="J1039" i="5"/>
  <c r="L1039" i="5"/>
  <c r="O1039" i="5"/>
  <c r="F1039" i="5"/>
  <c r="H1039" i="5"/>
  <c r="G1039" i="5"/>
  <c r="E1039" i="5"/>
  <c r="D1039" i="5"/>
  <c r="C1039" i="5"/>
  <c r="M383" i="5"/>
  <c r="O383" i="5"/>
  <c r="J383" i="5"/>
  <c r="K383" i="5"/>
  <c r="L383" i="5"/>
  <c r="N383" i="5"/>
  <c r="F383" i="5"/>
  <c r="G383" i="5"/>
  <c r="H383" i="5"/>
  <c r="E383" i="5"/>
  <c r="D383" i="5"/>
  <c r="C383" i="5"/>
  <c r="J448" i="5"/>
  <c r="N448" i="5"/>
  <c r="O448" i="5"/>
  <c r="K448" i="5"/>
  <c r="L448" i="5"/>
  <c r="M448" i="5"/>
  <c r="F448" i="5"/>
  <c r="G448" i="5"/>
  <c r="E448" i="5"/>
  <c r="H448" i="5"/>
  <c r="D448" i="5"/>
  <c r="C448" i="5"/>
  <c r="N512" i="5"/>
  <c r="O512" i="5"/>
  <c r="J512" i="5"/>
  <c r="K512" i="5"/>
  <c r="L512" i="5"/>
  <c r="M512" i="5"/>
  <c r="F512" i="5"/>
  <c r="G512" i="5"/>
  <c r="H512" i="5"/>
  <c r="E512" i="5"/>
  <c r="D512" i="5"/>
  <c r="C512" i="5"/>
  <c r="N576" i="5"/>
  <c r="O576" i="5"/>
  <c r="J576" i="5"/>
  <c r="K576" i="5"/>
  <c r="L576" i="5"/>
  <c r="M576" i="5"/>
  <c r="F576" i="5"/>
  <c r="H576" i="5"/>
  <c r="G576" i="5"/>
  <c r="E576" i="5"/>
  <c r="D576" i="5"/>
  <c r="C576" i="5"/>
  <c r="N640" i="5"/>
  <c r="O640" i="5"/>
  <c r="J640" i="5"/>
  <c r="K640" i="5"/>
  <c r="L640" i="5"/>
  <c r="M640" i="5"/>
  <c r="F640" i="5"/>
  <c r="H640" i="5"/>
  <c r="G640" i="5"/>
  <c r="E640" i="5"/>
  <c r="D640" i="5"/>
  <c r="C640" i="5"/>
  <c r="M704" i="5"/>
  <c r="N704" i="5"/>
  <c r="O704" i="5"/>
  <c r="J704" i="5"/>
  <c r="K704" i="5"/>
  <c r="L704" i="5"/>
  <c r="F704" i="5"/>
  <c r="H704" i="5"/>
  <c r="G704" i="5"/>
  <c r="E704" i="5"/>
  <c r="D704" i="5"/>
  <c r="C704" i="5"/>
  <c r="M768" i="5"/>
  <c r="O768" i="5"/>
  <c r="J768" i="5"/>
  <c r="K768" i="5"/>
  <c r="L768" i="5"/>
  <c r="N768" i="5"/>
  <c r="F768" i="5"/>
  <c r="G768" i="5"/>
  <c r="E768" i="5"/>
  <c r="H768" i="5"/>
  <c r="D768" i="5"/>
  <c r="C768" i="5"/>
  <c r="K832" i="5"/>
  <c r="N832" i="5"/>
  <c r="J832" i="5"/>
  <c r="L832" i="5"/>
  <c r="M832" i="5"/>
  <c r="O832" i="5"/>
  <c r="F832" i="5"/>
  <c r="G832" i="5"/>
  <c r="H832" i="5"/>
  <c r="E832" i="5"/>
  <c r="D832" i="5"/>
  <c r="C832" i="5"/>
  <c r="K896" i="5"/>
  <c r="N896" i="5"/>
  <c r="J896" i="5"/>
  <c r="L896" i="5"/>
  <c r="M896" i="5"/>
  <c r="O896" i="5"/>
  <c r="F896" i="5"/>
  <c r="G896" i="5"/>
  <c r="H896" i="5"/>
  <c r="E896" i="5"/>
  <c r="D896" i="5"/>
  <c r="C896" i="5"/>
  <c r="M960" i="5"/>
  <c r="N960" i="5"/>
  <c r="J960" i="5"/>
  <c r="F960" i="5"/>
  <c r="K960" i="5"/>
  <c r="L960" i="5"/>
  <c r="G960" i="5"/>
  <c r="H960" i="5"/>
  <c r="O960" i="5"/>
  <c r="E960" i="5"/>
  <c r="D960" i="5"/>
  <c r="C960" i="5"/>
  <c r="J1024" i="5"/>
  <c r="M1024" i="5"/>
  <c r="N1024" i="5"/>
  <c r="L1024" i="5"/>
  <c r="O1024" i="5"/>
  <c r="K1024" i="5"/>
  <c r="F1024" i="5"/>
  <c r="G1024" i="5"/>
  <c r="H1024" i="5"/>
  <c r="E1024" i="5"/>
  <c r="D1024" i="5"/>
  <c r="C1024" i="5"/>
  <c r="M1088" i="5"/>
  <c r="N1088" i="5"/>
  <c r="J1088" i="5"/>
  <c r="K1088" i="5"/>
  <c r="L1088" i="5"/>
  <c r="O1088" i="5"/>
  <c r="F1088" i="5"/>
  <c r="G1088" i="5"/>
  <c r="H1088" i="5"/>
  <c r="E1088" i="5"/>
  <c r="D1088" i="5"/>
  <c r="C1088" i="5"/>
  <c r="M450" i="5"/>
  <c r="O450" i="5"/>
  <c r="N450" i="5"/>
  <c r="J450" i="5"/>
  <c r="K450" i="5"/>
  <c r="L450" i="5"/>
  <c r="H450" i="5"/>
  <c r="F450" i="5"/>
  <c r="G450" i="5"/>
  <c r="D450" i="5"/>
  <c r="C450" i="5"/>
  <c r="E450" i="5"/>
  <c r="L563" i="5"/>
  <c r="M563" i="5"/>
  <c r="N563" i="5"/>
  <c r="J563" i="5"/>
  <c r="K563" i="5"/>
  <c r="O563" i="5"/>
  <c r="G563" i="5"/>
  <c r="H563" i="5"/>
  <c r="F563" i="5"/>
  <c r="E563" i="5"/>
  <c r="D563" i="5"/>
  <c r="C563" i="5"/>
  <c r="M740" i="5"/>
  <c r="N740" i="5"/>
  <c r="O740" i="5"/>
  <c r="J740" i="5"/>
  <c r="K740" i="5"/>
  <c r="L740" i="5"/>
  <c r="F740" i="5"/>
  <c r="G740" i="5"/>
  <c r="H740" i="5"/>
  <c r="E740" i="5"/>
  <c r="D740" i="5"/>
  <c r="C740" i="5"/>
  <c r="J646" i="5"/>
  <c r="K646" i="5"/>
  <c r="N646" i="5"/>
  <c r="O646" i="5"/>
  <c r="L646" i="5"/>
  <c r="M646" i="5"/>
  <c r="F646" i="5"/>
  <c r="G646" i="5"/>
  <c r="H646" i="5"/>
  <c r="E646" i="5"/>
  <c r="D646" i="5"/>
  <c r="C646" i="5"/>
  <c r="O384" i="5"/>
  <c r="J384" i="5"/>
  <c r="N384" i="5"/>
  <c r="K384" i="5"/>
  <c r="M384" i="5"/>
  <c r="L384" i="5"/>
  <c r="F384" i="5"/>
  <c r="G384" i="5"/>
  <c r="H384" i="5"/>
  <c r="E384" i="5"/>
  <c r="D384" i="5"/>
  <c r="C384" i="5"/>
  <c r="K449" i="5"/>
  <c r="L449" i="5"/>
  <c r="M449" i="5"/>
  <c r="J449" i="5"/>
  <c r="N449" i="5"/>
  <c r="O449" i="5"/>
  <c r="G449" i="5"/>
  <c r="F449" i="5"/>
  <c r="H449" i="5"/>
  <c r="E449" i="5"/>
  <c r="D449" i="5"/>
  <c r="C449" i="5"/>
  <c r="J513" i="5"/>
  <c r="L513" i="5"/>
  <c r="M513" i="5"/>
  <c r="K513" i="5"/>
  <c r="N513" i="5"/>
  <c r="O513" i="5"/>
  <c r="G513" i="5"/>
  <c r="F513" i="5"/>
  <c r="H513" i="5"/>
  <c r="E513" i="5"/>
  <c r="D513" i="5"/>
  <c r="C513" i="5"/>
  <c r="J577" i="5"/>
  <c r="L577" i="5"/>
  <c r="M577" i="5"/>
  <c r="K577" i="5"/>
  <c r="N577" i="5"/>
  <c r="O577" i="5"/>
  <c r="F577" i="5"/>
  <c r="G577" i="5"/>
  <c r="H577" i="5"/>
  <c r="E577" i="5"/>
  <c r="D577" i="5"/>
  <c r="C577" i="5"/>
  <c r="L641" i="5"/>
  <c r="M641" i="5"/>
  <c r="J641" i="5"/>
  <c r="K641" i="5"/>
  <c r="O641" i="5"/>
  <c r="N641" i="5"/>
  <c r="F641" i="5"/>
  <c r="G641" i="5"/>
  <c r="H641" i="5"/>
  <c r="D641" i="5"/>
  <c r="E641" i="5"/>
  <c r="C641" i="5"/>
  <c r="O705" i="5"/>
  <c r="J705" i="5"/>
  <c r="L705" i="5"/>
  <c r="K705" i="5"/>
  <c r="M705" i="5"/>
  <c r="N705" i="5"/>
  <c r="F705" i="5"/>
  <c r="G705" i="5"/>
  <c r="H705" i="5"/>
  <c r="D705" i="5"/>
  <c r="E705" i="5"/>
  <c r="C705" i="5"/>
  <c r="O769" i="5"/>
  <c r="L769" i="5"/>
  <c r="K769" i="5"/>
  <c r="J769" i="5"/>
  <c r="M769" i="5"/>
  <c r="N769" i="5"/>
  <c r="F769" i="5"/>
  <c r="G769" i="5"/>
  <c r="H769" i="5"/>
  <c r="D769" i="5"/>
  <c r="E769" i="5"/>
  <c r="C769" i="5"/>
  <c r="M833" i="5"/>
  <c r="L833" i="5"/>
  <c r="O833" i="5"/>
  <c r="K833" i="5"/>
  <c r="J833" i="5"/>
  <c r="N833" i="5"/>
  <c r="G833" i="5"/>
  <c r="F833" i="5"/>
  <c r="H833" i="5"/>
  <c r="D833" i="5"/>
  <c r="C833" i="5"/>
  <c r="E833" i="5"/>
  <c r="M897" i="5"/>
  <c r="L897" i="5"/>
  <c r="O897" i="5"/>
  <c r="K897" i="5"/>
  <c r="J897" i="5"/>
  <c r="G897" i="5"/>
  <c r="N897" i="5"/>
  <c r="F897" i="5"/>
  <c r="H897" i="5"/>
  <c r="E897" i="5"/>
  <c r="D897" i="5"/>
  <c r="C897" i="5"/>
  <c r="K961" i="5"/>
  <c r="O961" i="5"/>
  <c r="J961" i="5"/>
  <c r="N961" i="5"/>
  <c r="L961" i="5"/>
  <c r="M961" i="5"/>
  <c r="G961" i="5"/>
  <c r="F961" i="5"/>
  <c r="E961" i="5"/>
  <c r="H961" i="5"/>
  <c r="D961" i="5"/>
  <c r="C961" i="5"/>
  <c r="J1025" i="5"/>
  <c r="L1025" i="5"/>
  <c r="O1025" i="5"/>
  <c r="M1025" i="5"/>
  <c r="N1025" i="5"/>
  <c r="K1025" i="5"/>
  <c r="H1025" i="5"/>
  <c r="G1025" i="5"/>
  <c r="F1025" i="5"/>
  <c r="E1025" i="5"/>
  <c r="D1025" i="5"/>
  <c r="C1025" i="5"/>
  <c r="J1089" i="5"/>
  <c r="O1089" i="5"/>
  <c r="L1089" i="5"/>
  <c r="M1089" i="5"/>
  <c r="K1089" i="5"/>
  <c r="N1089" i="5"/>
  <c r="H1089" i="5"/>
  <c r="G1089" i="5"/>
  <c r="F1089" i="5"/>
  <c r="E1089" i="5"/>
  <c r="D1089" i="5"/>
  <c r="C1089" i="5"/>
  <c r="M418" i="5"/>
  <c r="N418" i="5"/>
  <c r="O418" i="5"/>
  <c r="K418" i="5"/>
  <c r="J418" i="5"/>
  <c r="L418" i="5"/>
  <c r="H418" i="5"/>
  <c r="F418" i="5"/>
  <c r="G418" i="5"/>
  <c r="C418" i="5"/>
  <c r="E418" i="5"/>
  <c r="D418" i="5"/>
  <c r="K482" i="5"/>
  <c r="M482" i="5"/>
  <c r="N482" i="5"/>
  <c r="O482" i="5"/>
  <c r="J482" i="5"/>
  <c r="L482" i="5"/>
  <c r="H482" i="5"/>
  <c r="F482" i="5"/>
  <c r="G482" i="5"/>
  <c r="E482" i="5"/>
  <c r="C482" i="5"/>
  <c r="D482" i="5"/>
  <c r="J546" i="5"/>
  <c r="K546" i="5"/>
  <c r="L546" i="5"/>
  <c r="N546" i="5"/>
  <c r="O546" i="5"/>
  <c r="M546" i="5"/>
  <c r="F546" i="5"/>
  <c r="H546" i="5"/>
  <c r="E546" i="5"/>
  <c r="C546" i="5"/>
  <c r="G546" i="5"/>
  <c r="D546" i="5"/>
  <c r="J610" i="5"/>
  <c r="K610" i="5"/>
  <c r="N610" i="5"/>
  <c r="O610" i="5"/>
  <c r="L610" i="5"/>
  <c r="M610" i="5"/>
  <c r="F610" i="5"/>
  <c r="H610" i="5"/>
  <c r="E610" i="5"/>
  <c r="G610" i="5"/>
  <c r="C610" i="5"/>
  <c r="D610" i="5"/>
  <c r="J674" i="5"/>
  <c r="K674" i="5"/>
  <c r="L674" i="5"/>
  <c r="N674" i="5"/>
  <c r="M674" i="5"/>
  <c r="O674" i="5"/>
  <c r="F674" i="5"/>
  <c r="H674" i="5"/>
  <c r="G674" i="5"/>
  <c r="E674" i="5"/>
  <c r="D674" i="5"/>
  <c r="C674" i="5"/>
  <c r="J738" i="5"/>
  <c r="K738" i="5"/>
  <c r="L738" i="5"/>
  <c r="N738" i="5"/>
  <c r="M738" i="5"/>
  <c r="O738" i="5"/>
  <c r="H738" i="5"/>
  <c r="F738" i="5"/>
  <c r="G738" i="5"/>
  <c r="E738" i="5"/>
  <c r="D738" i="5"/>
  <c r="C738" i="5"/>
  <c r="O802" i="5"/>
  <c r="J802" i="5"/>
  <c r="K802" i="5"/>
  <c r="M802" i="5"/>
  <c r="N802" i="5"/>
  <c r="L802" i="5"/>
  <c r="H802" i="5"/>
  <c r="G802" i="5"/>
  <c r="F802" i="5"/>
  <c r="E802" i="5"/>
  <c r="D802" i="5"/>
  <c r="C802" i="5"/>
  <c r="O866" i="5"/>
  <c r="J866" i="5"/>
  <c r="K866" i="5"/>
  <c r="L866" i="5"/>
  <c r="N866" i="5"/>
  <c r="H866" i="5"/>
  <c r="M866" i="5"/>
  <c r="G866" i="5"/>
  <c r="F866" i="5"/>
  <c r="E866" i="5"/>
  <c r="D866" i="5"/>
  <c r="C866" i="5"/>
  <c r="M930" i="5"/>
  <c r="L930" i="5"/>
  <c r="O930" i="5"/>
  <c r="J930" i="5"/>
  <c r="N930" i="5"/>
  <c r="K930" i="5"/>
  <c r="H930" i="5"/>
  <c r="G930" i="5"/>
  <c r="F930" i="5"/>
  <c r="E930" i="5"/>
  <c r="D930" i="5"/>
  <c r="C930" i="5"/>
  <c r="L994" i="5"/>
  <c r="N994" i="5"/>
  <c r="O994" i="5"/>
  <c r="J994" i="5"/>
  <c r="K994" i="5"/>
  <c r="M994" i="5"/>
  <c r="G994" i="5"/>
  <c r="H994" i="5"/>
  <c r="F994" i="5"/>
  <c r="E994" i="5"/>
  <c r="D994" i="5"/>
  <c r="C994" i="5"/>
  <c r="L1058" i="5"/>
  <c r="M1058" i="5"/>
  <c r="J1058" i="5"/>
  <c r="K1058" i="5"/>
  <c r="N1058" i="5"/>
  <c r="G1058" i="5"/>
  <c r="O1058" i="5"/>
  <c r="H1058" i="5"/>
  <c r="F1058" i="5"/>
  <c r="E1058" i="5"/>
  <c r="D1058" i="5"/>
  <c r="C1058" i="5"/>
  <c r="M403" i="5"/>
  <c r="O403" i="5"/>
  <c r="K403" i="5"/>
  <c r="J403" i="5"/>
  <c r="N403" i="5"/>
  <c r="L403" i="5"/>
  <c r="F403" i="5"/>
  <c r="G403" i="5"/>
  <c r="H403" i="5"/>
  <c r="E403" i="5"/>
  <c r="D403" i="5"/>
  <c r="C403" i="5"/>
  <c r="M467" i="5"/>
  <c r="N467" i="5"/>
  <c r="J467" i="5"/>
  <c r="K467" i="5"/>
  <c r="L467" i="5"/>
  <c r="O467" i="5"/>
  <c r="F467" i="5"/>
  <c r="H467" i="5"/>
  <c r="E467" i="5"/>
  <c r="G467" i="5"/>
  <c r="D467" i="5"/>
  <c r="C467" i="5"/>
  <c r="L531" i="5"/>
  <c r="M531" i="5"/>
  <c r="N531" i="5"/>
  <c r="J531" i="5"/>
  <c r="K531" i="5"/>
  <c r="O531" i="5"/>
  <c r="G531" i="5"/>
  <c r="H531" i="5"/>
  <c r="E531" i="5"/>
  <c r="F531" i="5"/>
  <c r="D531" i="5"/>
  <c r="C531" i="5"/>
  <c r="L595" i="5"/>
  <c r="M595" i="5"/>
  <c r="N595" i="5"/>
  <c r="J595" i="5"/>
  <c r="K595" i="5"/>
  <c r="O595" i="5"/>
  <c r="G595" i="5"/>
  <c r="H595" i="5"/>
  <c r="E595" i="5"/>
  <c r="F595" i="5"/>
  <c r="D595" i="5"/>
  <c r="C595" i="5"/>
  <c r="K659" i="5"/>
  <c r="L659" i="5"/>
  <c r="M659" i="5"/>
  <c r="N659" i="5"/>
  <c r="J659" i="5"/>
  <c r="O659" i="5"/>
  <c r="G659" i="5"/>
  <c r="H659" i="5"/>
  <c r="E659" i="5"/>
  <c r="F659" i="5"/>
  <c r="D659" i="5"/>
  <c r="C659" i="5"/>
  <c r="K723" i="5"/>
  <c r="L723" i="5"/>
  <c r="M723" i="5"/>
  <c r="N723" i="5"/>
  <c r="J723" i="5"/>
  <c r="O723" i="5"/>
  <c r="H723" i="5"/>
  <c r="F723" i="5"/>
  <c r="G723" i="5"/>
  <c r="E723" i="5"/>
  <c r="D723" i="5"/>
  <c r="C723" i="5"/>
  <c r="J787" i="5"/>
  <c r="L787" i="5"/>
  <c r="M787" i="5"/>
  <c r="N787" i="5"/>
  <c r="O787" i="5"/>
  <c r="K787" i="5"/>
  <c r="H787" i="5"/>
  <c r="F787" i="5"/>
  <c r="G787" i="5"/>
  <c r="E787" i="5"/>
  <c r="D787" i="5"/>
  <c r="C787" i="5"/>
  <c r="L851" i="5"/>
  <c r="K851" i="5"/>
  <c r="N851" i="5"/>
  <c r="O851" i="5"/>
  <c r="J851" i="5"/>
  <c r="M851" i="5"/>
  <c r="F851" i="5"/>
  <c r="G851" i="5"/>
  <c r="H851" i="5"/>
  <c r="E851" i="5"/>
  <c r="D851" i="5"/>
  <c r="C851" i="5"/>
  <c r="L915" i="5"/>
  <c r="K915" i="5"/>
  <c r="J915" i="5"/>
  <c r="O915" i="5"/>
  <c r="M915" i="5"/>
  <c r="N915" i="5"/>
  <c r="F915" i="5"/>
  <c r="G915" i="5"/>
  <c r="H915" i="5"/>
  <c r="E915" i="5"/>
  <c r="D915" i="5"/>
  <c r="C915" i="5"/>
  <c r="N979" i="5"/>
  <c r="K979" i="5"/>
  <c r="O979" i="5"/>
  <c r="J979" i="5"/>
  <c r="L979" i="5"/>
  <c r="M979" i="5"/>
  <c r="H979" i="5"/>
  <c r="G979" i="5"/>
  <c r="E979" i="5"/>
  <c r="D979" i="5"/>
  <c r="C979" i="5"/>
  <c r="F979" i="5"/>
  <c r="N1043" i="5"/>
  <c r="K1043" i="5"/>
  <c r="O1043" i="5"/>
  <c r="J1043" i="5"/>
  <c r="L1043" i="5"/>
  <c r="M1043" i="5"/>
  <c r="F1043" i="5"/>
  <c r="H1043" i="5"/>
  <c r="E1043" i="5"/>
  <c r="D1043" i="5"/>
  <c r="C1043" i="5"/>
  <c r="G1043" i="5"/>
  <c r="O388" i="5"/>
  <c r="J388" i="5"/>
  <c r="L388" i="5"/>
  <c r="K388" i="5"/>
  <c r="M388" i="5"/>
  <c r="N388" i="5"/>
  <c r="F388" i="5"/>
  <c r="H388" i="5"/>
  <c r="E388" i="5"/>
  <c r="G388" i="5"/>
  <c r="D388" i="5"/>
  <c r="C388" i="5"/>
  <c r="L452" i="5"/>
  <c r="M452" i="5"/>
  <c r="O452" i="5"/>
  <c r="J452" i="5"/>
  <c r="K452" i="5"/>
  <c r="N452" i="5"/>
  <c r="F452" i="5"/>
  <c r="H452" i="5"/>
  <c r="G452" i="5"/>
  <c r="D452" i="5"/>
  <c r="C452" i="5"/>
  <c r="E452" i="5"/>
  <c r="N516" i="5"/>
  <c r="O516" i="5"/>
  <c r="J516" i="5"/>
  <c r="K516" i="5"/>
  <c r="M516" i="5"/>
  <c r="L516" i="5"/>
  <c r="F516" i="5"/>
  <c r="H516" i="5"/>
  <c r="G516" i="5"/>
  <c r="D516" i="5"/>
  <c r="C516" i="5"/>
  <c r="E516" i="5"/>
  <c r="N580" i="5"/>
  <c r="O580" i="5"/>
  <c r="J580" i="5"/>
  <c r="K580" i="5"/>
  <c r="M580" i="5"/>
  <c r="L580" i="5"/>
  <c r="H580" i="5"/>
  <c r="F580" i="5"/>
  <c r="G580" i="5"/>
  <c r="D580" i="5"/>
  <c r="C580" i="5"/>
  <c r="E580" i="5"/>
  <c r="N644" i="5"/>
  <c r="O644" i="5"/>
  <c r="J644" i="5"/>
  <c r="K644" i="5"/>
  <c r="M644" i="5"/>
  <c r="L644" i="5"/>
  <c r="H644" i="5"/>
  <c r="F644" i="5"/>
  <c r="G644" i="5"/>
  <c r="E644" i="5"/>
  <c r="D644" i="5"/>
  <c r="C644" i="5"/>
  <c r="M708" i="5"/>
  <c r="N708" i="5"/>
  <c r="O708" i="5"/>
  <c r="J708" i="5"/>
  <c r="K708" i="5"/>
  <c r="L708" i="5"/>
  <c r="F708" i="5"/>
  <c r="G708" i="5"/>
  <c r="E708" i="5"/>
  <c r="D708" i="5"/>
  <c r="H708" i="5"/>
  <c r="C708" i="5"/>
  <c r="M772" i="5"/>
  <c r="O772" i="5"/>
  <c r="J772" i="5"/>
  <c r="K772" i="5"/>
  <c r="L772" i="5"/>
  <c r="N772" i="5"/>
  <c r="F772" i="5"/>
  <c r="G772" i="5"/>
  <c r="H772" i="5"/>
  <c r="E772" i="5"/>
  <c r="D772" i="5"/>
  <c r="C772" i="5"/>
  <c r="K836" i="5"/>
  <c r="N836" i="5"/>
  <c r="J836" i="5"/>
  <c r="L836" i="5"/>
  <c r="O836" i="5"/>
  <c r="M836" i="5"/>
  <c r="F836" i="5"/>
  <c r="G836" i="5"/>
  <c r="H836" i="5"/>
  <c r="E836" i="5"/>
  <c r="D836" i="5"/>
  <c r="C836" i="5"/>
  <c r="K900" i="5"/>
  <c r="N900" i="5"/>
  <c r="J900" i="5"/>
  <c r="L900" i="5"/>
  <c r="O900" i="5"/>
  <c r="M900" i="5"/>
  <c r="F900" i="5"/>
  <c r="G900" i="5"/>
  <c r="H900" i="5"/>
  <c r="E900" i="5"/>
  <c r="D900" i="5"/>
  <c r="C900" i="5"/>
  <c r="M964" i="5"/>
  <c r="K964" i="5"/>
  <c r="N964" i="5"/>
  <c r="J964" i="5"/>
  <c r="L964" i="5"/>
  <c r="O964" i="5"/>
  <c r="F964" i="5"/>
  <c r="G964" i="5"/>
  <c r="H964" i="5"/>
  <c r="E964" i="5"/>
  <c r="D964" i="5"/>
  <c r="C964" i="5"/>
  <c r="J1028" i="5"/>
  <c r="M1028" i="5"/>
  <c r="O1028" i="5"/>
  <c r="K1028" i="5"/>
  <c r="L1028" i="5"/>
  <c r="N1028" i="5"/>
  <c r="G1028" i="5"/>
  <c r="F1028" i="5"/>
  <c r="E1028" i="5"/>
  <c r="D1028" i="5"/>
  <c r="H1028" i="5"/>
  <c r="C1028" i="5"/>
  <c r="M1092" i="5"/>
  <c r="K1092" i="5"/>
  <c r="O1092" i="5"/>
  <c r="J1092" i="5"/>
  <c r="L1092" i="5"/>
  <c r="N1092" i="5"/>
  <c r="G1092" i="5"/>
  <c r="F1092" i="5"/>
  <c r="E1092" i="5"/>
  <c r="D1092" i="5"/>
  <c r="H1092" i="5"/>
  <c r="C1092" i="5"/>
  <c r="K437" i="5"/>
  <c r="J437" i="5"/>
  <c r="L437" i="5"/>
  <c r="M437" i="5"/>
  <c r="O437" i="5"/>
  <c r="N437" i="5"/>
  <c r="G437" i="5"/>
  <c r="F437" i="5"/>
  <c r="H437" i="5"/>
  <c r="E437" i="5"/>
  <c r="D437" i="5"/>
  <c r="C437" i="5"/>
  <c r="J501" i="5"/>
  <c r="K501" i="5"/>
  <c r="L501" i="5"/>
  <c r="N501" i="5"/>
  <c r="O501" i="5"/>
  <c r="M501" i="5"/>
  <c r="G501" i="5"/>
  <c r="F501" i="5"/>
  <c r="H501" i="5"/>
  <c r="E501" i="5"/>
  <c r="D501" i="5"/>
  <c r="C501" i="5"/>
  <c r="J565" i="5"/>
  <c r="L565" i="5"/>
  <c r="M565" i="5"/>
  <c r="K565" i="5"/>
  <c r="N565" i="5"/>
  <c r="O565" i="5"/>
  <c r="G565" i="5"/>
  <c r="F565" i="5"/>
  <c r="H565" i="5"/>
  <c r="E565" i="5"/>
  <c r="D565" i="5"/>
  <c r="C565" i="5"/>
  <c r="L629" i="5"/>
  <c r="M629" i="5"/>
  <c r="N629" i="5"/>
  <c r="O629" i="5"/>
  <c r="J629" i="5"/>
  <c r="K629" i="5"/>
  <c r="G629" i="5"/>
  <c r="F629" i="5"/>
  <c r="H629" i="5"/>
  <c r="E629" i="5"/>
  <c r="D629" i="5"/>
  <c r="C629" i="5"/>
  <c r="O693" i="5"/>
  <c r="J693" i="5"/>
  <c r="L693" i="5"/>
  <c r="M693" i="5"/>
  <c r="N693" i="5"/>
  <c r="K693" i="5"/>
  <c r="G693" i="5"/>
  <c r="F693" i="5"/>
  <c r="H693" i="5"/>
  <c r="D693" i="5"/>
  <c r="E693" i="5"/>
  <c r="C693" i="5"/>
  <c r="O757" i="5"/>
  <c r="L757" i="5"/>
  <c r="K757" i="5"/>
  <c r="M757" i="5"/>
  <c r="N757" i="5"/>
  <c r="J757" i="5"/>
  <c r="G757" i="5"/>
  <c r="F757" i="5"/>
  <c r="H757" i="5"/>
  <c r="D757" i="5"/>
  <c r="E757" i="5"/>
  <c r="C757" i="5"/>
  <c r="M821" i="5"/>
  <c r="O821" i="5"/>
  <c r="K821" i="5"/>
  <c r="N821" i="5"/>
  <c r="J821" i="5"/>
  <c r="L821" i="5"/>
  <c r="G821" i="5"/>
  <c r="F821" i="5"/>
  <c r="H821" i="5"/>
  <c r="D821" i="5"/>
  <c r="E821" i="5"/>
  <c r="C821" i="5"/>
  <c r="M885" i="5"/>
  <c r="J885" i="5"/>
  <c r="L885" i="5"/>
  <c r="N885" i="5"/>
  <c r="O885" i="5"/>
  <c r="K885" i="5"/>
  <c r="G885" i="5"/>
  <c r="H885" i="5"/>
  <c r="E885" i="5"/>
  <c r="F885" i="5"/>
  <c r="D885" i="5"/>
  <c r="C885" i="5"/>
  <c r="K949" i="5"/>
  <c r="O949" i="5"/>
  <c r="L949" i="5"/>
  <c r="N949" i="5"/>
  <c r="J949" i="5"/>
  <c r="G949" i="5"/>
  <c r="M949" i="5"/>
  <c r="H949" i="5"/>
  <c r="E949" i="5"/>
  <c r="F949" i="5"/>
  <c r="D949" i="5"/>
  <c r="C949" i="5"/>
  <c r="J1013" i="5"/>
  <c r="L1013" i="5"/>
  <c r="O1013" i="5"/>
  <c r="K1013" i="5"/>
  <c r="M1013" i="5"/>
  <c r="F1013" i="5"/>
  <c r="G1013" i="5"/>
  <c r="H1013" i="5"/>
  <c r="N1013" i="5"/>
  <c r="E1013" i="5"/>
  <c r="D1013" i="5"/>
  <c r="C1013" i="5"/>
  <c r="J1077" i="5"/>
  <c r="O1077" i="5"/>
  <c r="K1077" i="5"/>
  <c r="L1077" i="5"/>
  <c r="M1077" i="5"/>
  <c r="N1077" i="5"/>
  <c r="F1077" i="5"/>
  <c r="G1077" i="5"/>
  <c r="H1077" i="5"/>
  <c r="E1077" i="5"/>
  <c r="D1077" i="5"/>
  <c r="C1077" i="5"/>
  <c r="M422" i="5"/>
  <c r="N422" i="5"/>
  <c r="K422" i="5"/>
  <c r="J422" i="5"/>
  <c r="L422" i="5"/>
  <c r="O422" i="5"/>
  <c r="H422" i="5"/>
  <c r="G422" i="5"/>
  <c r="F422" i="5"/>
  <c r="D422" i="5"/>
  <c r="C422" i="5"/>
  <c r="E422" i="5"/>
  <c r="K486" i="5"/>
  <c r="J486" i="5"/>
  <c r="M486" i="5"/>
  <c r="N486" i="5"/>
  <c r="O486" i="5"/>
  <c r="L486" i="5"/>
  <c r="H486" i="5"/>
  <c r="G486" i="5"/>
  <c r="D486" i="5"/>
  <c r="C486" i="5"/>
  <c r="E486" i="5"/>
  <c r="F486" i="5"/>
  <c r="J550" i="5"/>
  <c r="K550" i="5"/>
  <c r="L550" i="5"/>
  <c r="N550" i="5"/>
  <c r="O550" i="5"/>
  <c r="M550" i="5"/>
  <c r="F550" i="5"/>
  <c r="G550" i="5"/>
  <c r="H550" i="5"/>
  <c r="D550" i="5"/>
  <c r="C550" i="5"/>
  <c r="E550" i="5"/>
  <c r="J614" i="5"/>
  <c r="K614" i="5"/>
  <c r="N614" i="5"/>
  <c r="O614" i="5"/>
  <c r="L614" i="5"/>
  <c r="M614" i="5"/>
  <c r="F614" i="5"/>
  <c r="G614" i="5"/>
  <c r="H614" i="5"/>
  <c r="D614" i="5"/>
  <c r="C614" i="5"/>
  <c r="E614" i="5"/>
  <c r="J678" i="5"/>
  <c r="K678" i="5"/>
  <c r="L678" i="5"/>
  <c r="N678" i="5"/>
  <c r="M678" i="5"/>
  <c r="O678" i="5"/>
  <c r="F678" i="5"/>
  <c r="G678" i="5"/>
  <c r="H678" i="5"/>
  <c r="E678" i="5"/>
  <c r="D678" i="5"/>
  <c r="C678" i="5"/>
  <c r="J742" i="5"/>
  <c r="K742" i="5"/>
  <c r="L742" i="5"/>
  <c r="N742" i="5"/>
  <c r="M742" i="5"/>
  <c r="O742" i="5"/>
  <c r="G742" i="5"/>
  <c r="H742" i="5"/>
  <c r="F742" i="5"/>
  <c r="E742" i="5"/>
  <c r="D742" i="5"/>
  <c r="C742" i="5"/>
  <c r="O806" i="5"/>
  <c r="J806" i="5"/>
  <c r="L806" i="5"/>
  <c r="N806" i="5"/>
  <c r="K806" i="5"/>
  <c r="M806" i="5"/>
  <c r="H806" i="5"/>
  <c r="G806" i="5"/>
  <c r="F806" i="5"/>
  <c r="E806" i="5"/>
  <c r="D806" i="5"/>
  <c r="C806" i="5"/>
  <c r="O870" i="5"/>
  <c r="J870" i="5"/>
  <c r="N870" i="5"/>
  <c r="L870" i="5"/>
  <c r="K870" i="5"/>
  <c r="M870" i="5"/>
  <c r="H870" i="5"/>
  <c r="G870" i="5"/>
  <c r="F870" i="5"/>
  <c r="E870" i="5"/>
  <c r="D870" i="5"/>
  <c r="C870" i="5"/>
  <c r="M934" i="5"/>
  <c r="J934" i="5"/>
  <c r="L934" i="5"/>
  <c r="K934" i="5"/>
  <c r="N934" i="5"/>
  <c r="O934" i="5"/>
  <c r="H934" i="5"/>
  <c r="G934" i="5"/>
  <c r="F934" i="5"/>
  <c r="E934" i="5"/>
  <c r="D934" i="5"/>
  <c r="C934" i="5"/>
  <c r="L998" i="5"/>
  <c r="N998" i="5"/>
  <c r="J998" i="5"/>
  <c r="K998" i="5"/>
  <c r="M998" i="5"/>
  <c r="O998" i="5"/>
  <c r="H998" i="5"/>
  <c r="E998" i="5"/>
  <c r="D998" i="5"/>
  <c r="C998" i="5"/>
  <c r="F998" i="5"/>
  <c r="G998" i="5"/>
  <c r="L1062" i="5"/>
  <c r="J1062" i="5"/>
  <c r="N1062" i="5"/>
  <c r="O1062" i="5"/>
  <c r="K1062" i="5"/>
  <c r="M1062" i="5"/>
  <c r="H1062" i="5"/>
  <c r="E1062" i="5"/>
  <c r="D1062" i="5"/>
  <c r="C1062" i="5"/>
  <c r="F1062" i="5"/>
  <c r="G1062" i="5"/>
  <c r="M407" i="5"/>
  <c r="O407" i="5"/>
  <c r="L407" i="5"/>
  <c r="J407" i="5"/>
  <c r="K407" i="5"/>
  <c r="N407" i="5"/>
  <c r="F407" i="5"/>
  <c r="G407" i="5"/>
  <c r="H407" i="5"/>
  <c r="E407" i="5"/>
  <c r="D407" i="5"/>
  <c r="C407" i="5"/>
  <c r="M471" i="5"/>
  <c r="O471" i="5"/>
  <c r="K471" i="5"/>
  <c r="L471" i="5"/>
  <c r="J471" i="5"/>
  <c r="N471" i="5"/>
  <c r="G471" i="5"/>
  <c r="F471" i="5"/>
  <c r="H471" i="5"/>
  <c r="E471" i="5"/>
  <c r="D471" i="5"/>
  <c r="C471" i="5"/>
  <c r="L535" i="5"/>
  <c r="M535" i="5"/>
  <c r="N535" i="5"/>
  <c r="J535" i="5"/>
  <c r="K535" i="5"/>
  <c r="O535" i="5"/>
  <c r="G535" i="5"/>
  <c r="F535" i="5"/>
  <c r="H535" i="5"/>
  <c r="E535" i="5"/>
  <c r="D535" i="5"/>
  <c r="C535" i="5"/>
  <c r="L599" i="5"/>
  <c r="M599" i="5"/>
  <c r="N599" i="5"/>
  <c r="J599" i="5"/>
  <c r="K599" i="5"/>
  <c r="O599" i="5"/>
  <c r="G599" i="5"/>
  <c r="F599" i="5"/>
  <c r="H599" i="5"/>
  <c r="E599" i="5"/>
  <c r="D599" i="5"/>
  <c r="C599" i="5"/>
  <c r="K663" i="5"/>
  <c r="L663" i="5"/>
  <c r="M663" i="5"/>
  <c r="N663" i="5"/>
  <c r="O663" i="5"/>
  <c r="J663" i="5"/>
  <c r="G663" i="5"/>
  <c r="F663" i="5"/>
  <c r="H663" i="5"/>
  <c r="D663" i="5"/>
  <c r="E663" i="5"/>
  <c r="C663" i="5"/>
  <c r="K727" i="5"/>
  <c r="L727" i="5"/>
  <c r="M727" i="5"/>
  <c r="N727" i="5"/>
  <c r="O727" i="5"/>
  <c r="J727" i="5"/>
  <c r="G727" i="5"/>
  <c r="H727" i="5"/>
  <c r="F727" i="5"/>
  <c r="D727" i="5"/>
  <c r="E727" i="5"/>
  <c r="C727" i="5"/>
  <c r="M791" i="5"/>
  <c r="O791" i="5"/>
  <c r="K791" i="5"/>
  <c r="L791" i="5"/>
  <c r="N791" i="5"/>
  <c r="J791" i="5"/>
  <c r="G791" i="5"/>
  <c r="H791" i="5"/>
  <c r="F791" i="5"/>
  <c r="D791" i="5"/>
  <c r="E791" i="5"/>
  <c r="C791" i="5"/>
  <c r="L855" i="5"/>
  <c r="K855" i="5"/>
  <c r="M855" i="5"/>
  <c r="N855" i="5"/>
  <c r="O855" i="5"/>
  <c r="J855" i="5"/>
  <c r="H855" i="5"/>
  <c r="E855" i="5"/>
  <c r="D855" i="5"/>
  <c r="F855" i="5"/>
  <c r="G855" i="5"/>
  <c r="C855" i="5"/>
  <c r="L919" i="5"/>
  <c r="N919" i="5"/>
  <c r="K919" i="5"/>
  <c r="O919" i="5"/>
  <c r="J919" i="5"/>
  <c r="M919" i="5"/>
  <c r="H919" i="5"/>
  <c r="F919" i="5"/>
  <c r="E919" i="5"/>
  <c r="D919" i="5"/>
  <c r="G919" i="5"/>
  <c r="C919" i="5"/>
  <c r="N983" i="5"/>
  <c r="K983" i="5"/>
  <c r="J983" i="5"/>
  <c r="M983" i="5"/>
  <c r="O983" i="5"/>
  <c r="F983" i="5"/>
  <c r="H983" i="5"/>
  <c r="L983" i="5"/>
  <c r="G983" i="5"/>
  <c r="E983" i="5"/>
  <c r="D983" i="5"/>
  <c r="C983" i="5"/>
  <c r="N1047" i="5"/>
  <c r="K1047" i="5"/>
  <c r="O1047" i="5"/>
  <c r="J1047" i="5"/>
  <c r="L1047" i="5"/>
  <c r="F1047" i="5"/>
  <c r="H1047" i="5"/>
  <c r="M1047" i="5"/>
  <c r="G1047" i="5"/>
  <c r="E1047" i="5"/>
  <c r="D1047" i="5"/>
  <c r="C1047" i="5"/>
  <c r="O392" i="5"/>
  <c r="J392" i="5"/>
  <c r="M392" i="5"/>
  <c r="L392" i="5"/>
  <c r="N392" i="5"/>
  <c r="K392" i="5"/>
  <c r="F392" i="5"/>
  <c r="G392" i="5"/>
  <c r="H392" i="5"/>
  <c r="E392" i="5"/>
  <c r="D392" i="5"/>
  <c r="C392" i="5"/>
  <c r="O456" i="5"/>
  <c r="N456" i="5"/>
  <c r="K456" i="5"/>
  <c r="L456" i="5"/>
  <c r="J456" i="5"/>
  <c r="M456" i="5"/>
  <c r="F456" i="5"/>
  <c r="G456" i="5"/>
  <c r="H456" i="5"/>
  <c r="E456" i="5"/>
  <c r="D456" i="5"/>
  <c r="C456" i="5"/>
  <c r="N520" i="5"/>
  <c r="O520" i="5"/>
  <c r="J520" i="5"/>
  <c r="K520" i="5"/>
  <c r="L520" i="5"/>
  <c r="M520" i="5"/>
  <c r="F520" i="5"/>
  <c r="G520" i="5"/>
  <c r="H520" i="5"/>
  <c r="E520" i="5"/>
  <c r="D520" i="5"/>
  <c r="C520" i="5"/>
  <c r="N584" i="5"/>
  <c r="O584" i="5"/>
  <c r="J584" i="5"/>
  <c r="K584" i="5"/>
  <c r="L584" i="5"/>
  <c r="M584" i="5"/>
  <c r="F584" i="5"/>
  <c r="H584" i="5"/>
  <c r="G584" i="5"/>
  <c r="E584" i="5"/>
  <c r="D584" i="5"/>
  <c r="C584" i="5"/>
  <c r="N648" i="5"/>
  <c r="O648" i="5"/>
  <c r="J648" i="5"/>
  <c r="K648" i="5"/>
  <c r="L648" i="5"/>
  <c r="M648" i="5"/>
  <c r="F648" i="5"/>
  <c r="H648" i="5"/>
  <c r="G648" i="5"/>
  <c r="E648" i="5"/>
  <c r="D648" i="5"/>
  <c r="C648" i="5"/>
  <c r="M712" i="5"/>
  <c r="N712" i="5"/>
  <c r="O712" i="5"/>
  <c r="J712" i="5"/>
  <c r="K712" i="5"/>
  <c r="L712" i="5"/>
  <c r="F712" i="5"/>
  <c r="G712" i="5"/>
  <c r="H712" i="5"/>
  <c r="E712" i="5"/>
  <c r="D712" i="5"/>
  <c r="C712" i="5"/>
  <c r="J776" i="5"/>
  <c r="L776" i="5"/>
  <c r="N776" i="5"/>
  <c r="O776" i="5"/>
  <c r="M776" i="5"/>
  <c r="K776" i="5"/>
  <c r="F776" i="5"/>
  <c r="G776" i="5"/>
  <c r="H776" i="5"/>
  <c r="E776" i="5"/>
  <c r="D776" i="5"/>
  <c r="C776" i="5"/>
  <c r="K840" i="5"/>
  <c r="N840" i="5"/>
  <c r="M840" i="5"/>
  <c r="L840" i="5"/>
  <c r="J840" i="5"/>
  <c r="F840" i="5"/>
  <c r="O840" i="5"/>
  <c r="G840" i="5"/>
  <c r="H840" i="5"/>
  <c r="E840" i="5"/>
  <c r="D840" i="5"/>
  <c r="C840" i="5"/>
  <c r="K904" i="5"/>
  <c r="N904" i="5"/>
  <c r="M904" i="5"/>
  <c r="J904" i="5"/>
  <c r="O904" i="5"/>
  <c r="F904" i="5"/>
  <c r="L904" i="5"/>
  <c r="G904" i="5"/>
  <c r="E904" i="5"/>
  <c r="D904" i="5"/>
  <c r="H904" i="5"/>
  <c r="C904" i="5"/>
  <c r="J968" i="5"/>
  <c r="M968" i="5"/>
  <c r="K968" i="5"/>
  <c r="F968" i="5"/>
  <c r="L968" i="5"/>
  <c r="N968" i="5"/>
  <c r="O968" i="5"/>
  <c r="G968" i="5"/>
  <c r="E968" i="5"/>
  <c r="D968" i="5"/>
  <c r="H968" i="5"/>
  <c r="C968" i="5"/>
  <c r="J1032" i="5"/>
  <c r="M1032" i="5"/>
  <c r="K1032" i="5"/>
  <c r="L1032" i="5"/>
  <c r="N1032" i="5"/>
  <c r="O1032" i="5"/>
  <c r="F1032" i="5"/>
  <c r="G1032" i="5"/>
  <c r="H1032" i="5"/>
  <c r="E1032" i="5"/>
  <c r="D1032" i="5"/>
  <c r="C1032" i="5"/>
  <c r="M1096" i="5"/>
  <c r="J1096" i="5"/>
  <c r="K1096" i="5"/>
  <c r="L1096" i="5"/>
  <c r="N1096" i="5"/>
  <c r="O1096" i="5"/>
  <c r="F1096" i="5"/>
  <c r="G1096" i="5"/>
  <c r="H1096" i="5"/>
  <c r="E1096" i="5"/>
  <c r="D1096" i="5"/>
  <c r="C1096" i="5"/>
  <c r="K417" i="5"/>
  <c r="L417" i="5"/>
  <c r="N417" i="5"/>
  <c r="O417" i="5"/>
  <c r="J417" i="5"/>
  <c r="M417" i="5"/>
  <c r="G417" i="5"/>
  <c r="F417" i="5"/>
  <c r="H417" i="5"/>
  <c r="E417" i="5"/>
  <c r="D417" i="5"/>
  <c r="C417" i="5"/>
  <c r="O737" i="5"/>
  <c r="J737" i="5"/>
  <c r="L737" i="5"/>
  <c r="K737" i="5"/>
  <c r="M737" i="5"/>
  <c r="N737" i="5"/>
  <c r="F737" i="5"/>
  <c r="G737" i="5"/>
  <c r="H737" i="5"/>
  <c r="D737" i="5"/>
  <c r="E737" i="5"/>
  <c r="C737" i="5"/>
  <c r="J1057" i="5"/>
  <c r="O1057" i="5"/>
  <c r="L1057" i="5"/>
  <c r="M1057" i="5"/>
  <c r="K1057" i="5"/>
  <c r="N1057" i="5"/>
  <c r="H1057" i="5"/>
  <c r="G1057" i="5"/>
  <c r="E1057" i="5"/>
  <c r="D1057" i="5"/>
  <c r="F1057" i="5"/>
  <c r="C1057" i="5"/>
  <c r="J706" i="5"/>
  <c r="K706" i="5"/>
  <c r="L706" i="5"/>
  <c r="N706" i="5"/>
  <c r="M706" i="5"/>
  <c r="O706" i="5"/>
  <c r="H706" i="5"/>
  <c r="F706" i="5"/>
  <c r="G706" i="5"/>
  <c r="E706" i="5"/>
  <c r="D706" i="5"/>
  <c r="C706" i="5"/>
  <c r="L1026" i="5"/>
  <c r="N1026" i="5"/>
  <c r="O1026" i="5"/>
  <c r="J1026" i="5"/>
  <c r="K1026" i="5"/>
  <c r="M1026" i="5"/>
  <c r="G1026" i="5"/>
  <c r="H1026" i="5"/>
  <c r="F1026" i="5"/>
  <c r="E1026" i="5"/>
  <c r="D1026" i="5"/>
  <c r="C1026" i="5"/>
  <c r="K755" i="5"/>
  <c r="M755" i="5"/>
  <c r="J755" i="5"/>
  <c r="L755" i="5"/>
  <c r="N755" i="5"/>
  <c r="O755" i="5"/>
  <c r="H755" i="5"/>
  <c r="E755" i="5"/>
  <c r="F755" i="5"/>
  <c r="G755" i="5"/>
  <c r="D755" i="5"/>
  <c r="C755" i="5"/>
  <c r="J420" i="5"/>
  <c r="M420" i="5"/>
  <c r="L420" i="5"/>
  <c r="K420" i="5"/>
  <c r="N420" i="5"/>
  <c r="O420" i="5"/>
  <c r="F420" i="5"/>
  <c r="H420" i="5"/>
  <c r="E420" i="5"/>
  <c r="G420" i="5"/>
  <c r="D420" i="5"/>
  <c r="C420" i="5"/>
  <c r="M676" i="5"/>
  <c r="N676" i="5"/>
  <c r="O676" i="5"/>
  <c r="J676" i="5"/>
  <c r="K676" i="5"/>
  <c r="L676" i="5"/>
  <c r="H676" i="5"/>
  <c r="F676" i="5"/>
  <c r="G676" i="5"/>
  <c r="E676" i="5"/>
  <c r="D676" i="5"/>
  <c r="C676" i="5"/>
  <c r="K405" i="5"/>
  <c r="L405" i="5"/>
  <c r="M405" i="5"/>
  <c r="N405" i="5"/>
  <c r="O405" i="5"/>
  <c r="J405" i="5"/>
  <c r="G405" i="5"/>
  <c r="F405" i="5"/>
  <c r="H405" i="5"/>
  <c r="E405" i="5"/>
  <c r="D405" i="5"/>
  <c r="C405" i="5"/>
  <c r="J1045" i="5"/>
  <c r="L1045" i="5"/>
  <c r="O1045" i="5"/>
  <c r="K1045" i="5"/>
  <c r="M1045" i="5"/>
  <c r="N1045" i="5"/>
  <c r="F1045" i="5"/>
  <c r="G1045" i="5"/>
  <c r="H1045" i="5"/>
  <c r="E1045" i="5"/>
  <c r="C1045" i="5"/>
  <c r="D1045" i="5"/>
  <c r="K393" i="5"/>
  <c r="L393" i="5"/>
  <c r="M393" i="5"/>
  <c r="N393" i="5"/>
  <c r="O393" i="5"/>
  <c r="J393" i="5"/>
  <c r="G393" i="5"/>
  <c r="F393" i="5"/>
  <c r="H393" i="5"/>
  <c r="E393" i="5"/>
  <c r="D393" i="5"/>
  <c r="C393" i="5"/>
  <c r="K457" i="5"/>
  <c r="J457" i="5"/>
  <c r="L457" i="5"/>
  <c r="M457" i="5"/>
  <c r="N457" i="5"/>
  <c r="O457" i="5"/>
  <c r="G457" i="5"/>
  <c r="F457" i="5"/>
  <c r="E457" i="5"/>
  <c r="H457" i="5"/>
  <c r="D457" i="5"/>
  <c r="C457" i="5"/>
  <c r="J521" i="5"/>
  <c r="L521" i="5"/>
  <c r="M521" i="5"/>
  <c r="K521" i="5"/>
  <c r="N521" i="5"/>
  <c r="O521" i="5"/>
  <c r="G521" i="5"/>
  <c r="F521" i="5"/>
  <c r="H521" i="5"/>
  <c r="E521" i="5"/>
  <c r="D521" i="5"/>
  <c r="C521" i="5"/>
  <c r="J585" i="5"/>
  <c r="L585" i="5"/>
  <c r="M585" i="5"/>
  <c r="K585" i="5"/>
  <c r="N585" i="5"/>
  <c r="O585" i="5"/>
  <c r="F585" i="5"/>
  <c r="G585" i="5"/>
  <c r="H585" i="5"/>
  <c r="E585" i="5"/>
  <c r="D585" i="5"/>
  <c r="C585" i="5"/>
  <c r="L649" i="5"/>
  <c r="M649" i="5"/>
  <c r="J649" i="5"/>
  <c r="K649" i="5"/>
  <c r="O649" i="5"/>
  <c r="N649" i="5"/>
  <c r="F649" i="5"/>
  <c r="G649" i="5"/>
  <c r="H649" i="5"/>
  <c r="E649" i="5"/>
  <c r="D649" i="5"/>
  <c r="C649" i="5"/>
  <c r="O713" i="5"/>
  <c r="J713" i="5"/>
  <c r="L713" i="5"/>
  <c r="M713" i="5"/>
  <c r="N713" i="5"/>
  <c r="K713" i="5"/>
  <c r="F713" i="5"/>
  <c r="G713" i="5"/>
  <c r="E713" i="5"/>
  <c r="D713" i="5"/>
  <c r="C713" i="5"/>
  <c r="H713" i="5"/>
  <c r="L777" i="5"/>
  <c r="O777" i="5"/>
  <c r="J777" i="5"/>
  <c r="K777" i="5"/>
  <c r="N777" i="5"/>
  <c r="M777" i="5"/>
  <c r="F777" i="5"/>
  <c r="G777" i="5"/>
  <c r="E777" i="5"/>
  <c r="H777" i="5"/>
  <c r="D777" i="5"/>
  <c r="C777" i="5"/>
  <c r="M841" i="5"/>
  <c r="J841" i="5"/>
  <c r="K841" i="5"/>
  <c r="L841" i="5"/>
  <c r="O841" i="5"/>
  <c r="N841" i="5"/>
  <c r="G841" i="5"/>
  <c r="H841" i="5"/>
  <c r="F841" i="5"/>
  <c r="E841" i="5"/>
  <c r="D841" i="5"/>
  <c r="C841" i="5"/>
  <c r="M905" i="5"/>
  <c r="L905" i="5"/>
  <c r="J905" i="5"/>
  <c r="N905" i="5"/>
  <c r="K905" i="5"/>
  <c r="O905" i="5"/>
  <c r="G905" i="5"/>
  <c r="H905" i="5"/>
  <c r="F905" i="5"/>
  <c r="E905" i="5"/>
  <c r="D905" i="5"/>
  <c r="C905" i="5"/>
  <c r="J969" i="5"/>
  <c r="L969" i="5"/>
  <c r="O969" i="5"/>
  <c r="K969" i="5"/>
  <c r="N969" i="5"/>
  <c r="G969" i="5"/>
  <c r="M969" i="5"/>
  <c r="H969" i="5"/>
  <c r="E969" i="5"/>
  <c r="D969" i="5"/>
  <c r="C969" i="5"/>
  <c r="F969" i="5"/>
  <c r="J1033" i="5"/>
  <c r="L1033" i="5"/>
  <c r="O1033" i="5"/>
  <c r="K1033" i="5"/>
  <c r="M1033" i="5"/>
  <c r="N1033" i="5"/>
  <c r="H1033" i="5"/>
  <c r="G1033" i="5"/>
  <c r="F1033" i="5"/>
  <c r="E1033" i="5"/>
  <c r="D1033" i="5"/>
  <c r="C1033" i="5"/>
  <c r="O1097" i="5"/>
  <c r="J1097" i="5"/>
  <c r="K1097" i="5"/>
  <c r="N1097" i="5"/>
  <c r="L1097" i="5"/>
  <c r="H1097" i="5"/>
  <c r="M1097" i="5"/>
  <c r="G1097" i="5"/>
  <c r="F1097" i="5"/>
  <c r="E1097" i="5"/>
  <c r="D1097" i="5"/>
  <c r="C1097" i="5"/>
  <c r="N426" i="5"/>
  <c r="J426" i="5"/>
  <c r="K426" i="5"/>
  <c r="L426" i="5"/>
  <c r="O426" i="5"/>
  <c r="M426" i="5"/>
  <c r="H426" i="5"/>
  <c r="F426" i="5"/>
  <c r="G426" i="5"/>
  <c r="E426" i="5"/>
  <c r="C426" i="5"/>
  <c r="D426" i="5"/>
  <c r="K490" i="5"/>
  <c r="L490" i="5"/>
  <c r="M490" i="5"/>
  <c r="N490" i="5"/>
  <c r="J490" i="5"/>
  <c r="O490" i="5"/>
  <c r="H490" i="5"/>
  <c r="F490" i="5"/>
  <c r="G490" i="5"/>
  <c r="E490" i="5"/>
  <c r="C490" i="5"/>
  <c r="D490" i="5"/>
  <c r="J554" i="5"/>
  <c r="K554" i="5"/>
  <c r="L554" i="5"/>
  <c r="N554" i="5"/>
  <c r="O554" i="5"/>
  <c r="M554" i="5"/>
  <c r="F554" i="5"/>
  <c r="H554" i="5"/>
  <c r="G554" i="5"/>
  <c r="E554" i="5"/>
  <c r="C554" i="5"/>
  <c r="D554" i="5"/>
  <c r="J618" i="5"/>
  <c r="K618" i="5"/>
  <c r="N618" i="5"/>
  <c r="O618" i="5"/>
  <c r="L618" i="5"/>
  <c r="M618" i="5"/>
  <c r="F618" i="5"/>
  <c r="H618" i="5"/>
  <c r="G618" i="5"/>
  <c r="E618" i="5"/>
  <c r="C618" i="5"/>
  <c r="D618" i="5"/>
  <c r="J682" i="5"/>
  <c r="K682" i="5"/>
  <c r="L682" i="5"/>
  <c r="N682" i="5"/>
  <c r="O682" i="5"/>
  <c r="M682" i="5"/>
  <c r="F682" i="5"/>
  <c r="H682" i="5"/>
  <c r="G682" i="5"/>
  <c r="E682" i="5"/>
  <c r="C682" i="5"/>
  <c r="D682" i="5"/>
  <c r="J746" i="5"/>
  <c r="K746" i="5"/>
  <c r="N746" i="5"/>
  <c r="M746" i="5"/>
  <c r="O746" i="5"/>
  <c r="L746" i="5"/>
  <c r="H746" i="5"/>
  <c r="F746" i="5"/>
  <c r="G746" i="5"/>
  <c r="E746" i="5"/>
  <c r="C746" i="5"/>
  <c r="D746" i="5"/>
  <c r="O810" i="5"/>
  <c r="J810" i="5"/>
  <c r="M810" i="5"/>
  <c r="K810" i="5"/>
  <c r="L810" i="5"/>
  <c r="N810" i="5"/>
  <c r="H810" i="5"/>
  <c r="F810" i="5"/>
  <c r="G810" i="5"/>
  <c r="E810" i="5"/>
  <c r="C810" i="5"/>
  <c r="D810" i="5"/>
  <c r="O874" i="5"/>
  <c r="J874" i="5"/>
  <c r="L874" i="5"/>
  <c r="N874" i="5"/>
  <c r="K874" i="5"/>
  <c r="H874" i="5"/>
  <c r="M874" i="5"/>
  <c r="F874" i="5"/>
  <c r="E874" i="5"/>
  <c r="C874" i="5"/>
  <c r="G874" i="5"/>
  <c r="D874" i="5"/>
  <c r="M938" i="5"/>
  <c r="J938" i="5"/>
  <c r="N938" i="5"/>
  <c r="L938" i="5"/>
  <c r="O938" i="5"/>
  <c r="H938" i="5"/>
  <c r="F938" i="5"/>
  <c r="K938" i="5"/>
  <c r="G938" i="5"/>
  <c r="E938" i="5"/>
  <c r="C938" i="5"/>
  <c r="D938" i="5"/>
  <c r="L1002" i="5"/>
  <c r="N1002" i="5"/>
  <c r="J1002" i="5"/>
  <c r="K1002" i="5"/>
  <c r="M1002" i="5"/>
  <c r="O1002" i="5"/>
  <c r="G1002" i="5"/>
  <c r="H1002" i="5"/>
  <c r="F1002" i="5"/>
  <c r="E1002" i="5"/>
  <c r="C1002" i="5"/>
  <c r="D1002" i="5"/>
  <c r="L1066" i="5"/>
  <c r="K1066" i="5"/>
  <c r="M1066" i="5"/>
  <c r="J1066" i="5"/>
  <c r="N1066" i="5"/>
  <c r="O1066" i="5"/>
  <c r="G1066" i="5"/>
  <c r="H1066" i="5"/>
  <c r="F1066" i="5"/>
  <c r="E1066" i="5"/>
  <c r="C1066" i="5"/>
  <c r="D1066" i="5"/>
  <c r="M411" i="5"/>
  <c r="O411" i="5"/>
  <c r="K411" i="5"/>
  <c r="L411" i="5"/>
  <c r="N411" i="5"/>
  <c r="J411" i="5"/>
  <c r="F411" i="5"/>
  <c r="G411" i="5"/>
  <c r="H411" i="5"/>
  <c r="E411" i="5"/>
  <c r="D411" i="5"/>
  <c r="C411" i="5"/>
  <c r="M475" i="5"/>
  <c r="J475" i="5"/>
  <c r="K475" i="5"/>
  <c r="L475" i="5"/>
  <c r="O475" i="5"/>
  <c r="N475" i="5"/>
  <c r="F475" i="5"/>
  <c r="H475" i="5"/>
  <c r="E475" i="5"/>
  <c r="G475" i="5"/>
  <c r="D475" i="5"/>
  <c r="C475" i="5"/>
  <c r="L539" i="5"/>
  <c r="M539" i="5"/>
  <c r="N539" i="5"/>
  <c r="J539" i="5"/>
  <c r="K539" i="5"/>
  <c r="O539" i="5"/>
  <c r="G539" i="5"/>
  <c r="H539" i="5"/>
  <c r="E539" i="5"/>
  <c r="F539" i="5"/>
  <c r="D539" i="5"/>
  <c r="C539" i="5"/>
  <c r="L603" i="5"/>
  <c r="M603" i="5"/>
  <c r="N603" i="5"/>
  <c r="J603" i="5"/>
  <c r="K603" i="5"/>
  <c r="O603" i="5"/>
  <c r="G603" i="5"/>
  <c r="H603" i="5"/>
  <c r="E603" i="5"/>
  <c r="D603" i="5"/>
  <c r="C603" i="5"/>
  <c r="F603" i="5"/>
  <c r="K667" i="5"/>
  <c r="L667" i="5"/>
  <c r="M667" i="5"/>
  <c r="N667" i="5"/>
  <c r="J667" i="5"/>
  <c r="O667" i="5"/>
  <c r="G667" i="5"/>
  <c r="H667" i="5"/>
  <c r="E667" i="5"/>
  <c r="F667" i="5"/>
  <c r="D667" i="5"/>
  <c r="C667" i="5"/>
  <c r="K731" i="5"/>
  <c r="L731" i="5"/>
  <c r="M731" i="5"/>
  <c r="N731" i="5"/>
  <c r="J731" i="5"/>
  <c r="O731" i="5"/>
  <c r="H731" i="5"/>
  <c r="G731" i="5"/>
  <c r="E731" i="5"/>
  <c r="F731" i="5"/>
  <c r="D731" i="5"/>
  <c r="C731" i="5"/>
  <c r="J795" i="5"/>
  <c r="K795" i="5"/>
  <c r="M795" i="5"/>
  <c r="O795" i="5"/>
  <c r="L795" i="5"/>
  <c r="N795" i="5"/>
  <c r="H795" i="5"/>
  <c r="G795" i="5"/>
  <c r="E795" i="5"/>
  <c r="F795" i="5"/>
  <c r="D795" i="5"/>
  <c r="C795" i="5"/>
  <c r="L859" i="5"/>
  <c r="J859" i="5"/>
  <c r="K859" i="5"/>
  <c r="N859" i="5"/>
  <c r="O859" i="5"/>
  <c r="M859" i="5"/>
  <c r="H859" i="5"/>
  <c r="G859" i="5"/>
  <c r="F859" i="5"/>
  <c r="E859" i="5"/>
  <c r="D859" i="5"/>
  <c r="C859" i="5"/>
  <c r="L923" i="5"/>
  <c r="K923" i="5"/>
  <c r="O923" i="5"/>
  <c r="J923" i="5"/>
  <c r="N923" i="5"/>
  <c r="M923" i="5"/>
  <c r="H923" i="5"/>
  <c r="G923" i="5"/>
  <c r="F923" i="5"/>
  <c r="E923" i="5"/>
  <c r="D923" i="5"/>
  <c r="C923" i="5"/>
  <c r="N987" i="5"/>
  <c r="K987" i="5"/>
  <c r="J987" i="5"/>
  <c r="L987" i="5"/>
  <c r="M987" i="5"/>
  <c r="O987" i="5"/>
  <c r="F987" i="5"/>
  <c r="H987" i="5"/>
  <c r="G987" i="5"/>
  <c r="E987" i="5"/>
  <c r="D987" i="5"/>
  <c r="C987" i="5"/>
  <c r="N1051" i="5"/>
  <c r="K1051" i="5"/>
  <c r="L1051" i="5"/>
  <c r="J1051" i="5"/>
  <c r="M1051" i="5"/>
  <c r="O1051" i="5"/>
  <c r="F1051" i="5"/>
  <c r="H1051" i="5"/>
  <c r="G1051" i="5"/>
  <c r="E1051" i="5"/>
  <c r="D1051" i="5"/>
  <c r="C1051" i="5"/>
  <c r="O396" i="5"/>
  <c r="J396" i="5"/>
  <c r="K396" i="5"/>
  <c r="N396" i="5"/>
  <c r="L396" i="5"/>
  <c r="M396" i="5"/>
  <c r="F396" i="5"/>
  <c r="G396" i="5"/>
  <c r="H396" i="5"/>
  <c r="E396" i="5"/>
  <c r="D396" i="5"/>
  <c r="C396" i="5"/>
  <c r="J460" i="5"/>
  <c r="K460" i="5"/>
  <c r="O460" i="5"/>
  <c r="L460" i="5"/>
  <c r="M460" i="5"/>
  <c r="N460" i="5"/>
  <c r="F460" i="5"/>
  <c r="H460" i="5"/>
  <c r="G460" i="5"/>
  <c r="D460" i="5"/>
  <c r="C460" i="5"/>
  <c r="E460" i="5"/>
  <c r="N524" i="5"/>
  <c r="O524" i="5"/>
  <c r="J524" i="5"/>
  <c r="K524" i="5"/>
  <c r="L524" i="5"/>
  <c r="M524" i="5"/>
  <c r="F524" i="5"/>
  <c r="H524" i="5"/>
  <c r="D524" i="5"/>
  <c r="C524" i="5"/>
  <c r="G524" i="5"/>
  <c r="E524" i="5"/>
  <c r="N588" i="5"/>
  <c r="O588" i="5"/>
  <c r="J588" i="5"/>
  <c r="K588" i="5"/>
  <c r="L588" i="5"/>
  <c r="M588" i="5"/>
  <c r="H588" i="5"/>
  <c r="F588" i="5"/>
  <c r="G588" i="5"/>
  <c r="D588" i="5"/>
  <c r="C588" i="5"/>
  <c r="E588" i="5"/>
  <c r="O652" i="5"/>
  <c r="L652" i="5"/>
  <c r="M652" i="5"/>
  <c r="N652" i="5"/>
  <c r="J652" i="5"/>
  <c r="K652" i="5"/>
  <c r="H652" i="5"/>
  <c r="F652" i="5"/>
  <c r="G652" i="5"/>
  <c r="D652" i="5"/>
  <c r="E652" i="5"/>
  <c r="C652" i="5"/>
  <c r="M716" i="5"/>
  <c r="N716" i="5"/>
  <c r="O716" i="5"/>
  <c r="J716" i="5"/>
  <c r="K716" i="5"/>
  <c r="L716" i="5"/>
  <c r="F716" i="5"/>
  <c r="G716" i="5"/>
  <c r="H716" i="5"/>
  <c r="D716" i="5"/>
  <c r="E716" i="5"/>
  <c r="C716" i="5"/>
  <c r="J780" i="5"/>
  <c r="O780" i="5"/>
  <c r="N780" i="5"/>
  <c r="K780" i="5"/>
  <c r="M780" i="5"/>
  <c r="L780" i="5"/>
  <c r="F780" i="5"/>
  <c r="G780" i="5"/>
  <c r="H780" i="5"/>
  <c r="D780" i="5"/>
  <c r="E780" i="5"/>
  <c r="C780" i="5"/>
  <c r="K844" i="5"/>
  <c r="N844" i="5"/>
  <c r="J844" i="5"/>
  <c r="M844" i="5"/>
  <c r="O844" i="5"/>
  <c r="L844" i="5"/>
  <c r="F844" i="5"/>
  <c r="E844" i="5"/>
  <c r="D844" i="5"/>
  <c r="G844" i="5"/>
  <c r="H844" i="5"/>
  <c r="C844" i="5"/>
  <c r="K908" i="5"/>
  <c r="N908" i="5"/>
  <c r="J908" i="5"/>
  <c r="O908" i="5"/>
  <c r="M908" i="5"/>
  <c r="F908" i="5"/>
  <c r="L908" i="5"/>
  <c r="E908" i="5"/>
  <c r="D908" i="5"/>
  <c r="G908" i="5"/>
  <c r="H908" i="5"/>
  <c r="C908" i="5"/>
  <c r="J972" i="5"/>
  <c r="M972" i="5"/>
  <c r="K972" i="5"/>
  <c r="L972" i="5"/>
  <c r="N972" i="5"/>
  <c r="F972" i="5"/>
  <c r="O972" i="5"/>
  <c r="G972" i="5"/>
  <c r="E972" i="5"/>
  <c r="D972" i="5"/>
  <c r="H972" i="5"/>
  <c r="C972" i="5"/>
  <c r="J1036" i="5"/>
  <c r="M1036" i="5"/>
  <c r="K1036" i="5"/>
  <c r="L1036" i="5"/>
  <c r="N1036" i="5"/>
  <c r="O1036" i="5"/>
  <c r="G1036" i="5"/>
  <c r="F1036" i="5"/>
  <c r="E1036" i="5"/>
  <c r="D1036" i="5"/>
  <c r="H1036" i="5"/>
  <c r="C1036" i="5"/>
  <c r="M1100" i="5"/>
  <c r="J1100" i="5"/>
  <c r="K1100" i="5"/>
  <c r="L1100" i="5"/>
  <c r="N1100" i="5"/>
  <c r="O1100" i="5"/>
  <c r="G1100" i="5"/>
  <c r="F1100" i="5"/>
  <c r="E1100" i="5"/>
  <c r="D1100" i="5"/>
  <c r="H1100" i="5"/>
  <c r="C1100" i="5"/>
  <c r="K445" i="5"/>
  <c r="J445" i="5"/>
  <c r="L445" i="5"/>
  <c r="M445" i="5"/>
  <c r="O445" i="5"/>
  <c r="N445" i="5"/>
  <c r="G445" i="5"/>
  <c r="H445" i="5"/>
  <c r="F445" i="5"/>
  <c r="E445" i="5"/>
  <c r="D445" i="5"/>
  <c r="C445" i="5"/>
  <c r="J509" i="5"/>
  <c r="L509" i="5"/>
  <c r="M509" i="5"/>
  <c r="N509" i="5"/>
  <c r="O509" i="5"/>
  <c r="K509" i="5"/>
  <c r="G509" i="5"/>
  <c r="H509" i="5"/>
  <c r="F509" i="5"/>
  <c r="E509" i="5"/>
  <c r="D509" i="5"/>
  <c r="C509" i="5"/>
  <c r="J573" i="5"/>
  <c r="L573" i="5"/>
  <c r="M573" i="5"/>
  <c r="N573" i="5"/>
  <c r="O573" i="5"/>
  <c r="K573" i="5"/>
  <c r="G573" i="5"/>
  <c r="F573" i="5"/>
  <c r="E573" i="5"/>
  <c r="H573" i="5"/>
  <c r="D573" i="5"/>
  <c r="C573" i="5"/>
  <c r="L637" i="5"/>
  <c r="M637" i="5"/>
  <c r="N637" i="5"/>
  <c r="O637" i="5"/>
  <c r="J637" i="5"/>
  <c r="K637" i="5"/>
  <c r="G637" i="5"/>
  <c r="F637" i="5"/>
  <c r="H637" i="5"/>
  <c r="D637" i="5"/>
  <c r="E637" i="5"/>
  <c r="C637" i="5"/>
  <c r="O701" i="5"/>
  <c r="J701" i="5"/>
  <c r="L701" i="5"/>
  <c r="K701" i="5"/>
  <c r="M701" i="5"/>
  <c r="N701" i="5"/>
  <c r="G701" i="5"/>
  <c r="F701" i="5"/>
  <c r="H701" i="5"/>
  <c r="D701" i="5"/>
  <c r="E701" i="5"/>
  <c r="C701" i="5"/>
  <c r="O765" i="5"/>
  <c r="L765" i="5"/>
  <c r="N765" i="5"/>
  <c r="J765" i="5"/>
  <c r="M765" i="5"/>
  <c r="K765" i="5"/>
  <c r="G765" i="5"/>
  <c r="H765" i="5"/>
  <c r="F765" i="5"/>
  <c r="D765" i="5"/>
  <c r="E765" i="5"/>
  <c r="C765" i="5"/>
  <c r="M829" i="5"/>
  <c r="O829" i="5"/>
  <c r="N829" i="5"/>
  <c r="J829" i="5"/>
  <c r="L829" i="5"/>
  <c r="G829" i="5"/>
  <c r="K829" i="5"/>
  <c r="F829" i="5"/>
  <c r="H829" i="5"/>
  <c r="D829" i="5"/>
  <c r="E829" i="5"/>
  <c r="C829" i="5"/>
  <c r="M893" i="5"/>
  <c r="O893" i="5"/>
  <c r="J893" i="5"/>
  <c r="K893" i="5"/>
  <c r="N893" i="5"/>
  <c r="G893" i="5"/>
  <c r="L893" i="5"/>
  <c r="F893" i="5"/>
  <c r="H893" i="5"/>
  <c r="E893" i="5"/>
  <c r="C893" i="5"/>
  <c r="D893" i="5"/>
  <c r="K957" i="5"/>
  <c r="O957" i="5"/>
  <c r="J957" i="5"/>
  <c r="M957" i="5"/>
  <c r="L957" i="5"/>
  <c r="N957" i="5"/>
  <c r="G957" i="5"/>
  <c r="F957" i="5"/>
  <c r="H957" i="5"/>
  <c r="E957" i="5"/>
  <c r="C957" i="5"/>
  <c r="D957" i="5"/>
  <c r="J1021" i="5"/>
  <c r="L1021" i="5"/>
  <c r="O1021" i="5"/>
  <c r="K1021" i="5"/>
  <c r="M1021" i="5"/>
  <c r="N1021" i="5"/>
  <c r="F1021" i="5"/>
  <c r="G1021" i="5"/>
  <c r="H1021" i="5"/>
  <c r="E1021" i="5"/>
  <c r="C1021" i="5"/>
  <c r="D1021" i="5"/>
  <c r="J1085" i="5"/>
  <c r="O1085" i="5"/>
  <c r="K1085" i="5"/>
  <c r="N1085" i="5"/>
  <c r="L1085" i="5"/>
  <c r="M1085" i="5"/>
  <c r="F1085" i="5"/>
  <c r="G1085" i="5"/>
  <c r="H1085" i="5"/>
  <c r="E1085" i="5"/>
  <c r="C1085" i="5"/>
  <c r="D1085" i="5"/>
  <c r="N430" i="5"/>
  <c r="K430" i="5"/>
  <c r="O430" i="5"/>
  <c r="J430" i="5"/>
  <c r="L430" i="5"/>
  <c r="M430" i="5"/>
  <c r="H430" i="5"/>
  <c r="F430" i="5"/>
  <c r="G430" i="5"/>
  <c r="E430" i="5"/>
  <c r="D430" i="5"/>
  <c r="C430" i="5"/>
  <c r="K494" i="5"/>
  <c r="O494" i="5"/>
  <c r="J494" i="5"/>
  <c r="L494" i="5"/>
  <c r="M494" i="5"/>
  <c r="N494" i="5"/>
  <c r="H494" i="5"/>
  <c r="F494" i="5"/>
  <c r="G494" i="5"/>
  <c r="E494" i="5"/>
  <c r="D494" i="5"/>
  <c r="C494" i="5"/>
  <c r="J558" i="5"/>
  <c r="K558" i="5"/>
  <c r="L558" i="5"/>
  <c r="N558" i="5"/>
  <c r="O558" i="5"/>
  <c r="M558" i="5"/>
  <c r="F558" i="5"/>
  <c r="G558" i="5"/>
  <c r="H558" i="5"/>
  <c r="E558" i="5"/>
  <c r="D558" i="5"/>
  <c r="C558" i="5"/>
  <c r="J622" i="5"/>
  <c r="K622" i="5"/>
  <c r="N622" i="5"/>
  <c r="O622" i="5"/>
  <c r="L622" i="5"/>
  <c r="M622" i="5"/>
  <c r="F622" i="5"/>
  <c r="G622" i="5"/>
  <c r="H622" i="5"/>
  <c r="E622" i="5"/>
  <c r="D622" i="5"/>
  <c r="C622" i="5"/>
  <c r="J686" i="5"/>
  <c r="K686" i="5"/>
  <c r="L686" i="5"/>
  <c r="N686" i="5"/>
  <c r="M686" i="5"/>
  <c r="O686" i="5"/>
  <c r="F686" i="5"/>
  <c r="G686" i="5"/>
  <c r="H686" i="5"/>
  <c r="E686" i="5"/>
  <c r="D686" i="5"/>
  <c r="C686" i="5"/>
  <c r="K750" i="5"/>
  <c r="N750" i="5"/>
  <c r="O750" i="5"/>
  <c r="J750" i="5"/>
  <c r="M750" i="5"/>
  <c r="L750" i="5"/>
  <c r="G750" i="5"/>
  <c r="H750" i="5"/>
  <c r="F750" i="5"/>
  <c r="E750" i="5"/>
  <c r="D750" i="5"/>
  <c r="C750" i="5"/>
  <c r="O814" i="5"/>
  <c r="J814" i="5"/>
  <c r="N814" i="5"/>
  <c r="L814" i="5"/>
  <c r="K814" i="5"/>
  <c r="M814" i="5"/>
  <c r="H814" i="5"/>
  <c r="F814" i="5"/>
  <c r="G814" i="5"/>
  <c r="E814" i="5"/>
  <c r="D814" i="5"/>
  <c r="C814" i="5"/>
  <c r="O878" i="5"/>
  <c r="J878" i="5"/>
  <c r="L878" i="5"/>
  <c r="M878" i="5"/>
  <c r="N878" i="5"/>
  <c r="K878" i="5"/>
  <c r="H878" i="5"/>
  <c r="G878" i="5"/>
  <c r="F878" i="5"/>
  <c r="E878" i="5"/>
  <c r="D878" i="5"/>
  <c r="C878" i="5"/>
  <c r="M942" i="5"/>
  <c r="O942" i="5"/>
  <c r="K942" i="5"/>
  <c r="L942" i="5"/>
  <c r="N942" i="5"/>
  <c r="J942" i="5"/>
  <c r="H942" i="5"/>
  <c r="G942" i="5"/>
  <c r="E942" i="5"/>
  <c r="D942" i="5"/>
  <c r="C942" i="5"/>
  <c r="F942" i="5"/>
  <c r="L1006" i="5"/>
  <c r="N1006" i="5"/>
  <c r="K1006" i="5"/>
  <c r="M1006" i="5"/>
  <c r="J1006" i="5"/>
  <c r="O1006" i="5"/>
  <c r="H1006" i="5"/>
  <c r="E1006" i="5"/>
  <c r="D1006" i="5"/>
  <c r="C1006" i="5"/>
  <c r="F1006" i="5"/>
  <c r="G1006" i="5"/>
  <c r="L1070" i="5"/>
  <c r="O1070" i="5"/>
  <c r="J1070" i="5"/>
  <c r="N1070" i="5"/>
  <c r="K1070" i="5"/>
  <c r="M1070" i="5"/>
  <c r="H1070" i="5"/>
  <c r="E1070" i="5"/>
  <c r="D1070" i="5"/>
  <c r="C1070" i="5"/>
  <c r="F1070" i="5"/>
  <c r="G1070" i="5"/>
  <c r="M415" i="5"/>
  <c r="O415" i="5"/>
  <c r="K415" i="5"/>
  <c r="L415" i="5"/>
  <c r="J415" i="5"/>
  <c r="N415" i="5"/>
  <c r="F415" i="5"/>
  <c r="G415" i="5"/>
  <c r="H415" i="5"/>
  <c r="D415" i="5"/>
  <c r="C415" i="5"/>
  <c r="E415" i="5"/>
  <c r="M479" i="5"/>
  <c r="L479" i="5"/>
  <c r="N479" i="5"/>
  <c r="O479" i="5"/>
  <c r="J479" i="5"/>
  <c r="K479" i="5"/>
  <c r="G479" i="5"/>
  <c r="H479" i="5"/>
  <c r="F479" i="5"/>
  <c r="E479" i="5"/>
  <c r="D479" i="5"/>
  <c r="C479" i="5"/>
  <c r="L543" i="5"/>
  <c r="M543" i="5"/>
  <c r="N543" i="5"/>
  <c r="J543" i="5"/>
  <c r="O543" i="5"/>
  <c r="K543" i="5"/>
  <c r="G543" i="5"/>
  <c r="F543" i="5"/>
  <c r="H543" i="5"/>
  <c r="E543" i="5"/>
  <c r="D543" i="5"/>
  <c r="C543" i="5"/>
  <c r="L607" i="5"/>
  <c r="M607" i="5"/>
  <c r="K607" i="5"/>
  <c r="N607" i="5"/>
  <c r="J607" i="5"/>
  <c r="O607" i="5"/>
  <c r="G607" i="5"/>
  <c r="F607" i="5"/>
  <c r="H607" i="5"/>
  <c r="E607" i="5"/>
  <c r="D607" i="5"/>
  <c r="C607" i="5"/>
  <c r="K671" i="5"/>
  <c r="L671" i="5"/>
  <c r="M671" i="5"/>
  <c r="N671" i="5"/>
  <c r="J671" i="5"/>
  <c r="O671" i="5"/>
  <c r="G671" i="5"/>
  <c r="F671" i="5"/>
  <c r="H671" i="5"/>
  <c r="D671" i="5"/>
  <c r="E671" i="5"/>
  <c r="C671" i="5"/>
  <c r="K735" i="5"/>
  <c r="L735" i="5"/>
  <c r="M735" i="5"/>
  <c r="N735" i="5"/>
  <c r="J735" i="5"/>
  <c r="O735" i="5"/>
  <c r="H735" i="5"/>
  <c r="G735" i="5"/>
  <c r="F735" i="5"/>
  <c r="D735" i="5"/>
  <c r="E735" i="5"/>
  <c r="C735" i="5"/>
  <c r="K799" i="5"/>
  <c r="L799" i="5"/>
  <c r="O799" i="5"/>
  <c r="J799" i="5"/>
  <c r="N799" i="5"/>
  <c r="M799" i="5"/>
  <c r="G799" i="5"/>
  <c r="H799" i="5"/>
  <c r="F799" i="5"/>
  <c r="D799" i="5"/>
  <c r="E799" i="5"/>
  <c r="C799" i="5"/>
  <c r="L863" i="5"/>
  <c r="N863" i="5"/>
  <c r="K863" i="5"/>
  <c r="O863" i="5"/>
  <c r="J863" i="5"/>
  <c r="M863" i="5"/>
  <c r="G863" i="5"/>
  <c r="F863" i="5"/>
  <c r="E863" i="5"/>
  <c r="D863" i="5"/>
  <c r="H863" i="5"/>
  <c r="C863" i="5"/>
  <c r="M927" i="5"/>
  <c r="J927" i="5"/>
  <c r="N927" i="5"/>
  <c r="L927" i="5"/>
  <c r="O927" i="5"/>
  <c r="K927" i="5"/>
  <c r="G927" i="5"/>
  <c r="F927" i="5"/>
  <c r="H927" i="5"/>
  <c r="E927" i="5"/>
  <c r="D927" i="5"/>
  <c r="C927" i="5"/>
  <c r="N991" i="5"/>
  <c r="K991" i="5"/>
  <c r="L991" i="5"/>
  <c r="M991" i="5"/>
  <c r="J991" i="5"/>
  <c r="O991" i="5"/>
  <c r="F991" i="5"/>
  <c r="H991" i="5"/>
  <c r="E991" i="5"/>
  <c r="D991" i="5"/>
  <c r="G991" i="5"/>
  <c r="C991" i="5"/>
  <c r="N1055" i="5"/>
  <c r="K1055" i="5"/>
  <c r="M1055" i="5"/>
  <c r="O1055" i="5"/>
  <c r="J1055" i="5"/>
  <c r="L1055" i="5"/>
  <c r="F1055" i="5"/>
  <c r="H1055" i="5"/>
  <c r="E1055" i="5"/>
  <c r="D1055" i="5"/>
  <c r="G1055" i="5"/>
  <c r="C1055" i="5"/>
  <c r="O400" i="5"/>
  <c r="J400" i="5"/>
  <c r="K400" i="5"/>
  <c r="L400" i="5"/>
  <c r="M400" i="5"/>
  <c r="N400" i="5"/>
  <c r="F400" i="5"/>
  <c r="G400" i="5"/>
  <c r="H400" i="5"/>
  <c r="E400" i="5"/>
  <c r="D400" i="5"/>
  <c r="C400" i="5"/>
  <c r="M464" i="5"/>
  <c r="N464" i="5"/>
  <c r="K464" i="5"/>
  <c r="L464" i="5"/>
  <c r="J464" i="5"/>
  <c r="O464" i="5"/>
  <c r="F464" i="5"/>
  <c r="G464" i="5"/>
  <c r="H464" i="5"/>
  <c r="E464" i="5"/>
  <c r="D464" i="5"/>
  <c r="C464" i="5"/>
  <c r="N528" i="5"/>
  <c r="O528" i="5"/>
  <c r="J528" i="5"/>
  <c r="K528" i="5"/>
  <c r="L528" i="5"/>
  <c r="M528" i="5"/>
  <c r="F528" i="5"/>
  <c r="H528" i="5"/>
  <c r="G528" i="5"/>
  <c r="E528" i="5"/>
  <c r="D528" i="5"/>
  <c r="C528" i="5"/>
  <c r="N592" i="5"/>
  <c r="O592" i="5"/>
  <c r="J592" i="5"/>
  <c r="K592" i="5"/>
  <c r="L592" i="5"/>
  <c r="M592" i="5"/>
  <c r="F592" i="5"/>
  <c r="H592" i="5"/>
  <c r="G592" i="5"/>
  <c r="E592" i="5"/>
  <c r="D592" i="5"/>
  <c r="C592" i="5"/>
  <c r="M656" i="5"/>
  <c r="N656" i="5"/>
  <c r="O656" i="5"/>
  <c r="J656" i="5"/>
  <c r="L656" i="5"/>
  <c r="K656" i="5"/>
  <c r="F656" i="5"/>
  <c r="H656" i="5"/>
  <c r="G656" i="5"/>
  <c r="E656" i="5"/>
  <c r="D656" i="5"/>
  <c r="C656" i="5"/>
  <c r="M720" i="5"/>
  <c r="N720" i="5"/>
  <c r="O720" i="5"/>
  <c r="J720" i="5"/>
  <c r="L720" i="5"/>
  <c r="K720" i="5"/>
  <c r="F720" i="5"/>
  <c r="G720" i="5"/>
  <c r="H720" i="5"/>
  <c r="E720" i="5"/>
  <c r="D720" i="5"/>
  <c r="C720" i="5"/>
  <c r="J784" i="5"/>
  <c r="L784" i="5"/>
  <c r="M784" i="5"/>
  <c r="K784" i="5"/>
  <c r="N784" i="5"/>
  <c r="O784" i="5"/>
  <c r="F784" i="5"/>
  <c r="G784" i="5"/>
  <c r="H784" i="5"/>
  <c r="E784" i="5"/>
  <c r="D784" i="5"/>
  <c r="C784" i="5"/>
  <c r="K848" i="5"/>
  <c r="N848" i="5"/>
  <c r="J848" i="5"/>
  <c r="L848" i="5"/>
  <c r="M848" i="5"/>
  <c r="O848" i="5"/>
  <c r="F848" i="5"/>
  <c r="H848" i="5"/>
  <c r="G848" i="5"/>
  <c r="E848" i="5"/>
  <c r="D848" i="5"/>
  <c r="C848" i="5"/>
  <c r="K912" i="5"/>
  <c r="N912" i="5"/>
  <c r="M912" i="5"/>
  <c r="J912" i="5"/>
  <c r="O912" i="5"/>
  <c r="L912" i="5"/>
  <c r="F912" i="5"/>
  <c r="H912" i="5"/>
  <c r="E912" i="5"/>
  <c r="D912" i="5"/>
  <c r="C912" i="5"/>
  <c r="G912" i="5"/>
  <c r="J976" i="5"/>
  <c r="M976" i="5"/>
  <c r="L976" i="5"/>
  <c r="N976" i="5"/>
  <c r="O976" i="5"/>
  <c r="F976" i="5"/>
  <c r="K976" i="5"/>
  <c r="H976" i="5"/>
  <c r="G976" i="5"/>
  <c r="E976" i="5"/>
  <c r="D976" i="5"/>
  <c r="C976" i="5"/>
  <c r="J1040" i="5"/>
  <c r="M1040" i="5"/>
  <c r="L1040" i="5"/>
  <c r="N1040" i="5"/>
  <c r="K1040" i="5"/>
  <c r="O1040" i="5"/>
  <c r="F1040" i="5"/>
  <c r="G1040" i="5"/>
  <c r="H1040" i="5"/>
  <c r="E1040" i="5"/>
  <c r="D1040" i="5"/>
  <c r="C1040" i="5"/>
  <c r="M801" i="5"/>
  <c r="O801" i="5"/>
  <c r="J801" i="5"/>
  <c r="L801" i="5"/>
  <c r="K801" i="5"/>
  <c r="G801" i="5"/>
  <c r="N801" i="5"/>
  <c r="F801" i="5"/>
  <c r="H801" i="5"/>
  <c r="D801" i="5"/>
  <c r="E801" i="5"/>
  <c r="C801" i="5"/>
  <c r="J514" i="5"/>
  <c r="K514" i="5"/>
  <c r="L514" i="5"/>
  <c r="N514" i="5"/>
  <c r="O514" i="5"/>
  <c r="M514" i="5"/>
  <c r="H514" i="5"/>
  <c r="F514" i="5"/>
  <c r="G514" i="5"/>
  <c r="D514" i="5"/>
  <c r="E514" i="5"/>
  <c r="C514" i="5"/>
  <c r="K770" i="5"/>
  <c r="N770" i="5"/>
  <c r="J770" i="5"/>
  <c r="L770" i="5"/>
  <c r="M770" i="5"/>
  <c r="O770" i="5"/>
  <c r="H770" i="5"/>
  <c r="F770" i="5"/>
  <c r="G770" i="5"/>
  <c r="E770" i="5"/>
  <c r="D770" i="5"/>
  <c r="C770" i="5"/>
  <c r="M499" i="5"/>
  <c r="L499" i="5"/>
  <c r="N499" i="5"/>
  <c r="O499" i="5"/>
  <c r="J499" i="5"/>
  <c r="K499" i="5"/>
  <c r="F499" i="5"/>
  <c r="H499" i="5"/>
  <c r="G499" i="5"/>
  <c r="E499" i="5"/>
  <c r="D499" i="5"/>
  <c r="C499" i="5"/>
  <c r="O947" i="5"/>
  <c r="K947" i="5"/>
  <c r="M947" i="5"/>
  <c r="J947" i="5"/>
  <c r="N947" i="5"/>
  <c r="L947" i="5"/>
  <c r="F947" i="5"/>
  <c r="G947" i="5"/>
  <c r="H947" i="5"/>
  <c r="E947" i="5"/>
  <c r="D947" i="5"/>
  <c r="C947" i="5"/>
  <c r="N548" i="5"/>
  <c r="O548" i="5"/>
  <c r="J548" i="5"/>
  <c r="K548" i="5"/>
  <c r="M548" i="5"/>
  <c r="L548" i="5"/>
  <c r="H548" i="5"/>
  <c r="F548" i="5"/>
  <c r="G548" i="5"/>
  <c r="D548" i="5"/>
  <c r="C548" i="5"/>
  <c r="E548" i="5"/>
  <c r="J996" i="5"/>
  <c r="M996" i="5"/>
  <c r="O996" i="5"/>
  <c r="K996" i="5"/>
  <c r="L996" i="5"/>
  <c r="N996" i="5"/>
  <c r="G996" i="5"/>
  <c r="F996" i="5"/>
  <c r="E996" i="5"/>
  <c r="D996" i="5"/>
  <c r="H996" i="5"/>
  <c r="C996" i="5"/>
  <c r="O725" i="5"/>
  <c r="J725" i="5"/>
  <c r="L725" i="5"/>
  <c r="M725" i="5"/>
  <c r="N725" i="5"/>
  <c r="K725" i="5"/>
  <c r="G725" i="5"/>
  <c r="F725" i="5"/>
  <c r="H725" i="5"/>
  <c r="D725" i="5"/>
  <c r="E725" i="5"/>
  <c r="C725" i="5"/>
  <c r="J710" i="5"/>
  <c r="K710" i="5"/>
  <c r="L710" i="5"/>
  <c r="N710" i="5"/>
  <c r="O710" i="5"/>
  <c r="M710" i="5"/>
  <c r="F710" i="5"/>
  <c r="G710" i="5"/>
  <c r="H710" i="5"/>
  <c r="E710" i="5"/>
  <c r="D710" i="5"/>
  <c r="C710" i="5"/>
  <c r="K401" i="5"/>
  <c r="L401" i="5"/>
  <c r="O401" i="5"/>
  <c r="J401" i="5"/>
  <c r="M401" i="5"/>
  <c r="N401" i="5"/>
  <c r="G401" i="5"/>
  <c r="F401" i="5"/>
  <c r="H401" i="5"/>
  <c r="E401" i="5"/>
  <c r="D401" i="5"/>
  <c r="C401" i="5"/>
  <c r="K465" i="5"/>
  <c r="J465" i="5"/>
  <c r="L465" i="5"/>
  <c r="M465" i="5"/>
  <c r="N465" i="5"/>
  <c r="O465" i="5"/>
  <c r="G465" i="5"/>
  <c r="F465" i="5"/>
  <c r="H465" i="5"/>
  <c r="D465" i="5"/>
  <c r="E465" i="5"/>
  <c r="C465" i="5"/>
  <c r="J529" i="5"/>
  <c r="L529" i="5"/>
  <c r="M529" i="5"/>
  <c r="N529" i="5"/>
  <c r="O529" i="5"/>
  <c r="K529" i="5"/>
  <c r="F529" i="5"/>
  <c r="G529" i="5"/>
  <c r="H529" i="5"/>
  <c r="D529" i="5"/>
  <c r="E529" i="5"/>
  <c r="C529" i="5"/>
  <c r="J593" i="5"/>
  <c r="L593" i="5"/>
  <c r="M593" i="5"/>
  <c r="N593" i="5"/>
  <c r="O593" i="5"/>
  <c r="K593" i="5"/>
  <c r="F593" i="5"/>
  <c r="G593" i="5"/>
  <c r="H593" i="5"/>
  <c r="D593" i="5"/>
  <c r="E593" i="5"/>
  <c r="C593" i="5"/>
  <c r="O657" i="5"/>
  <c r="J657" i="5"/>
  <c r="L657" i="5"/>
  <c r="N657" i="5"/>
  <c r="K657" i="5"/>
  <c r="M657" i="5"/>
  <c r="F657" i="5"/>
  <c r="G657" i="5"/>
  <c r="H657" i="5"/>
  <c r="E657" i="5"/>
  <c r="D657" i="5"/>
  <c r="C657" i="5"/>
  <c r="O721" i="5"/>
  <c r="J721" i="5"/>
  <c r="L721" i="5"/>
  <c r="N721" i="5"/>
  <c r="K721" i="5"/>
  <c r="M721" i="5"/>
  <c r="F721" i="5"/>
  <c r="G721" i="5"/>
  <c r="H721" i="5"/>
  <c r="E721" i="5"/>
  <c r="D721" i="5"/>
  <c r="C721" i="5"/>
  <c r="L785" i="5"/>
  <c r="M785" i="5"/>
  <c r="O785" i="5"/>
  <c r="N785" i="5"/>
  <c r="K785" i="5"/>
  <c r="J785" i="5"/>
  <c r="F785" i="5"/>
  <c r="G785" i="5"/>
  <c r="H785" i="5"/>
  <c r="E785" i="5"/>
  <c r="D785" i="5"/>
  <c r="C785" i="5"/>
  <c r="M849" i="5"/>
  <c r="L849" i="5"/>
  <c r="O849" i="5"/>
  <c r="J849" i="5"/>
  <c r="K849" i="5"/>
  <c r="N849" i="5"/>
  <c r="G849" i="5"/>
  <c r="F849" i="5"/>
  <c r="H849" i="5"/>
  <c r="E849" i="5"/>
  <c r="C849" i="5"/>
  <c r="D849" i="5"/>
  <c r="M913" i="5"/>
  <c r="L913" i="5"/>
  <c r="N913" i="5"/>
  <c r="J913" i="5"/>
  <c r="K913" i="5"/>
  <c r="O913" i="5"/>
  <c r="G913" i="5"/>
  <c r="F913" i="5"/>
  <c r="E913" i="5"/>
  <c r="H913" i="5"/>
  <c r="C913" i="5"/>
  <c r="D913" i="5"/>
  <c r="J977" i="5"/>
  <c r="L977" i="5"/>
  <c r="O977" i="5"/>
  <c r="N977" i="5"/>
  <c r="K977" i="5"/>
  <c r="M977" i="5"/>
  <c r="G977" i="5"/>
  <c r="F977" i="5"/>
  <c r="H977" i="5"/>
  <c r="E977" i="5"/>
  <c r="C977" i="5"/>
  <c r="D977" i="5"/>
  <c r="J1041" i="5"/>
  <c r="L1041" i="5"/>
  <c r="O1041" i="5"/>
  <c r="N1041" i="5"/>
  <c r="M1041" i="5"/>
  <c r="H1041" i="5"/>
  <c r="K1041" i="5"/>
  <c r="G1041" i="5"/>
  <c r="F1041" i="5"/>
  <c r="E1041" i="5"/>
  <c r="C1041" i="5"/>
  <c r="D1041" i="5"/>
  <c r="M387" i="5"/>
  <c r="O387" i="5"/>
  <c r="J387" i="5"/>
  <c r="K387" i="5"/>
  <c r="L387" i="5"/>
  <c r="N387" i="5"/>
  <c r="F387" i="5"/>
  <c r="G387" i="5"/>
  <c r="H387" i="5"/>
  <c r="E387" i="5"/>
  <c r="D387" i="5"/>
  <c r="C387" i="5"/>
  <c r="M434" i="5"/>
  <c r="J434" i="5"/>
  <c r="K434" i="5"/>
  <c r="N434" i="5"/>
  <c r="O434" i="5"/>
  <c r="L434" i="5"/>
  <c r="H434" i="5"/>
  <c r="F434" i="5"/>
  <c r="G434" i="5"/>
  <c r="E434" i="5"/>
  <c r="D434" i="5"/>
  <c r="C434" i="5"/>
  <c r="K498" i="5"/>
  <c r="J498" i="5"/>
  <c r="L498" i="5"/>
  <c r="N498" i="5"/>
  <c r="O498" i="5"/>
  <c r="M498" i="5"/>
  <c r="H498" i="5"/>
  <c r="F498" i="5"/>
  <c r="G498" i="5"/>
  <c r="E498" i="5"/>
  <c r="D498" i="5"/>
  <c r="C498" i="5"/>
  <c r="J562" i="5"/>
  <c r="K562" i="5"/>
  <c r="L562" i="5"/>
  <c r="N562" i="5"/>
  <c r="O562" i="5"/>
  <c r="M562" i="5"/>
  <c r="F562" i="5"/>
  <c r="H562" i="5"/>
  <c r="G562" i="5"/>
  <c r="E562" i="5"/>
  <c r="D562" i="5"/>
  <c r="C562" i="5"/>
  <c r="J626" i="5"/>
  <c r="K626" i="5"/>
  <c r="N626" i="5"/>
  <c r="O626" i="5"/>
  <c r="L626" i="5"/>
  <c r="M626" i="5"/>
  <c r="F626" i="5"/>
  <c r="H626" i="5"/>
  <c r="G626" i="5"/>
  <c r="E626" i="5"/>
  <c r="D626" i="5"/>
  <c r="C626" i="5"/>
  <c r="J690" i="5"/>
  <c r="K690" i="5"/>
  <c r="L690" i="5"/>
  <c r="N690" i="5"/>
  <c r="M690" i="5"/>
  <c r="O690" i="5"/>
  <c r="F690" i="5"/>
  <c r="H690" i="5"/>
  <c r="G690" i="5"/>
  <c r="E690" i="5"/>
  <c r="C690" i="5"/>
  <c r="D690" i="5"/>
  <c r="K754" i="5"/>
  <c r="N754" i="5"/>
  <c r="L754" i="5"/>
  <c r="O754" i="5"/>
  <c r="M754" i="5"/>
  <c r="J754" i="5"/>
  <c r="H754" i="5"/>
  <c r="F754" i="5"/>
  <c r="G754" i="5"/>
  <c r="E754" i="5"/>
  <c r="C754" i="5"/>
  <c r="D754" i="5"/>
  <c r="O818" i="5"/>
  <c r="J818" i="5"/>
  <c r="K818" i="5"/>
  <c r="M818" i="5"/>
  <c r="L818" i="5"/>
  <c r="N818" i="5"/>
  <c r="H818" i="5"/>
  <c r="F818" i="5"/>
  <c r="G818" i="5"/>
  <c r="E818" i="5"/>
  <c r="C818" i="5"/>
  <c r="D818" i="5"/>
  <c r="O882" i="5"/>
  <c r="J882" i="5"/>
  <c r="K882" i="5"/>
  <c r="L882" i="5"/>
  <c r="M882" i="5"/>
  <c r="N882" i="5"/>
  <c r="H882" i="5"/>
  <c r="F882" i="5"/>
  <c r="G882" i="5"/>
  <c r="D882" i="5"/>
  <c r="C882" i="5"/>
  <c r="E882" i="5"/>
  <c r="M946" i="5"/>
  <c r="L946" i="5"/>
  <c r="O946" i="5"/>
  <c r="H946" i="5"/>
  <c r="J946" i="5"/>
  <c r="K946" i="5"/>
  <c r="N946" i="5"/>
  <c r="F946" i="5"/>
  <c r="G946" i="5"/>
  <c r="D946" i="5"/>
  <c r="C946" i="5"/>
  <c r="E946" i="5"/>
  <c r="L1010" i="5"/>
  <c r="N1010" i="5"/>
  <c r="M1010" i="5"/>
  <c r="O1010" i="5"/>
  <c r="J1010" i="5"/>
  <c r="G1010" i="5"/>
  <c r="H1010" i="5"/>
  <c r="K1010" i="5"/>
  <c r="F1010" i="5"/>
  <c r="D1010" i="5"/>
  <c r="C1010" i="5"/>
  <c r="E1010" i="5"/>
  <c r="L1074" i="5"/>
  <c r="M1074" i="5"/>
  <c r="J1074" i="5"/>
  <c r="K1074" i="5"/>
  <c r="N1074" i="5"/>
  <c r="O1074" i="5"/>
  <c r="G1074" i="5"/>
  <c r="H1074" i="5"/>
  <c r="F1074" i="5"/>
  <c r="D1074" i="5"/>
  <c r="C1074" i="5"/>
  <c r="E1074" i="5"/>
  <c r="O419" i="5"/>
  <c r="M419" i="5"/>
  <c r="N419" i="5"/>
  <c r="J419" i="5"/>
  <c r="K419" i="5"/>
  <c r="L419" i="5"/>
  <c r="F419" i="5"/>
  <c r="G419" i="5"/>
  <c r="H419" i="5"/>
  <c r="E419" i="5"/>
  <c r="D419" i="5"/>
  <c r="C419" i="5"/>
  <c r="M483" i="5"/>
  <c r="J483" i="5"/>
  <c r="L483" i="5"/>
  <c r="N483" i="5"/>
  <c r="K483" i="5"/>
  <c r="O483" i="5"/>
  <c r="F483" i="5"/>
  <c r="G483" i="5"/>
  <c r="H483" i="5"/>
  <c r="E483" i="5"/>
  <c r="D483" i="5"/>
  <c r="C483" i="5"/>
  <c r="L547" i="5"/>
  <c r="M547" i="5"/>
  <c r="N547" i="5"/>
  <c r="K547" i="5"/>
  <c r="O547" i="5"/>
  <c r="J547" i="5"/>
  <c r="G547" i="5"/>
  <c r="H547" i="5"/>
  <c r="E547" i="5"/>
  <c r="F547" i="5"/>
  <c r="D547" i="5"/>
  <c r="C547" i="5"/>
  <c r="L611" i="5"/>
  <c r="M611" i="5"/>
  <c r="J611" i="5"/>
  <c r="K611" i="5"/>
  <c r="N611" i="5"/>
  <c r="O611" i="5"/>
  <c r="G611" i="5"/>
  <c r="H611" i="5"/>
  <c r="E611" i="5"/>
  <c r="F611" i="5"/>
  <c r="D611" i="5"/>
  <c r="C611" i="5"/>
  <c r="K675" i="5"/>
  <c r="L675" i="5"/>
  <c r="M675" i="5"/>
  <c r="N675" i="5"/>
  <c r="O675" i="5"/>
  <c r="J675" i="5"/>
  <c r="G675" i="5"/>
  <c r="H675" i="5"/>
  <c r="E675" i="5"/>
  <c r="F675" i="5"/>
  <c r="D675" i="5"/>
  <c r="C675" i="5"/>
  <c r="K739" i="5"/>
  <c r="L739" i="5"/>
  <c r="M739" i="5"/>
  <c r="N739" i="5"/>
  <c r="O739" i="5"/>
  <c r="J739" i="5"/>
  <c r="H739" i="5"/>
  <c r="E739" i="5"/>
  <c r="G739" i="5"/>
  <c r="F739" i="5"/>
  <c r="D739" i="5"/>
  <c r="C739" i="5"/>
  <c r="K803" i="5"/>
  <c r="L803" i="5"/>
  <c r="J803" i="5"/>
  <c r="M803" i="5"/>
  <c r="O803" i="5"/>
  <c r="N803" i="5"/>
  <c r="F803" i="5"/>
  <c r="G803" i="5"/>
  <c r="H803" i="5"/>
  <c r="E803" i="5"/>
  <c r="D803" i="5"/>
  <c r="C803" i="5"/>
  <c r="L867" i="5"/>
  <c r="K867" i="5"/>
  <c r="N867" i="5"/>
  <c r="O867" i="5"/>
  <c r="J867" i="5"/>
  <c r="M867" i="5"/>
  <c r="F867" i="5"/>
  <c r="H867" i="5"/>
  <c r="G867" i="5"/>
  <c r="E867" i="5"/>
  <c r="D867" i="5"/>
  <c r="C867" i="5"/>
  <c r="O931" i="5"/>
  <c r="K931" i="5"/>
  <c r="M931" i="5"/>
  <c r="J931" i="5"/>
  <c r="L931" i="5"/>
  <c r="N931" i="5"/>
  <c r="F931" i="5"/>
  <c r="H931" i="5"/>
  <c r="E931" i="5"/>
  <c r="D931" i="5"/>
  <c r="C931" i="5"/>
  <c r="G931" i="5"/>
  <c r="N995" i="5"/>
  <c r="K995" i="5"/>
  <c r="M995" i="5"/>
  <c r="O995" i="5"/>
  <c r="J995" i="5"/>
  <c r="L995" i="5"/>
  <c r="F995" i="5"/>
  <c r="G995" i="5"/>
  <c r="H995" i="5"/>
  <c r="E995" i="5"/>
  <c r="D995" i="5"/>
  <c r="C995" i="5"/>
  <c r="N1059" i="5"/>
  <c r="K1059" i="5"/>
  <c r="J1059" i="5"/>
  <c r="L1059" i="5"/>
  <c r="M1059" i="5"/>
  <c r="O1059" i="5"/>
  <c r="F1059" i="5"/>
  <c r="G1059" i="5"/>
  <c r="H1059" i="5"/>
  <c r="E1059" i="5"/>
  <c r="D1059" i="5"/>
  <c r="C1059" i="5"/>
  <c r="O404" i="5"/>
  <c r="J404" i="5"/>
  <c r="K404" i="5"/>
  <c r="L404" i="5"/>
  <c r="M404" i="5"/>
  <c r="N404" i="5"/>
  <c r="F404" i="5"/>
  <c r="G404" i="5"/>
  <c r="H404" i="5"/>
  <c r="E404" i="5"/>
  <c r="D404" i="5"/>
  <c r="C404" i="5"/>
  <c r="O468" i="5"/>
  <c r="N468" i="5"/>
  <c r="K468" i="5"/>
  <c r="L468" i="5"/>
  <c r="M468" i="5"/>
  <c r="J468" i="5"/>
  <c r="F468" i="5"/>
  <c r="H468" i="5"/>
  <c r="G468" i="5"/>
  <c r="D468" i="5"/>
  <c r="C468" i="5"/>
  <c r="E468" i="5"/>
  <c r="N532" i="5"/>
  <c r="O532" i="5"/>
  <c r="J532" i="5"/>
  <c r="K532" i="5"/>
  <c r="L532" i="5"/>
  <c r="M532" i="5"/>
  <c r="H532" i="5"/>
  <c r="F532" i="5"/>
  <c r="D532" i="5"/>
  <c r="C532" i="5"/>
  <c r="E532" i="5"/>
  <c r="G532" i="5"/>
  <c r="N596" i="5"/>
  <c r="O596" i="5"/>
  <c r="J596" i="5"/>
  <c r="K596" i="5"/>
  <c r="L596" i="5"/>
  <c r="M596" i="5"/>
  <c r="H596" i="5"/>
  <c r="F596" i="5"/>
  <c r="D596" i="5"/>
  <c r="C596" i="5"/>
  <c r="E596" i="5"/>
  <c r="G596" i="5"/>
  <c r="M660" i="5"/>
  <c r="N660" i="5"/>
  <c r="O660" i="5"/>
  <c r="J660" i="5"/>
  <c r="K660" i="5"/>
  <c r="L660" i="5"/>
  <c r="H660" i="5"/>
  <c r="F660" i="5"/>
  <c r="D660" i="5"/>
  <c r="E660" i="5"/>
  <c r="C660" i="5"/>
  <c r="G660" i="5"/>
  <c r="M724" i="5"/>
  <c r="N724" i="5"/>
  <c r="O724" i="5"/>
  <c r="J724" i="5"/>
  <c r="K724" i="5"/>
  <c r="L724" i="5"/>
  <c r="F724" i="5"/>
  <c r="G724" i="5"/>
  <c r="H724" i="5"/>
  <c r="D724" i="5"/>
  <c r="E724" i="5"/>
  <c r="C724" i="5"/>
  <c r="J788" i="5"/>
  <c r="M788" i="5"/>
  <c r="O788" i="5"/>
  <c r="K788" i="5"/>
  <c r="N788" i="5"/>
  <c r="L788" i="5"/>
  <c r="F788" i="5"/>
  <c r="G788" i="5"/>
  <c r="H788" i="5"/>
  <c r="D788" i="5"/>
  <c r="E788" i="5"/>
  <c r="C788" i="5"/>
  <c r="K852" i="5"/>
  <c r="N852" i="5"/>
  <c r="J852" i="5"/>
  <c r="M852" i="5"/>
  <c r="O852" i="5"/>
  <c r="F852" i="5"/>
  <c r="H852" i="5"/>
  <c r="L852" i="5"/>
  <c r="G852" i="5"/>
  <c r="E852" i="5"/>
  <c r="D852" i="5"/>
  <c r="C852" i="5"/>
  <c r="K916" i="5"/>
  <c r="N916" i="5"/>
  <c r="J916" i="5"/>
  <c r="O916" i="5"/>
  <c r="L916" i="5"/>
  <c r="M916" i="5"/>
  <c r="F916" i="5"/>
  <c r="H916" i="5"/>
  <c r="G916" i="5"/>
  <c r="E916" i="5"/>
  <c r="D916" i="5"/>
  <c r="C916" i="5"/>
  <c r="J980" i="5"/>
  <c r="M980" i="5"/>
  <c r="N980" i="5"/>
  <c r="O980" i="5"/>
  <c r="K980" i="5"/>
  <c r="L980" i="5"/>
  <c r="F980" i="5"/>
  <c r="G980" i="5"/>
  <c r="H980" i="5"/>
  <c r="E980" i="5"/>
  <c r="D980" i="5"/>
  <c r="C980" i="5"/>
  <c r="J1044" i="5"/>
  <c r="M1044" i="5"/>
  <c r="N1044" i="5"/>
  <c r="O1044" i="5"/>
  <c r="K1044" i="5"/>
  <c r="G1044" i="5"/>
  <c r="F1044" i="5"/>
  <c r="H1044" i="5"/>
  <c r="E1044" i="5"/>
  <c r="D1044" i="5"/>
  <c r="L1044" i="5"/>
  <c r="C1044" i="5"/>
  <c r="K389" i="5"/>
  <c r="L389" i="5"/>
  <c r="J389" i="5"/>
  <c r="M389" i="5"/>
  <c r="N389" i="5"/>
  <c r="O389" i="5"/>
  <c r="G389" i="5"/>
  <c r="F389" i="5"/>
  <c r="H389" i="5"/>
  <c r="E389" i="5"/>
  <c r="D389" i="5"/>
  <c r="C389" i="5"/>
  <c r="K453" i="5"/>
  <c r="O453" i="5"/>
  <c r="J453" i="5"/>
  <c r="L453" i="5"/>
  <c r="M453" i="5"/>
  <c r="N453" i="5"/>
  <c r="G453" i="5"/>
  <c r="H453" i="5"/>
  <c r="F453" i="5"/>
  <c r="E453" i="5"/>
  <c r="D453" i="5"/>
  <c r="C453" i="5"/>
  <c r="J517" i="5"/>
  <c r="L517" i="5"/>
  <c r="M517" i="5"/>
  <c r="K517" i="5"/>
  <c r="N517" i="5"/>
  <c r="O517" i="5"/>
  <c r="G517" i="5"/>
  <c r="H517" i="5"/>
  <c r="F517" i="5"/>
  <c r="E517" i="5"/>
  <c r="D517" i="5"/>
  <c r="C517" i="5"/>
  <c r="J581" i="5"/>
  <c r="L581" i="5"/>
  <c r="M581" i="5"/>
  <c r="K581" i="5"/>
  <c r="N581" i="5"/>
  <c r="O581" i="5"/>
  <c r="G581" i="5"/>
  <c r="E581" i="5"/>
  <c r="F581" i="5"/>
  <c r="D581" i="5"/>
  <c r="H581" i="5"/>
  <c r="C581" i="5"/>
  <c r="L645" i="5"/>
  <c r="M645" i="5"/>
  <c r="N645" i="5"/>
  <c r="O645" i="5"/>
  <c r="J645" i="5"/>
  <c r="K645" i="5"/>
  <c r="G645" i="5"/>
  <c r="F645" i="5"/>
  <c r="E645" i="5"/>
  <c r="D645" i="5"/>
  <c r="H645" i="5"/>
  <c r="C645" i="5"/>
  <c r="O709" i="5"/>
  <c r="J709" i="5"/>
  <c r="L709" i="5"/>
  <c r="K709" i="5"/>
  <c r="N709" i="5"/>
  <c r="M709" i="5"/>
  <c r="G709" i="5"/>
  <c r="H709" i="5"/>
  <c r="F709" i="5"/>
  <c r="E709" i="5"/>
  <c r="D709" i="5"/>
  <c r="C709" i="5"/>
  <c r="O773" i="5"/>
  <c r="L773" i="5"/>
  <c r="J773" i="5"/>
  <c r="M773" i="5"/>
  <c r="N773" i="5"/>
  <c r="K773" i="5"/>
  <c r="G773" i="5"/>
  <c r="H773" i="5"/>
  <c r="E773" i="5"/>
  <c r="D773" i="5"/>
  <c r="F773" i="5"/>
  <c r="C773" i="5"/>
  <c r="M837" i="5"/>
  <c r="J837" i="5"/>
  <c r="L837" i="5"/>
  <c r="N837" i="5"/>
  <c r="O837" i="5"/>
  <c r="K837" i="5"/>
  <c r="G837" i="5"/>
  <c r="E837" i="5"/>
  <c r="D837" i="5"/>
  <c r="H837" i="5"/>
  <c r="C837" i="5"/>
  <c r="F837" i="5"/>
  <c r="M901" i="5"/>
  <c r="J901" i="5"/>
  <c r="O901" i="5"/>
  <c r="N901" i="5"/>
  <c r="K901" i="5"/>
  <c r="L901" i="5"/>
  <c r="G901" i="5"/>
  <c r="E901" i="5"/>
  <c r="F901" i="5"/>
  <c r="H901" i="5"/>
  <c r="C901" i="5"/>
  <c r="D901" i="5"/>
  <c r="K965" i="5"/>
  <c r="O965" i="5"/>
  <c r="L965" i="5"/>
  <c r="J965" i="5"/>
  <c r="M965" i="5"/>
  <c r="G965" i="5"/>
  <c r="N965" i="5"/>
  <c r="E965" i="5"/>
  <c r="F965" i="5"/>
  <c r="H965" i="5"/>
  <c r="C965" i="5"/>
  <c r="D965" i="5"/>
  <c r="J1029" i="5"/>
  <c r="L1029" i="5"/>
  <c r="O1029" i="5"/>
  <c r="N1029" i="5"/>
  <c r="K1029" i="5"/>
  <c r="M1029" i="5"/>
  <c r="F1029" i="5"/>
  <c r="G1029" i="5"/>
  <c r="H1029" i="5"/>
  <c r="E1029" i="5"/>
  <c r="C1029" i="5"/>
  <c r="D1029" i="5"/>
  <c r="J1093" i="5"/>
  <c r="O1093" i="5"/>
  <c r="K1093" i="5"/>
  <c r="M1093" i="5"/>
  <c r="N1093" i="5"/>
  <c r="F1093" i="5"/>
  <c r="G1093" i="5"/>
  <c r="H1093" i="5"/>
  <c r="L1093" i="5"/>
  <c r="E1093" i="5"/>
  <c r="C1093" i="5"/>
  <c r="D1093" i="5"/>
  <c r="M438" i="5"/>
  <c r="N438" i="5"/>
  <c r="O438" i="5"/>
  <c r="L438" i="5"/>
  <c r="J438" i="5"/>
  <c r="K438" i="5"/>
  <c r="H438" i="5"/>
  <c r="G438" i="5"/>
  <c r="F438" i="5"/>
  <c r="D438" i="5"/>
  <c r="C438" i="5"/>
  <c r="E438" i="5"/>
  <c r="K502" i="5"/>
  <c r="M502" i="5"/>
  <c r="N502" i="5"/>
  <c r="O502" i="5"/>
  <c r="J502" i="5"/>
  <c r="L502" i="5"/>
  <c r="H502" i="5"/>
  <c r="G502" i="5"/>
  <c r="F502" i="5"/>
  <c r="D502" i="5"/>
  <c r="C502" i="5"/>
  <c r="E502" i="5"/>
  <c r="J566" i="5"/>
  <c r="K566" i="5"/>
  <c r="L566" i="5"/>
  <c r="N566" i="5"/>
  <c r="O566" i="5"/>
  <c r="M566" i="5"/>
  <c r="F566" i="5"/>
  <c r="G566" i="5"/>
  <c r="H566" i="5"/>
  <c r="D566" i="5"/>
  <c r="C566" i="5"/>
  <c r="E566" i="5"/>
  <c r="J630" i="5"/>
  <c r="K630" i="5"/>
  <c r="N630" i="5"/>
  <c r="O630" i="5"/>
  <c r="L630" i="5"/>
  <c r="M630" i="5"/>
  <c r="F630" i="5"/>
  <c r="G630" i="5"/>
  <c r="H630" i="5"/>
  <c r="D630" i="5"/>
  <c r="C630" i="5"/>
  <c r="E630" i="5"/>
  <c r="J694" i="5"/>
  <c r="K694" i="5"/>
  <c r="L694" i="5"/>
  <c r="N694" i="5"/>
  <c r="M694" i="5"/>
  <c r="O694" i="5"/>
  <c r="F694" i="5"/>
  <c r="G694" i="5"/>
  <c r="H694" i="5"/>
  <c r="D694" i="5"/>
  <c r="C694" i="5"/>
  <c r="E694" i="5"/>
  <c r="K758" i="5"/>
  <c r="N758" i="5"/>
  <c r="J758" i="5"/>
  <c r="M758" i="5"/>
  <c r="L758" i="5"/>
  <c r="O758" i="5"/>
  <c r="G758" i="5"/>
  <c r="H758" i="5"/>
  <c r="F758" i="5"/>
  <c r="D758" i="5"/>
  <c r="C758" i="5"/>
  <c r="E758" i="5"/>
  <c r="O822" i="5"/>
  <c r="J822" i="5"/>
  <c r="K822" i="5"/>
  <c r="L822" i="5"/>
  <c r="N822" i="5"/>
  <c r="M822" i="5"/>
  <c r="H822" i="5"/>
  <c r="F822" i="5"/>
  <c r="G822" i="5"/>
  <c r="D822" i="5"/>
  <c r="C822" i="5"/>
  <c r="E822" i="5"/>
  <c r="O886" i="5"/>
  <c r="J886" i="5"/>
  <c r="N886" i="5"/>
  <c r="K886" i="5"/>
  <c r="M886" i="5"/>
  <c r="L886" i="5"/>
  <c r="H886" i="5"/>
  <c r="F886" i="5"/>
  <c r="G886" i="5"/>
  <c r="E886" i="5"/>
  <c r="D886" i="5"/>
  <c r="C886" i="5"/>
  <c r="M950" i="5"/>
  <c r="J950" i="5"/>
  <c r="L950" i="5"/>
  <c r="O950" i="5"/>
  <c r="K950" i="5"/>
  <c r="N950" i="5"/>
  <c r="H950" i="5"/>
  <c r="F950" i="5"/>
  <c r="G950" i="5"/>
  <c r="E950" i="5"/>
  <c r="D950" i="5"/>
  <c r="C950" i="5"/>
  <c r="L1014" i="5"/>
  <c r="N1014" i="5"/>
  <c r="J1014" i="5"/>
  <c r="O1014" i="5"/>
  <c r="K1014" i="5"/>
  <c r="M1014" i="5"/>
  <c r="H1014" i="5"/>
  <c r="E1014" i="5"/>
  <c r="D1014" i="5"/>
  <c r="C1014" i="5"/>
  <c r="F1014" i="5"/>
  <c r="G1014" i="5"/>
  <c r="L1078" i="5"/>
  <c r="J1078" i="5"/>
  <c r="N1078" i="5"/>
  <c r="O1078" i="5"/>
  <c r="K1078" i="5"/>
  <c r="M1078" i="5"/>
  <c r="H1078" i="5"/>
  <c r="E1078" i="5"/>
  <c r="D1078" i="5"/>
  <c r="C1078" i="5"/>
  <c r="F1078" i="5"/>
  <c r="G1078" i="5"/>
  <c r="O423" i="5"/>
  <c r="M423" i="5"/>
  <c r="N423" i="5"/>
  <c r="J423" i="5"/>
  <c r="K423" i="5"/>
  <c r="L423" i="5"/>
  <c r="F423" i="5"/>
  <c r="G423" i="5"/>
  <c r="H423" i="5"/>
  <c r="E423" i="5"/>
  <c r="D423" i="5"/>
  <c r="C423" i="5"/>
  <c r="M487" i="5"/>
  <c r="J487" i="5"/>
  <c r="K487" i="5"/>
  <c r="L487" i="5"/>
  <c r="N487" i="5"/>
  <c r="O487" i="5"/>
  <c r="F487" i="5"/>
  <c r="G487" i="5"/>
  <c r="H487" i="5"/>
  <c r="D487" i="5"/>
  <c r="C487" i="5"/>
  <c r="E487" i="5"/>
  <c r="L551" i="5"/>
  <c r="M551" i="5"/>
  <c r="N551" i="5"/>
  <c r="J551" i="5"/>
  <c r="K551" i="5"/>
  <c r="O551" i="5"/>
  <c r="G551" i="5"/>
  <c r="F551" i="5"/>
  <c r="H551" i="5"/>
  <c r="D551" i="5"/>
  <c r="C551" i="5"/>
  <c r="E551" i="5"/>
  <c r="L615" i="5"/>
  <c r="M615" i="5"/>
  <c r="K615" i="5"/>
  <c r="N615" i="5"/>
  <c r="O615" i="5"/>
  <c r="J615" i="5"/>
  <c r="G615" i="5"/>
  <c r="F615" i="5"/>
  <c r="H615" i="5"/>
  <c r="D615" i="5"/>
  <c r="C615" i="5"/>
  <c r="E615" i="5"/>
  <c r="K679" i="5"/>
  <c r="L679" i="5"/>
  <c r="M679" i="5"/>
  <c r="N679" i="5"/>
  <c r="J679" i="5"/>
  <c r="O679" i="5"/>
  <c r="G679" i="5"/>
  <c r="F679" i="5"/>
  <c r="H679" i="5"/>
  <c r="E679" i="5"/>
  <c r="D679" i="5"/>
  <c r="C679" i="5"/>
  <c r="K743" i="5"/>
  <c r="L743" i="5"/>
  <c r="M743" i="5"/>
  <c r="N743" i="5"/>
  <c r="J743" i="5"/>
  <c r="O743" i="5"/>
  <c r="F743" i="5"/>
  <c r="H743" i="5"/>
  <c r="E743" i="5"/>
  <c r="D743" i="5"/>
  <c r="G743" i="5"/>
  <c r="C743" i="5"/>
  <c r="K807" i="5"/>
  <c r="L807" i="5"/>
  <c r="J807" i="5"/>
  <c r="M807" i="5"/>
  <c r="N807" i="5"/>
  <c r="O807" i="5"/>
  <c r="F807" i="5"/>
  <c r="G807" i="5"/>
  <c r="H807" i="5"/>
  <c r="E807" i="5"/>
  <c r="D807" i="5"/>
  <c r="C807" i="5"/>
  <c r="L871" i="5"/>
  <c r="K871" i="5"/>
  <c r="M871" i="5"/>
  <c r="N871" i="5"/>
  <c r="O871" i="5"/>
  <c r="J871" i="5"/>
  <c r="G871" i="5"/>
  <c r="H871" i="5"/>
  <c r="F871" i="5"/>
  <c r="E871" i="5"/>
  <c r="D871" i="5"/>
  <c r="C871" i="5"/>
  <c r="O935" i="5"/>
  <c r="K935" i="5"/>
  <c r="N935" i="5"/>
  <c r="J935" i="5"/>
  <c r="M935" i="5"/>
  <c r="L935" i="5"/>
  <c r="G935" i="5"/>
  <c r="H935" i="5"/>
  <c r="F935" i="5"/>
  <c r="E935" i="5"/>
  <c r="D935" i="5"/>
  <c r="C935" i="5"/>
  <c r="N999" i="5"/>
  <c r="K999" i="5"/>
  <c r="J999" i="5"/>
  <c r="O999" i="5"/>
  <c r="L999" i="5"/>
  <c r="M999" i="5"/>
  <c r="F999" i="5"/>
  <c r="H999" i="5"/>
  <c r="E999" i="5"/>
  <c r="D999" i="5"/>
  <c r="G999" i="5"/>
  <c r="C999" i="5"/>
  <c r="N1063" i="5"/>
  <c r="K1063" i="5"/>
  <c r="O1063" i="5"/>
  <c r="J1063" i="5"/>
  <c r="L1063" i="5"/>
  <c r="M1063" i="5"/>
  <c r="F1063" i="5"/>
  <c r="H1063" i="5"/>
  <c r="E1063" i="5"/>
  <c r="D1063" i="5"/>
  <c r="G1063" i="5"/>
  <c r="C1063" i="5"/>
  <c r="O408" i="5"/>
  <c r="J408" i="5"/>
  <c r="L408" i="5"/>
  <c r="M408" i="5"/>
  <c r="K408" i="5"/>
  <c r="N408" i="5"/>
  <c r="F408" i="5"/>
  <c r="G408" i="5"/>
  <c r="H408" i="5"/>
  <c r="E408" i="5"/>
  <c r="D408" i="5"/>
  <c r="C408" i="5"/>
  <c r="O472" i="5"/>
  <c r="J472" i="5"/>
  <c r="K472" i="5"/>
  <c r="L472" i="5"/>
  <c r="N472" i="5"/>
  <c r="M472" i="5"/>
  <c r="F472" i="5"/>
  <c r="G472" i="5"/>
  <c r="H472" i="5"/>
  <c r="E472" i="5"/>
  <c r="D472" i="5"/>
  <c r="C472" i="5"/>
  <c r="N536" i="5"/>
  <c r="O536" i="5"/>
  <c r="J536" i="5"/>
  <c r="K536" i="5"/>
  <c r="M536" i="5"/>
  <c r="L536" i="5"/>
  <c r="F536" i="5"/>
  <c r="H536" i="5"/>
  <c r="G536" i="5"/>
  <c r="E536" i="5"/>
  <c r="D536" i="5"/>
  <c r="C536" i="5"/>
  <c r="N600" i="5"/>
  <c r="O600" i="5"/>
  <c r="J600" i="5"/>
  <c r="K600" i="5"/>
  <c r="M600" i="5"/>
  <c r="L600" i="5"/>
  <c r="F600" i="5"/>
  <c r="H600" i="5"/>
  <c r="G600" i="5"/>
  <c r="E600" i="5"/>
  <c r="D600" i="5"/>
  <c r="C600" i="5"/>
  <c r="M664" i="5"/>
  <c r="N664" i="5"/>
  <c r="O664" i="5"/>
  <c r="J664" i="5"/>
  <c r="K664" i="5"/>
  <c r="L664" i="5"/>
  <c r="F664" i="5"/>
  <c r="H664" i="5"/>
  <c r="G664" i="5"/>
  <c r="E664" i="5"/>
  <c r="D664" i="5"/>
  <c r="C664" i="5"/>
  <c r="M728" i="5"/>
  <c r="N728" i="5"/>
  <c r="O728" i="5"/>
  <c r="J728" i="5"/>
  <c r="K728" i="5"/>
  <c r="L728" i="5"/>
  <c r="F728" i="5"/>
  <c r="G728" i="5"/>
  <c r="H728" i="5"/>
  <c r="E728" i="5"/>
  <c r="D728" i="5"/>
  <c r="C728" i="5"/>
  <c r="J792" i="5"/>
  <c r="K792" i="5"/>
  <c r="O792" i="5"/>
  <c r="M792" i="5"/>
  <c r="L792" i="5"/>
  <c r="N792" i="5"/>
  <c r="F792" i="5"/>
  <c r="G792" i="5"/>
  <c r="H792" i="5"/>
  <c r="E792" i="5"/>
  <c r="D792" i="5"/>
  <c r="C792" i="5"/>
  <c r="K856" i="5"/>
  <c r="N856" i="5"/>
  <c r="M856" i="5"/>
  <c r="J856" i="5"/>
  <c r="L856" i="5"/>
  <c r="O856" i="5"/>
  <c r="F856" i="5"/>
  <c r="G856" i="5"/>
  <c r="E856" i="5"/>
  <c r="D856" i="5"/>
  <c r="H856" i="5"/>
  <c r="C856" i="5"/>
  <c r="K920" i="5"/>
  <c r="N920" i="5"/>
  <c r="M920" i="5"/>
  <c r="O920" i="5"/>
  <c r="J920" i="5"/>
  <c r="L920" i="5"/>
  <c r="F920" i="5"/>
  <c r="G920" i="5"/>
  <c r="E920" i="5"/>
  <c r="D920" i="5"/>
  <c r="H920" i="5"/>
  <c r="C920" i="5"/>
  <c r="J984" i="5"/>
  <c r="M984" i="5"/>
  <c r="K984" i="5"/>
  <c r="O984" i="5"/>
  <c r="L984" i="5"/>
  <c r="N984" i="5"/>
  <c r="F984" i="5"/>
  <c r="G984" i="5"/>
  <c r="H984" i="5"/>
  <c r="E984" i="5"/>
  <c r="D984" i="5"/>
  <c r="C984" i="5"/>
  <c r="M1048" i="5"/>
  <c r="L1048" i="5"/>
  <c r="N1048" i="5"/>
  <c r="J1048" i="5"/>
  <c r="K1048" i="5"/>
  <c r="O1048" i="5"/>
  <c r="F1048" i="5"/>
  <c r="G1048" i="5"/>
  <c r="H1048" i="5"/>
  <c r="E1048" i="5"/>
  <c r="D1048" i="5"/>
  <c r="C1048" i="5"/>
  <c r="M962" i="5"/>
  <c r="L962" i="5"/>
  <c r="O962" i="5"/>
  <c r="K962" i="5"/>
  <c r="N962" i="5"/>
  <c r="J962" i="5"/>
  <c r="H962" i="5"/>
  <c r="G962" i="5"/>
  <c r="F962" i="5"/>
  <c r="E962" i="5"/>
  <c r="D962" i="5"/>
  <c r="C962" i="5"/>
  <c r="L627" i="5"/>
  <c r="M627" i="5"/>
  <c r="J627" i="5"/>
  <c r="K627" i="5"/>
  <c r="N627" i="5"/>
  <c r="O627" i="5"/>
  <c r="G627" i="5"/>
  <c r="H627" i="5"/>
  <c r="F627" i="5"/>
  <c r="E627" i="5"/>
  <c r="D627" i="5"/>
  <c r="C627" i="5"/>
  <c r="N1011" i="5"/>
  <c r="K1011" i="5"/>
  <c r="O1011" i="5"/>
  <c r="J1011" i="5"/>
  <c r="L1011" i="5"/>
  <c r="M1011" i="5"/>
  <c r="F1011" i="5"/>
  <c r="G1011" i="5"/>
  <c r="H1011" i="5"/>
  <c r="E1011" i="5"/>
  <c r="D1011" i="5"/>
  <c r="C1011" i="5"/>
  <c r="M932" i="5"/>
  <c r="K932" i="5"/>
  <c r="N932" i="5"/>
  <c r="O932" i="5"/>
  <c r="J932" i="5"/>
  <c r="L932" i="5"/>
  <c r="F932" i="5"/>
  <c r="G932" i="5"/>
  <c r="H932" i="5"/>
  <c r="E932" i="5"/>
  <c r="D932" i="5"/>
  <c r="C932" i="5"/>
  <c r="O661" i="5"/>
  <c r="J661" i="5"/>
  <c r="L661" i="5"/>
  <c r="M661" i="5"/>
  <c r="N661" i="5"/>
  <c r="K661" i="5"/>
  <c r="G661" i="5"/>
  <c r="H661" i="5"/>
  <c r="F661" i="5"/>
  <c r="D661" i="5"/>
  <c r="E661" i="5"/>
  <c r="C661" i="5"/>
  <c r="J582" i="5"/>
  <c r="K582" i="5"/>
  <c r="L582" i="5"/>
  <c r="N582" i="5"/>
  <c r="O582" i="5"/>
  <c r="M582" i="5"/>
  <c r="F582" i="5"/>
  <c r="G582" i="5"/>
  <c r="H582" i="5"/>
  <c r="E582" i="5"/>
  <c r="D582" i="5"/>
  <c r="C582" i="5"/>
  <c r="K409" i="5"/>
  <c r="L409" i="5"/>
  <c r="N409" i="5"/>
  <c r="J409" i="5"/>
  <c r="M409" i="5"/>
  <c r="O409" i="5"/>
  <c r="G409" i="5"/>
  <c r="F409" i="5"/>
  <c r="E409" i="5"/>
  <c r="H409" i="5"/>
  <c r="D409" i="5"/>
  <c r="C409" i="5"/>
  <c r="L473" i="5"/>
  <c r="M473" i="5"/>
  <c r="N473" i="5"/>
  <c r="O473" i="5"/>
  <c r="J473" i="5"/>
  <c r="K473" i="5"/>
  <c r="G473" i="5"/>
  <c r="F473" i="5"/>
  <c r="H473" i="5"/>
  <c r="E473" i="5"/>
  <c r="D473" i="5"/>
  <c r="C473" i="5"/>
  <c r="J537" i="5"/>
  <c r="L537" i="5"/>
  <c r="M537" i="5"/>
  <c r="O537" i="5"/>
  <c r="K537" i="5"/>
  <c r="N537" i="5"/>
  <c r="F537" i="5"/>
  <c r="G537" i="5"/>
  <c r="H537" i="5"/>
  <c r="E537" i="5"/>
  <c r="D537" i="5"/>
  <c r="C537" i="5"/>
  <c r="J601" i="5"/>
  <c r="L601" i="5"/>
  <c r="M601" i="5"/>
  <c r="O601" i="5"/>
  <c r="K601" i="5"/>
  <c r="N601" i="5"/>
  <c r="F601" i="5"/>
  <c r="G601" i="5"/>
  <c r="H601" i="5"/>
  <c r="E601" i="5"/>
  <c r="D601" i="5"/>
  <c r="C601" i="5"/>
  <c r="O665" i="5"/>
  <c r="J665" i="5"/>
  <c r="L665" i="5"/>
  <c r="K665" i="5"/>
  <c r="M665" i="5"/>
  <c r="N665" i="5"/>
  <c r="F665" i="5"/>
  <c r="G665" i="5"/>
  <c r="H665" i="5"/>
  <c r="E665" i="5"/>
  <c r="D665" i="5"/>
  <c r="C665" i="5"/>
  <c r="O729" i="5"/>
  <c r="J729" i="5"/>
  <c r="L729" i="5"/>
  <c r="K729" i="5"/>
  <c r="M729" i="5"/>
  <c r="N729" i="5"/>
  <c r="F729" i="5"/>
  <c r="G729" i="5"/>
  <c r="H729" i="5"/>
  <c r="E729" i="5"/>
  <c r="D729" i="5"/>
  <c r="C729" i="5"/>
  <c r="L793" i="5"/>
  <c r="J793" i="5"/>
  <c r="M793" i="5"/>
  <c r="N793" i="5"/>
  <c r="O793" i="5"/>
  <c r="K793" i="5"/>
  <c r="F793" i="5"/>
  <c r="G793" i="5"/>
  <c r="H793" i="5"/>
  <c r="E793" i="5"/>
  <c r="D793" i="5"/>
  <c r="C793" i="5"/>
  <c r="M857" i="5"/>
  <c r="J857" i="5"/>
  <c r="K857" i="5"/>
  <c r="L857" i="5"/>
  <c r="N857" i="5"/>
  <c r="O857" i="5"/>
  <c r="G857" i="5"/>
  <c r="F857" i="5"/>
  <c r="H857" i="5"/>
  <c r="E857" i="5"/>
  <c r="D857" i="5"/>
  <c r="C857" i="5"/>
  <c r="M921" i="5"/>
  <c r="L921" i="5"/>
  <c r="N921" i="5"/>
  <c r="O921" i="5"/>
  <c r="J921" i="5"/>
  <c r="K921" i="5"/>
  <c r="G921" i="5"/>
  <c r="F921" i="5"/>
  <c r="H921" i="5"/>
  <c r="E921" i="5"/>
  <c r="D921" i="5"/>
  <c r="C921" i="5"/>
  <c r="J985" i="5"/>
  <c r="L985" i="5"/>
  <c r="O985" i="5"/>
  <c r="K985" i="5"/>
  <c r="M985" i="5"/>
  <c r="N985" i="5"/>
  <c r="H985" i="5"/>
  <c r="G985" i="5"/>
  <c r="F985" i="5"/>
  <c r="E985" i="5"/>
  <c r="D985" i="5"/>
  <c r="C985" i="5"/>
  <c r="J1049" i="5"/>
  <c r="O1049" i="5"/>
  <c r="M1049" i="5"/>
  <c r="K1049" i="5"/>
  <c r="L1049" i="5"/>
  <c r="N1049" i="5"/>
  <c r="H1049" i="5"/>
  <c r="G1049" i="5"/>
  <c r="F1049" i="5"/>
  <c r="E1049" i="5"/>
  <c r="D1049" i="5"/>
  <c r="C1049" i="5"/>
  <c r="K382" i="5"/>
  <c r="M382" i="5"/>
  <c r="N382" i="5"/>
  <c r="O382" i="5"/>
  <c r="L382" i="5"/>
  <c r="J382" i="5"/>
  <c r="H382" i="5"/>
  <c r="F382" i="5"/>
  <c r="G382" i="5"/>
  <c r="E382" i="5"/>
  <c r="D382" i="5"/>
  <c r="C382" i="5"/>
  <c r="M442" i="5"/>
  <c r="N442" i="5"/>
  <c r="O442" i="5"/>
  <c r="J442" i="5"/>
  <c r="K442" i="5"/>
  <c r="L442" i="5"/>
  <c r="H442" i="5"/>
  <c r="F442" i="5"/>
  <c r="G442" i="5"/>
  <c r="E442" i="5"/>
  <c r="C442" i="5"/>
  <c r="D442" i="5"/>
  <c r="K506" i="5"/>
  <c r="L506" i="5"/>
  <c r="M506" i="5"/>
  <c r="J506" i="5"/>
  <c r="N506" i="5"/>
  <c r="O506" i="5"/>
  <c r="H506" i="5"/>
  <c r="F506" i="5"/>
  <c r="G506" i="5"/>
  <c r="E506" i="5"/>
  <c r="C506" i="5"/>
  <c r="D506" i="5"/>
  <c r="J570" i="5"/>
  <c r="K570" i="5"/>
  <c r="L570" i="5"/>
  <c r="N570" i="5"/>
  <c r="O570" i="5"/>
  <c r="M570" i="5"/>
  <c r="F570" i="5"/>
  <c r="H570" i="5"/>
  <c r="G570" i="5"/>
  <c r="E570" i="5"/>
  <c r="C570" i="5"/>
  <c r="D570" i="5"/>
  <c r="J634" i="5"/>
  <c r="K634" i="5"/>
  <c r="N634" i="5"/>
  <c r="O634" i="5"/>
  <c r="L634" i="5"/>
  <c r="M634" i="5"/>
  <c r="F634" i="5"/>
  <c r="H634" i="5"/>
  <c r="G634" i="5"/>
  <c r="E634" i="5"/>
  <c r="C634" i="5"/>
  <c r="D634" i="5"/>
  <c r="J698" i="5"/>
  <c r="K698" i="5"/>
  <c r="L698" i="5"/>
  <c r="N698" i="5"/>
  <c r="M698" i="5"/>
  <c r="O698" i="5"/>
  <c r="F698" i="5"/>
  <c r="H698" i="5"/>
  <c r="G698" i="5"/>
  <c r="E698" i="5"/>
  <c r="C698" i="5"/>
  <c r="D698" i="5"/>
  <c r="K762" i="5"/>
  <c r="N762" i="5"/>
  <c r="J762" i="5"/>
  <c r="L762" i="5"/>
  <c r="O762" i="5"/>
  <c r="M762" i="5"/>
  <c r="H762" i="5"/>
  <c r="F762" i="5"/>
  <c r="G762" i="5"/>
  <c r="E762" i="5"/>
  <c r="C762" i="5"/>
  <c r="D762" i="5"/>
  <c r="O826" i="5"/>
  <c r="J826" i="5"/>
  <c r="K826" i="5"/>
  <c r="L826" i="5"/>
  <c r="M826" i="5"/>
  <c r="N826" i="5"/>
  <c r="H826" i="5"/>
  <c r="F826" i="5"/>
  <c r="G826" i="5"/>
  <c r="E826" i="5"/>
  <c r="C826" i="5"/>
  <c r="D826" i="5"/>
  <c r="O890" i="5"/>
  <c r="J890" i="5"/>
  <c r="L890" i="5"/>
  <c r="N890" i="5"/>
  <c r="K890" i="5"/>
  <c r="M890" i="5"/>
  <c r="H890" i="5"/>
  <c r="F890" i="5"/>
  <c r="G890" i="5"/>
  <c r="C890" i="5"/>
  <c r="D890" i="5"/>
  <c r="E890" i="5"/>
  <c r="M954" i="5"/>
  <c r="J954" i="5"/>
  <c r="N954" i="5"/>
  <c r="K954" i="5"/>
  <c r="H954" i="5"/>
  <c r="L954" i="5"/>
  <c r="O954" i="5"/>
  <c r="F954" i="5"/>
  <c r="G954" i="5"/>
  <c r="C954" i="5"/>
  <c r="D954" i="5"/>
  <c r="E954" i="5"/>
  <c r="L1018" i="5"/>
  <c r="N1018" i="5"/>
  <c r="K1018" i="5"/>
  <c r="J1018" i="5"/>
  <c r="M1018" i="5"/>
  <c r="O1018" i="5"/>
  <c r="G1018" i="5"/>
  <c r="H1018" i="5"/>
  <c r="F1018" i="5"/>
  <c r="C1018" i="5"/>
  <c r="D1018" i="5"/>
  <c r="E1018" i="5"/>
  <c r="L1082" i="5"/>
  <c r="K1082" i="5"/>
  <c r="M1082" i="5"/>
  <c r="J1082" i="5"/>
  <c r="N1082" i="5"/>
  <c r="O1082" i="5"/>
  <c r="G1082" i="5"/>
  <c r="H1082" i="5"/>
  <c r="F1082" i="5"/>
  <c r="C1082" i="5"/>
  <c r="D1082" i="5"/>
  <c r="E1082" i="5"/>
  <c r="K427" i="5"/>
  <c r="L427" i="5"/>
  <c r="M427" i="5"/>
  <c r="O427" i="5"/>
  <c r="J427" i="5"/>
  <c r="N427" i="5"/>
  <c r="H427" i="5"/>
  <c r="F427" i="5"/>
  <c r="E427" i="5"/>
  <c r="G427" i="5"/>
  <c r="D427" i="5"/>
  <c r="C427" i="5"/>
  <c r="M491" i="5"/>
  <c r="O491" i="5"/>
  <c r="J491" i="5"/>
  <c r="K491" i="5"/>
  <c r="N491" i="5"/>
  <c r="L491" i="5"/>
  <c r="H491" i="5"/>
  <c r="F491" i="5"/>
  <c r="G491" i="5"/>
  <c r="E491" i="5"/>
  <c r="D491" i="5"/>
  <c r="C491" i="5"/>
  <c r="L555" i="5"/>
  <c r="M555" i="5"/>
  <c r="N555" i="5"/>
  <c r="O555" i="5"/>
  <c r="J555" i="5"/>
  <c r="K555" i="5"/>
  <c r="G555" i="5"/>
  <c r="H555" i="5"/>
  <c r="F555" i="5"/>
  <c r="E555" i="5"/>
  <c r="D555" i="5"/>
  <c r="C555" i="5"/>
  <c r="L619" i="5"/>
  <c r="M619" i="5"/>
  <c r="J619" i="5"/>
  <c r="K619" i="5"/>
  <c r="N619" i="5"/>
  <c r="O619" i="5"/>
  <c r="G619" i="5"/>
  <c r="H619" i="5"/>
  <c r="F619" i="5"/>
  <c r="E619" i="5"/>
  <c r="D619" i="5"/>
  <c r="C619" i="5"/>
  <c r="K683" i="5"/>
  <c r="L683" i="5"/>
  <c r="M683" i="5"/>
  <c r="N683" i="5"/>
  <c r="J683" i="5"/>
  <c r="O683" i="5"/>
  <c r="G683" i="5"/>
  <c r="H683" i="5"/>
  <c r="F683" i="5"/>
  <c r="E683" i="5"/>
  <c r="D683" i="5"/>
  <c r="C683" i="5"/>
  <c r="K747" i="5"/>
  <c r="M747" i="5"/>
  <c r="J747" i="5"/>
  <c r="L747" i="5"/>
  <c r="O747" i="5"/>
  <c r="N747" i="5"/>
  <c r="H747" i="5"/>
  <c r="E747" i="5"/>
  <c r="F747" i="5"/>
  <c r="D747" i="5"/>
  <c r="C747" i="5"/>
  <c r="G747" i="5"/>
  <c r="K811" i="5"/>
  <c r="L811" i="5"/>
  <c r="J811" i="5"/>
  <c r="M811" i="5"/>
  <c r="N811" i="5"/>
  <c r="O811" i="5"/>
  <c r="F811" i="5"/>
  <c r="E811" i="5"/>
  <c r="G811" i="5"/>
  <c r="H811" i="5"/>
  <c r="D811" i="5"/>
  <c r="C811" i="5"/>
  <c r="L875" i="5"/>
  <c r="J875" i="5"/>
  <c r="K875" i="5"/>
  <c r="M875" i="5"/>
  <c r="O875" i="5"/>
  <c r="N875" i="5"/>
  <c r="F875" i="5"/>
  <c r="G875" i="5"/>
  <c r="H875" i="5"/>
  <c r="E875" i="5"/>
  <c r="D875" i="5"/>
  <c r="C875" i="5"/>
  <c r="O939" i="5"/>
  <c r="K939" i="5"/>
  <c r="L939" i="5"/>
  <c r="N939" i="5"/>
  <c r="M939" i="5"/>
  <c r="J939" i="5"/>
  <c r="F939" i="5"/>
  <c r="G939" i="5"/>
  <c r="H939" i="5"/>
  <c r="E939" i="5"/>
  <c r="D939" i="5"/>
  <c r="C939" i="5"/>
  <c r="N1003" i="5"/>
  <c r="K1003" i="5"/>
  <c r="L1003" i="5"/>
  <c r="O1003" i="5"/>
  <c r="J1003" i="5"/>
  <c r="M1003" i="5"/>
  <c r="F1003" i="5"/>
  <c r="G1003" i="5"/>
  <c r="H1003" i="5"/>
  <c r="E1003" i="5"/>
  <c r="D1003" i="5"/>
  <c r="C1003" i="5"/>
  <c r="N1067" i="5"/>
  <c r="K1067" i="5"/>
  <c r="L1067" i="5"/>
  <c r="O1067" i="5"/>
  <c r="J1067" i="5"/>
  <c r="F1067" i="5"/>
  <c r="G1067" i="5"/>
  <c r="H1067" i="5"/>
  <c r="M1067" i="5"/>
  <c r="E1067" i="5"/>
  <c r="D1067" i="5"/>
  <c r="C1067" i="5"/>
  <c r="O412" i="5"/>
  <c r="J412" i="5"/>
  <c r="M412" i="5"/>
  <c r="N412" i="5"/>
  <c r="L412" i="5"/>
  <c r="K412" i="5"/>
  <c r="F412" i="5"/>
  <c r="G412" i="5"/>
  <c r="H412" i="5"/>
  <c r="E412" i="5"/>
  <c r="D412" i="5"/>
  <c r="C412" i="5"/>
  <c r="O476" i="5"/>
  <c r="L476" i="5"/>
  <c r="M476" i="5"/>
  <c r="N476" i="5"/>
  <c r="J476" i="5"/>
  <c r="K476" i="5"/>
  <c r="F476" i="5"/>
  <c r="G476" i="5"/>
  <c r="H476" i="5"/>
  <c r="D476" i="5"/>
  <c r="C476" i="5"/>
  <c r="E476" i="5"/>
  <c r="N540" i="5"/>
  <c r="O540" i="5"/>
  <c r="J540" i="5"/>
  <c r="K540" i="5"/>
  <c r="L540" i="5"/>
  <c r="M540" i="5"/>
  <c r="H540" i="5"/>
  <c r="F540" i="5"/>
  <c r="G540" i="5"/>
  <c r="D540" i="5"/>
  <c r="C540" i="5"/>
  <c r="E540" i="5"/>
  <c r="N604" i="5"/>
  <c r="O604" i="5"/>
  <c r="J604" i="5"/>
  <c r="K604" i="5"/>
  <c r="L604" i="5"/>
  <c r="M604" i="5"/>
  <c r="H604" i="5"/>
  <c r="F604" i="5"/>
  <c r="G604" i="5"/>
  <c r="D604" i="5"/>
  <c r="C604" i="5"/>
  <c r="E604" i="5"/>
  <c r="M668" i="5"/>
  <c r="N668" i="5"/>
  <c r="O668" i="5"/>
  <c r="J668" i="5"/>
  <c r="L668" i="5"/>
  <c r="K668" i="5"/>
  <c r="H668" i="5"/>
  <c r="F668" i="5"/>
  <c r="G668" i="5"/>
  <c r="D668" i="5"/>
  <c r="E668" i="5"/>
  <c r="C668" i="5"/>
  <c r="M732" i="5"/>
  <c r="N732" i="5"/>
  <c r="O732" i="5"/>
  <c r="J732" i="5"/>
  <c r="L732" i="5"/>
  <c r="K732" i="5"/>
  <c r="F732" i="5"/>
  <c r="G732" i="5"/>
  <c r="H732" i="5"/>
  <c r="D732" i="5"/>
  <c r="E732" i="5"/>
  <c r="C732" i="5"/>
  <c r="J796" i="5"/>
  <c r="K796" i="5"/>
  <c r="M796" i="5"/>
  <c r="N796" i="5"/>
  <c r="L796" i="5"/>
  <c r="O796" i="5"/>
  <c r="F796" i="5"/>
  <c r="G796" i="5"/>
  <c r="H796" i="5"/>
  <c r="D796" i="5"/>
  <c r="E796" i="5"/>
  <c r="C796" i="5"/>
  <c r="K860" i="5"/>
  <c r="N860" i="5"/>
  <c r="J860" i="5"/>
  <c r="M860" i="5"/>
  <c r="O860" i="5"/>
  <c r="L860" i="5"/>
  <c r="F860" i="5"/>
  <c r="H860" i="5"/>
  <c r="E860" i="5"/>
  <c r="D860" i="5"/>
  <c r="G860" i="5"/>
  <c r="C860" i="5"/>
  <c r="K924" i="5"/>
  <c r="N924" i="5"/>
  <c r="J924" i="5"/>
  <c r="M924" i="5"/>
  <c r="L924" i="5"/>
  <c r="O924" i="5"/>
  <c r="F924" i="5"/>
  <c r="H924" i="5"/>
  <c r="G924" i="5"/>
  <c r="E924" i="5"/>
  <c r="D924" i="5"/>
  <c r="C924" i="5"/>
  <c r="J988" i="5"/>
  <c r="M988" i="5"/>
  <c r="L988" i="5"/>
  <c r="K988" i="5"/>
  <c r="N988" i="5"/>
  <c r="O988" i="5"/>
  <c r="G988" i="5"/>
  <c r="F988" i="5"/>
  <c r="E988" i="5"/>
  <c r="D988" i="5"/>
  <c r="H988" i="5"/>
  <c r="C988" i="5"/>
  <c r="M1052" i="5"/>
  <c r="J1052" i="5"/>
  <c r="K1052" i="5"/>
  <c r="L1052" i="5"/>
  <c r="N1052" i="5"/>
  <c r="O1052" i="5"/>
  <c r="G1052" i="5"/>
  <c r="F1052" i="5"/>
  <c r="E1052" i="5"/>
  <c r="D1052" i="5"/>
  <c r="H1052" i="5"/>
  <c r="C1052" i="5"/>
  <c r="K397" i="5"/>
  <c r="L397" i="5"/>
  <c r="N397" i="5"/>
  <c r="O397" i="5"/>
  <c r="J397" i="5"/>
  <c r="M397" i="5"/>
  <c r="G397" i="5"/>
  <c r="F397" i="5"/>
  <c r="H397" i="5"/>
  <c r="E397" i="5"/>
  <c r="D397" i="5"/>
  <c r="C397" i="5"/>
  <c r="K461" i="5"/>
  <c r="M461" i="5"/>
  <c r="N461" i="5"/>
  <c r="J461" i="5"/>
  <c r="L461" i="5"/>
  <c r="O461" i="5"/>
  <c r="G461" i="5"/>
  <c r="H461" i="5"/>
  <c r="F461" i="5"/>
  <c r="E461" i="5"/>
  <c r="D461" i="5"/>
  <c r="C461" i="5"/>
  <c r="J525" i="5"/>
  <c r="L525" i="5"/>
  <c r="M525" i="5"/>
  <c r="K525" i="5"/>
  <c r="O525" i="5"/>
  <c r="N525" i="5"/>
  <c r="G525" i="5"/>
  <c r="H525" i="5"/>
  <c r="E525" i="5"/>
  <c r="F525" i="5"/>
  <c r="D525" i="5"/>
  <c r="C525" i="5"/>
  <c r="J589" i="5"/>
  <c r="L589" i="5"/>
  <c r="M589" i="5"/>
  <c r="K589" i="5"/>
  <c r="O589" i="5"/>
  <c r="N589" i="5"/>
  <c r="G589" i="5"/>
  <c r="E589" i="5"/>
  <c r="H589" i="5"/>
  <c r="D589" i="5"/>
  <c r="F589" i="5"/>
  <c r="C589" i="5"/>
  <c r="O653" i="5"/>
  <c r="J653" i="5"/>
  <c r="L653" i="5"/>
  <c r="K653" i="5"/>
  <c r="N653" i="5"/>
  <c r="M653" i="5"/>
  <c r="G653" i="5"/>
  <c r="H653" i="5"/>
  <c r="D653" i="5"/>
  <c r="F653" i="5"/>
  <c r="E653" i="5"/>
  <c r="C653" i="5"/>
  <c r="O717" i="5"/>
  <c r="J717" i="5"/>
  <c r="L717" i="5"/>
  <c r="K717" i="5"/>
  <c r="M717" i="5"/>
  <c r="N717" i="5"/>
  <c r="G717" i="5"/>
  <c r="F717" i="5"/>
  <c r="D717" i="5"/>
  <c r="H717" i="5"/>
  <c r="E717" i="5"/>
  <c r="C717" i="5"/>
  <c r="L781" i="5"/>
  <c r="K781" i="5"/>
  <c r="M781" i="5"/>
  <c r="N781" i="5"/>
  <c r="O781" i="5"/>
  <c r="J781" i="5"/>
  <c r="G781" i="5"/>
  <c r="F781" i="5"/>
  <c r="D781" i="5"/>
  <c r="E781" i="5"/>
  <c r="C781" i="5"/>
  <c r="H781" i="5"/>
  <c r="M845" i="5"/>
  <c r="O845" i="5"/>
  <c r="J845" i="5"/>
  <c r="L845" i="5"/>
  <c r="K845" i="5"/>
  <c r="N845" i="5"/>
  <c r="G845" i="5"/>
  <c r="H845" i="5"/>
  <c r="F845" i="5"/>
  <c r="E845" i="5"/>
  <c r="D845" i="5"/>
  <c r="C845" i="5"/>
  <c r="M909" i="5"/>
  <c r="O909" i="5"/>
  <c r="J909" i="5"/>
  <c r="N909" i="5"/>
  <c r="K909" i="5"/>
  <c r="L909" i="5"/>
  <c r="G909" i="5"/>
  <c r="H909" i="5"/>
  <c r="F909" i="5"/>
  <c r="E909" i="5"/>
  <c r="D909" i="5"/>
  <c r="C909" i="5"/>
  <c r="J973" i="5"/>
  <c r="L973" i="5"/>
  <c r="O973" i="5"/>
  <c r="M973" i="5"/>
  <c r="K973" i="5"/>
  <c r="N973" i="5"/>
  <c r="G973" i="5"/>
  <c r="H973" i="5"/>
  <c r="F973" i="5"/>
  <c r="E973" i="5"/>
  <c r="D973" i="5"/>
  <c r="C973" i="5"/>
  <c r="J1037" i="5"/>
  <c r="L1037" i="5"/>
  <c r="O1037" i="5"/>
  <c r="M1037" i="5"/>
  <c r="K1037" i="5"/>
  <c r="F1037" i="5"/>
  <c r="G1037" i="5"/>
  <c r="N1037" i="5"/>
  <c r="H1037" i="5"/>
  <c r="E1037" i="5"/>
  <c r="D1037" i="5"/>
  <c r="C1037" i="5"/>
  <c r="K381" i="5"/>
  <c r="O381" i="5"/>
  <c r="J381" i="5"/>
  <c r="N381" i="5"/>
  <c r="M381" i="5"/>
  <c r="H381" i="5"/>
  <c r="L381" i="5"/>
  <c r="G381" i="5"/>
  <c r="F381" i="5"/>
  <c r="E381" i="5"/>
  <c r="D381" i="5"/>
  <c r="C381" i="5"/>
  <c r="M446" i="5"/>
  <c r="K446" i="5"/>
  <c r="L446" i="5"/>
  <c r="O446" i="5"/>
  <c r="J446" i="5"/>
  <c r="N446" i="5"/>
  <c r="H446" i="5"/>
  <c r="G446" i="5"/>
  <c r="F446" i="5"/>
  <c r="D446" i="5"/>
  <c r="C446" i="5"/>
  <c r="E446" i="5"/>
  <c r="J510" i="5"/>
  <c r="K510" i="5"/>
  <c r="L510" i="5"/>
  <c r="N510" i="5"/>
  <c r="O510" i="5"/>
  <c r="M510" i="5"/>
  <c r="H510" i="5"/>
  <c r="G510" i="5"/>
  <c r="F510" i="5"/>
  <c r="D510" i="5"/>
  <c r="C510" i="5"/>
  <c r="E510" i="5"/>
  <c r="J574" i="5"/>
  <c r="K574" i="5"/>
  <c r="L574" i="5"/>
  <c r="N574" i="5"/>
  <c r="O574" i="5"/>
  <c r="M574" i="5"/>
  <c r="F574" i="5"/>
  <c r="G574" i="5"/>
  <c r="H574" i="5"/>
  <c r="D574" i="5"/>
  <c r="C574" i="5"/>
  <c r="E574" i="5"/>
  <c r="J638" i="5"/>
  <c r="K638" i="5"/>
  <c r="N638" i="5"/>
  <c r="O638" i="5"/>
  <c r="L638" i="5"/>
  <c r="M638" i="5"/>
  <c r="F638" i="5"/>
  <c r="G638" i="5"/>
  <c r="H638" i="5"/>
  <c r="D638" i="5"/>
  <c r="C638" i="5"/>
  <c r="E638" i="5"/>
  <c r="J702" i="5"/>
  <c r="K702" i="5"/>
  <c r="L702" i="5"/>
  <c r="N702" i="5"/>
  <c r="O702" i="5"/>
  <c r="M702" i="5"/>
  <c r="F702" i="5"/>
  <c r="G702" i="5"/>
  <c r="H702" i="5"/>
  <c r="D702" i="5"/>
  <c r="C702" i="5"/>
  <c r="E702" i="5"/>
  <c r="K766" i="5"/>
  <c r="N766" i="5"/>
  <c r="J766" i="5"/>
  <c r="L766" i="5"/>
  <c r="M766" i="5"/>
  <c r="O766" i="5"/>
  <c r="G766" i="5"/>
  <c r="H766" i="5"/>
  <c r="F766" i="5"/>
  <c r="D766" i="5"/>
  <c r="C766" i="5"/>
  <c r="E766" i="5"/>
  <c r="O830" i="5"/>
  <c r="J830" i="5"/>
  <c r="L830" i="5"/>
  <c r="M830" i="5"/>
  <c r="N830" i="5"/>
  <c r="K830" i="5"/>
  <c r="H830" i="5"/>
  <c r="F830" i="5"/>
  <c r="D830" i="5"/>
  <c r="C830" i="5"/>
  <c r="G830" i="5"/>
  <c r="E830" i="5"/>
  <c r="O894" i="5"/>
  <c r="J894" i="5"/>
  <c r="L894" i="5"/>
  <c r="M894" i="5"/>
  <c r="N894" i="5"/>
  <c r="K894" i="5"/>
  <c r="H894" i="5"/>
  <c r="E894" i="5"/>
  <c r="D894" i="5"/>
  <c r="C894" i="5"/>
  <c r="G894" i="5"/>
  <c r="F894" i="5"/>
  <c r="M958" i="5"/>
  <c r="O958" i="5"/>
  <c r="K958" i="5"/>
  <c r="L958" i="5"/>
  <c r="J958" i="5"/>
  <c r="N958" i="5"/>
  <c r="H958" i="5"/>
  <c r="E958" i="5"/>
  <c r="D958" i="5"/>
  <c r="C958" i="5"/>
  <c r="F958" i="5"/>
  <c r="G958" i="5"/>
  <c r="L1022" i="5"/>
  <c r="N1022" i="5"/>
  <c r="M1022" i="5"/>
  <c r="J1022" i="5"/>
  <c r="K1022" i="5"/>
  <c r="O1022" i="5"/>
  <c r="H1022" i="5"/>
  <c r="E1022" i="5"/>
  <c r="D1022" i="5"/>
  <c r="C1022" i="5"/>
  <c r="G1022" i="5"/>
  <c r="F1022" i="5"/>
  <c r="L1086" i="5"/>
  <c r="O1086" i="5"/>
  <c r="J1086" i="5"/>
  <c r="K1086" i="5"/>
  <c r="M1086" i="5"/>
  <c r="N1086" i="5"/>
  <c r="H1086" i="5"/>
  <c r="E1086" i="5"/>
  <c r="D1086" i="5"/>
  <c r="C1086" i="5"/>
  <c r="G1086" i="5"/>
  <c r="F1086" i="5"/>
  <c r="N431" i="5"/>
  <c r="J431" i="5"/>
  <c r="K431" i="5"/>
  <c r="M431" i="5"/>
  <c r="O431" i="5"/>
  <c r="L431" i="5"/>
  <c r="G431" i="5"/>
  <c r="H431" i="5"/>
  <c r="F431" i="5"/>
  <c r="E431" i="5"/>
  <c r="D431" i="5"/>
  <c r="C431" i="5"/>
  <c r="M495" i="5"/>
  <c r="J495" i="5"/>
  <c r="K495" i="5"/>
  <c r="N495" i="5"/>
  <c r="O495" i="5"/>
  <c r="L495" i="5"/>
  <c r="G495" i="5"/>
  <c r="F495" i="5"/>
  <c r="H495" i="5"/>
  <c r="E495" i="5"/>
  <c r="D495" i="5"/>
  <c r="C495" i="5"/>
  <c r="L559" i="5"/>
  <c r="M559" i="5"/>
  <c r="N559" i="5"/>
  <c r="K559" i="5"/>
  <c r="O559" i="5"/>
  <c r="J559" i="5"/>
  <c r="G559" i="5"/>
  <c r="F559" i="5"/>
  <c r="H559" i="5"/>
  <c r="E559" i="5"/>
  <c r="D559" i="5"/>
  <c r="C559" i="5"/>
  <c r="L623" i="5"/>
  <c r="M623" i="5"/>
  <c r="K623" i="5"/>
  <c r="N623" i="5"/>
  <c r="O623" i="5"/>
  <c r="J623" i="5"/>
  <c r="G623" i="5"/>
  <c r="F623" i="5"/>
  <c r="H623" i="5"/>
  <c r="E623" i="5"/>
  <c r="D623" i="5"/>
  <c r="C623" i="5"/>
  <c r="K687" i="5"/>
  <c r="L687" i="5"/>
  <c r="M687" i="5"/>
  <c r="N687" i="5"/>
  <c r="J687" i="5"/>
  <c r="O687" i="5"/>
  <c r="G687" i="5"/>
  <c r="F687" i="5"/>
  <c r="H687" i="5"/>
  <c r="E687" i="5"/>
  <c r="D687" i="5"/>
  <c r="C687" i="5"/>
  <c r="K751" i="5"/>
  <c r="M751" i="5"/>
  <c r="J751" i="5"/>
  <c r="L751" i="5"/>
  <c r="N751" i="5"/>
  <c r="O751" i="5"/>
  <c r="F751" i="5"/>
  <c r="G751" i="5"/>
  <c r="E751" i="5"/>
  <c r="D751" i="5"/>
  <c r="H751" i="5"/>
  <c r="C751" i="5"/>
  <c r="K815" i="5"/>
  <c r="L815" i="5"/>
  <c r="M815" i="5"/>
  <c r="N815" i="5"/>
  <c r="O815" i="5"/>
  <c r="J815" i="5"/>
  <c r="F815" i="5"/>
  <c r="G815" i="5"/>
  <c r="H815" i="5"/>
  <c r="E815" i="5"/>
  <c r="D815" i="5"/>
  <c r="C815" i="5"/>
  <c r="L879" i="5"/>
  <c r="N879" i="5"/>
  <c r="J879" i="5"/>
  <c r="M879" i="5"/>
  <c r="K879" i="5"/>
  <c r="O879" i="5"/>
  <c r="F879" i="5"/>
  <c r="G879" i="5"/>
  <c r="H879" i="5"/>
  <c r="E879" i="5"/>
  <c r="D879" i="5"/>
  <c r="C879" i="5"/>
  <c r="O943" i="5"/>
  <c r="K943" i="5"/>
  <c r="L943" i="5"/>
  <c r="M943" i="5"/>
  <c r="N943" i="5"/>
  <c r="J943" i="5"/>
  <c r="F943" i="5"/>
  <c r="G943" i="5"/>
  <c r="H943" i="5"/>
  <c r="E943" i="5"/>
  <c r="D943" i="5"/>
  <c r="C943" i="5"/>
  <c r="N1007" i="5"/>
  <c r="K1007" i="5"/>
  <c r="M1007" i="5"/>
  <c r="L1007" i="5"/>
  <c r="O1007" i="5"/>
  <c r="F1007" i="5"/>
  <c r="H1007" i="5"/>
  <c r="J1007" i="5"/>
  <c r="E1007" i="5"/>
  <c r="D1007" i="5"/>
  <c r="G1007" i="5"/>
  <c r="C1007" i="5"/>
  <c r="N1071" i="5"/>
  <c r="K1071" i="5"/>
  <c r="M1071" i="5"/>
  <c r="O1071" i="5"/>
  <c r="J1071" i="5"/>
  <c r="L1071" i="5"/>
  <c r="F1071" i="5"/>
  <c r="H1071" i="5"/>
  <c r="E1071" i="5"/>
  <c r="D1071" i="5"/>
  <c r="G1071" i="5"/>
  <c r="C1071" i="5"/>
  <c r="O416" i="5"/>
  <c r="J416" i="5"/>
  <c r="N416" i="5"/>
  <c r="K416" i="5"/>
  <c r="M416" i="5"/>
  <c r="L416" i="5"/>
  <c r="F416" i="5"/>
  <c r="G416" i="5"/>
  <c r="H416" i="5"/>
  <c r="E416" i="5"/>
  <c r="D416" i="5"/>
  <c r="C416" i="5"/>
  <c r="O480" i="5"/>
  <c r="J480" i="5"/>
  <c r="L480" i="5"/>
  <c r="M480" i="5"/>
  <c r="N480" i="5"/>
  <c r="K480" i="5"/>
  <c r="F480" i="5"/>
  <c r="G480" i="5"/>
  <c r="H480" i="5"/>
  <c r="E480" i="5"/>
  <c r="D480" i="5"/>
  <c r="C480" i="5"/>
  <c r="N544" i="5"/>
  <c r="O544" i="5"/>
  <c r="J544" i="5"/>
  <c r="K544" i="5"/>
  <c r="L544" i="5"/>
  <c r="M544" i="5"/>
  <c r="F544" i="5"/>
  <c r="H544" i="5"/>
  <c r="G544" i="5"/>
  <c r="E544" i="5"/>
  <c r="D544" i="5"/>
  <c r="C544" i="5"/>
  <c r="N608" i="5"/>
  <c r="O608" i="5"/>
  <c r="J608" i="5"/>
  <c r="K608" i="5"/>
  <c r="L608" i="5"/>
  <c r="M608" i="5"/>
  <c r="F608" i="5"/>
  <c r="H608" i="5"/>
  <c r="G608" i="5"/>
  <c r="E608" i="5"/>
  <c r="D608" i="5"/>
  <c r="C608" i="5"/>
  <c r="M672" i="5"/>
  <c r="N672" i="5"/>
  <c r="O672" i="5"/>
  <c r="J672" i="5"/>
  <c r="K672" i="5"/>
  <c r="L672" i="5"/>
  <c r="F672" i="5"/>
  <c r="H672" i="5"/>
  <c r="G672" i="5"/>
  <c r="E672" i="5"/>
  <c r="D672" i="5"/>
  <c r="C672" i="5"/>
  <c r="M736" i="5"/>
  <c r="N736" i="5"/>
  <c r="O736" i="5"/>
  <c r="J736" i="5"/>
  <c r="K736" i="5"/>
  <c r="L736" i="5"/>
  <c r="F736" i="5"/>
  <c r="G736" i="5"/>
  <c r="H736" i="5"/>
  <c r="E736" i="5"/>
  <c r="D736" i="5"/>
  <c r="C736" i="5"/>
  <c r="K800" i="5"/>
  <c r="M800" i="5"/>
  <c r="N800" i="5"/>
  <c r="L800" i="5"/>
  <c r="O800" i="5"/>
  <c r="J800" i="5"/>
  <c r="F800" i="5"/>
  <c r="G800" i="5"/>
  <c r="H800" i="5"/>
  <c r="E800" i="5"/>
  <c r="D800" i="5"/>
  <c r="C800" i="5"/>
  <c r="K864" i="5"/>
  <c r="N864" i="5"/>
  <c r="J864" i="5"/>
  <c r="L864" i="5"/>
  <c r="M864" i="5"/>
  <c r="O864" i="5"/>
  <c r="F864" i="5"/>
  <c r="G864" i="5"/>
  <c r="H864" i="5"/>
  <c r="E864" i="5"/>
  <c r="D864" i="5"/>
  <c r="C864" i="5"/>
  <c r="K928" i="5"/>
  <c r="L928" i="5"/>
  <c r="M928" i="5"/>
  <c r="O928" i="5"/>
  <c r="J928" i="5"/>
  <c r="F928" i="5"/>
  <c r="G928" i="5"/>
  <c r="H928" i="5"/>
  <c r="N928" i="5"/>
  <c r="E928" i="5"/>
  <c r="D928" i="5"/>
  <c r="C928" i="5"/>
  <c r="J992" i="5"/>
  <c r="M992" i="5"/>
  <c r="N992" i="5"/>
  <c r="K992" i="5"/>
  <c r="L992" i="5"/>
  <c r="O992" i="5"/>
  <c r="F992" i="5"/>
  <c r="G992" i="5"/>
  <c r="E992" i="5"/>
  <c r="D992" i="5"/>
  <c r="H992" i="5"/>
  <c r="C992" i="5"/>
  <c r="M1056" i="5"/>
  <c r="N1056" i="5"/>
  <c r="L1056" i="5"/>
  <c r="O1056" i="5"/>
  <c r="J1056" i="5"/>
  <c r="K1056" i="5"/>
  <c r="F1056" i="5"/>
  <c r="G1056" i="5"/>
  <c r="E1056" i="5"/>
  <c r="D1056" i="5"/>
  <c r="H1056" i="5"/>
  <c r="C1056" i="5"/>
  <c r="K695" i="5"/>
  <c r="L695" i="5"/>
  <c r="M695" i="5"/>
  <c r="N695" i="5"/>
  <c r="O695" i="5"/>
  <c r="J695" i="5"/>
  <c r="G695" i="5"/>
  <c r="F695" i="5"/>
  <c r="H695" i="5"/>
  <c r="D695" i="5"/>
  <c r="E695" i="5"/>
  <c r="C695" i="5"/>
  <c r="K759" i="5"/>
  <c r="M759" i="5"/>
  <c r="L759" i="5"/>
  <c r="N759" i="5"/>
  <c r="O759" i="5"/>
  <c r="J759" i="5"/>
  <c r="F759" i="5"/>
  <c r="G759" i="5"/>
  <c r="H759" i="5"/>
  <c r="D759" i="5"/>
  <c r="E759" i="5"/>
  <c r="C759" i="5"/>
  <c r="K823" i="5"/>
  <c r="L823" i="5"/>
  <c r="M823" i="5"/>
  <c r="O823" i="5"/>
  <c r="J823" i="5"/>
  <c r="N823" i="5"/>
  <c r="F823" i="5"/>
  <c r="H823" i="5"/>
  <c r="G823" i="5"/>
  <c r="D823" i="5"/>
  <c r="E823" i="5"/>
  <c r="C823" i="5"/>
  <c r="L887" i="5"/>
  <c r="K887" i="5"/>
  <c r="M887" i="5"/>
  <c r="N887" i="5"/>
  <c r="J887" i="5"/>
  <c r="O887" i="5"/>
  <c r="H887" i="5"/>
  <c r="F887" i="5"/>
  <c r="G887" i="5"/>
  <c r="E887" i="5"/>
  <c r="D887" i="5"/>
  <c r="C887" i="5"/>
  <c r="O951" i="5"/>
  <c r="K951" i="5"/>
  <c r="N951" i="5"/>
  <c r="J951" i="5"/>
  <c r="L951" i="5"/>
  <c r="M951" i="5"/>
  <c r="H951" i="5"/>
  <c r="E951" i="5"/>
  <c r="D951" i="5"/>
  <c r="G951" i="5"/>
  <c r="F951" i="5"/>
  <c r="C951" i="5"/>
  <c r="N1015" i="5"/>
  <c r="K1015" i="5"/>
  <c r="J1015" i="5"/>
  <c r="L1015" i="5"/>
  <c r="M1015" i="5"/>
  <c r="O1015" i="5"/>
  <c r="F1015" i="5"/>
  <c r="H1015" i="5"/>
  <c r="E1015" i="5"/>
  <c r="D1015" i="5"/>
  <c r="G1015" i="5"/>
  <c r="C1015" i="5"/>
  <c r="N1079" i="5"/>
  <c r="K1079" i="5"/>
  <c r="O1079" i="5"/>
  <c r="L1079" i="5"/>
  <c r="M1079" i="5"/>
  <c r="F1079" i="5"/>
  <c r="J1079" i="5"/>
  <c r="H1079" i="5"/>
  <c r="E1079" i="5"/>
  <c r="D1079" i="5"/>
  <c r="G1079" i="5"/>
  <c r="C1079" i="5"/>
  <c r="J424" i="5"/>
  <c r="K424" i="5"/>
  <c r="L424" i="5"/>
  <c r="N424" i="5"/>
  <c r="O424" i="5"/>
  <c r="M424" i="5"/>
  <c r="F424" i="5"/>
  <c r="G424" i="5"/>
  <c r="H424" i="5"/>
  <c r="E424" i="5"/>
  <c r="D424" i="5"/>
  <c r="C424" i="5"/>
  <c r="O488" i="5"/>
  <c r="M488" i="5"/>
  <c r="N488" i="5"/>
  <c r="J488" i="5"/>
  <c r="K488" i="5"/>
  <c r="L488" i="5"/>
  <c r="F488" i="5"/>
  <c r="G488" i="5"/>
  <c r="H488" i="5"/>
  <c r="E488" i="5"/>
  <c r="D488" i="5"/>
  <c r="C488" i="5"/>
  <c r="N552" i="5"/>
  <c r="O552" i="5"/>
  <c r="J552" i="5"/>
  <c r="K552" i="5"/>
  <c r="L552" i="5"/>
  <c r="M552" i="5"/>
  <c r="F552" i="5"/>
  <c r="H552" i="5"/>
  <c r="G552" i="5"/>
  <c r="E552" i="5"/>
  <c r="D552" i="5"/>
  <c r="C552" i="5"/>
  <c r="N616" i="5"/>
  <c r="O616" i="5"/>
  <c r="J616" i="5"/>
  <c r="K616" i="5"/>
  <c r="L616" i="5"/>
  <c r="M616" i="5"/>
  <c r="F616" i="5"/>
  <c r="H616" i="5"/>
  <c r="G616" i="5"/>
  <c r="E616" i="5"/>
  <c r="D616" i="5"/>
  <c r="C616" i="5"/>
  <c r="M680" i="5"/>
  <c r="N680" i="5"/>
  <c r="O680" i="5"/>
  <c r="J680" i="5"/>
  <c r="K680" i="5"/>
  <c r="L680" i="5"/>
  <c r="F680" i="5"/>
  <c r="H680" i="5"/>
  <c r="G680" i="5"/>
  <c r="E680" i="5"/>
  <c r="D680" i="5"/>
  <c r="C680" i="5"/>
  <c r="M744" i="5"/>
  <c r="N744" i="5"/>
  <c r="O744" i="5"/>
  <c r="J744" i="5"/>
  <c r="K744" i="5"/>
  <c r="L744" i="5"/>
  <c r="F744" i="5"/>
  <c r="G744" i="5"/>
  <c r="H744" i="5"/>
  <c r="E744" i="5"/>
  <c r="D744" i="5"/>
  <c r="C744" i="5"/>
  <c r="K808" i="5"/>
  <c r="M808" i="5"/>
  <c r="N808" i="5"/>
  <c r="L808" i="5"/>
  <c r="J808" i="5"/>
  <c r="O808" i="5"/>
  <c r="F808" i="5"/>
  <c r="G808" i="5"/>
  <c r="H808" i="5"/>
  <c r="E808" i="5"/>
  <c r="D808" i="5"/>
  <c r="C808" i="5"/>
  <c r="K872" i="5"/>
  <c r="N872" i="5"/>
  <c r="M872" i="5"/>
  <c r="L872" i="5"/>
  <c r="O872" i="5"/>
  <c r="J872" i="5"/>
  <c r="F872" i="5"/>
  <c r="G872" i="5"/>
  <c r="H872" i="5"/>
  <c r="E872" i="5"/>
  <c r="D872" i="5"/>
  <c r="C872" i="5"/>
  <c r="M936" i="5"/>
  <c r="K936" i="5"/>
  <c r="O936" i="5"/>
  <c r="N936" i="5"/>
  <c r="F936" i="5"/>
  <c r="J936" i="5"/>
  <c r="L936" i="5"/>
  <c r="G936" i="5"/>
  <c r="H936" i="5"/>
  <c r="E936" i="5"/>
  <c r="D936" i="5"/>
  <c r="C936" i="5"/>
  <c r="J1000" i="5"/>
  <c r="M1000" i="5"/>
  <c r="K1000" i="5"/>
  <c r="N1000" i="5"/>
  <c r="O1000" i="5"/>
  <c r="L1000" i="5"/>
  <c r="F1000" i="5"/>
  <c r="G1000" i="5"/>
  <c r="E1000" i="5"/>
  <c r="D1000" i="5"/>
  <c r="C1000" i="5"/>
  <c r="H1000" i="5"/>
  <c r="M1064" i="5"/>
  <c r="L1064" i="5"/>
  <c r="N1064" i="5"/>
  <c r="J1064" i="5"/>
  <c r="K1064" i="5"/>
  <c r="F1064" i="5"/>
  <c r="G1064" i="5"/>
  <c r="O1064" i="5"/>
  <c r="E1064" i="5"/>
  <c r="D1064" i="5"/>
  <c r="C1064" i="5"/>
  <c r="H1064" i="5"/>
  <c r="J21" i="5" l="1"/>
  <c r="K21" i="5" s="1"/>
  <c r="N21" i="5" s="1"/>
  <c r="O13" i="5"/>
  <c r="O9" i="5"/>
  <c r="O5" i="5"/>
  <c r="O14" i="5"/>
  <c r="O10" i="5"/>
  <c r="O6" i="5"/>
  <c r="O11" i="5"/>
  <c r="O7" i="5"/>
  <c r="O3" i="5"/>
  <c r="O12" i="5"/>
  <c r="O8" i="5"/>
  <c r="O4" i="5"/>
  <c r="L21" i="5" l="1"/>
  <c r="M21" i="5" s="1"/>
  <c r="C22" i="5"/>
  <c r="D22" i="5" s="1"/>
  <c r="H22" i="5" s="1"/>
  <c r="J22" i="5" s="1"/>
  <c r="K22" i="5" l="1"/>
  <c r="N22" i="5" s="1"/>
  <c r="L22" i="5" l="1"/>
  <c r="M22" i="5" s="1"/>
  <c r="C23" i="5" l="1"/>
  <c r="D23" i="5" s="1"/>
  <c r="H23" i="5" s="1"/>
  <c r="J23" i="5" s="1"/>
  <c r="K23" i="5" l="1"/>
  <c r="N23" i="5" s="1"/>
  <c r="C24" i="5" l="1"/>
  <c r="D24" i="5" s="1"/>
  <c r="H24" i="5" s="1"/>
  <c r="J24" i="5" s="1"/>
  <c r="K24" i="5" s="1"/>
  <c r="N24" i="5" s="1"/>
  <c r="L23" i="5"/>
  <c r="M23" i="5" s="1"/>
  <c r="C25" i="5" l="1"/>
  <c r="D25" i="5" s="1"/>
  <c r="H25" i="5" s="1"/>
  <c r="J25" i="5" s="1"/>
  <c r="L24" i="5"/>
  <c r="M24" i="5" s="1"/>
  <c r="K25" i="5" l="1"/>
  <c r="L25" i="5" s="1"/>
  <c r="M25" i="5" s="1"/>
  <c r="N25" i="5" l="1"/>
  <c r="C26" i="5"/>
  <c r="D26" i="5" s="1"/>
  <c r="H26" i="5" s="1"/>
  <c r="J26" i="5" s="1"/>
  <c r="K26" i="5" l="1"/>
  <c r="L26" i="5" s="1"/>
  <c r="M26" i="5" s="1"/>
  <c r="N26" i="5" l="1"/>
  <c r="C27" i="5"/>
  <c r="D27" i="5" s="1"/>
  <c r="H27" i="5" s="1"/>
  <c r="J27" i="5" s="1"/>
  <c r="K27" i="5" l="1"/>
  <c r="L27" i="5" s="1"/>
  <c r="M27" i="5" s="1"/>
  <c r="N27" i="5" l="1"/>
  <c r="C28" i="5"/>
  <c r="D28" i="5" s="1"/>
  <c r="H28" i="5" s="1"/>
  <c r="J28" i="5" s="1"/>
  <c r="K28" i="5" l="1"/>
  <c r="L28" i="5" s="1"/>
  <c r="M28" i="5" s="1"/>
  <c r="N28" i="5" l="1"/>
  <c r="C29" i="5"/>
  <c r="D29" i="5" s="1"/>
  <c r="H29" i="5" s="1"/>
  <c r="J29" i="5" s="1"/>
  <c r="K29" i="5" l="1"/>
  <c r="L29" i="5" s="1"/>
  <c r="M29" i="5" s="1"/>
  <c r="N29" i="5" l="1"/>
  <c r="C30" i="5"/>
  <c r="D30" i="5" s="1"/>
  <c r="H30" i="5" s="1"/>
  <c r="J30" i="5" s="1"/>
  <c r="K30" i="5" l="1"/>
  <c r="L30" i="5" s="1"/>
  <c r="M30" i="5" s="1"/>
  <c r="N30" i="5" l="1"/>
  <c r="C31" i="5"/>
  <c r="D31" i="5" s="1"/>
  <c r="H31" i="5" s="1"/>
  <c r="J31" i="5" s="1"/>
  <c r="K31" i="5" l="1"/>
  <c r="L31" i="5" s="1"/>
  <c r="M31" i="5" s="1"/>
  <c r="N31" i="5" l="1"/>
  <c r="C32" i="5"/>
  <c r="D32" i="5" s="1"/>
  <c r="H32" i="5" s="1"/>
  <c r="J32" i="5" s="1"/>
  <c r="K32" i="5" l="1"/>
  <c r="N32" i="5" l="1"/>
  <c r="C33" i="5"/>
  <c r="D33" i="5" s="1"/>
  <c r="H33" i="5" s="1"/>
  <c r="J33" i="5" s="1"/>
  <c r="L32" i="5"/>
  <c r="M32" i="5" s="1"/>
  <c r="K33" i="5" l="1"/>
  <c r="L33" i="5" s="1"/>
  <c r="M33" i="5" s="1"/>
  <c r="N33" i="5" l="1"/>
  <c r="C34" i="5"/>
  <c r="D34" i="5" s="1"/>
  <c r="H34" i="5" s="1"/>
  <c r="J34" i="5" s="1"/>
  <c r="K34" i="5" l="1"/>
  <c r="L34" i="5" s="1"/>
  <c r="M34" i="5" s="1"/>
  <c r="N34" i="5" l="1"/>
  <c r="C35" i="5"/>
  <c r="D35" i="5" s="1"/>
  <c r="H35" i="5" s="1"/>
  <c r="J35" i="5" s="1"/>
  <c r="K35" i="5" l="1"/>
  <c r="L35" i="5" s="1"/>
  <c r="M35" i="5" s="1"/>
  <c r="N35" i="5" l="1"/>
  <c r="C36" i="5"/>
  <c r="D36" i="5" s="1"/>
  <c r="H36" i="5" s="1"/>
  <c r="J36" i="5" s="1"/>
  <c r="K36" i="5" l="1"/>
  <c r="L36" i="5" s="1"/>
  <c r="M36" i="5" s="1"/>
  <c r="N36" i="5" l="1"/>
  <c r="C37" i="5"/>
  <c r="D37" i="5" s="1"/>
  <c r="H37" i="5" s="1"/>
  <c r="J37" i="5" s="1"/>
  <c r="K37" i="5" l="1"/>
  <c r="L37" i="5" s="1"/>
  <c r="M37" i="5" s="1"/>
  <c r="N37" i="5" l="1"/>
  <c r="C38" i="5"/>
  <c r="D38" i="5" s="1"/>
  <c r="H38" i="5" s="1"/>
  <c r="J38" i="5" s="1"/>
  <c r="K38" i="5" l="1"/>
  <c r="L38" i="5" s="1"/>
  <c r="M38" i="5" s="1"/>
  <c r="N38" i="5" l="1"/>
  <c r="C39" i="5"/>
  <c r="D39" i="5" s="1"/>
  <c r="H39" i="5" s="1"/>
  <c r="J39" i="5" s="1"/>
  <c r="K39" i="5" l="1"/>
  <c r="L39" i="5" s="1"/>
  <c r="M39" i="5" s="1"/>
  <c r="N39" i="5" l="1"/>
  <c r="C40" i="5"/>
  <c r="D40" i="5" s="1"/>
  <c r="H40" i="5" s="1"/>
  <c r="J40" i="5" s="1"/>
  <c r="K40" i="5" l="1"/>
  <c r="N40" i="5" l="1"/>
  <c r="C41" i="5"/>
  <c r="D41" i="5" s="1"/>
  <c r="H41" i="5" s="1"/>
  <c r="J41" i="5" s="1"/>
  <c r="L40" i="5"/>
  <c r="M40" i="5" s="1"/>
  <c r="K41" i="5" l="1"/>
  <c r="L41" i="5" s="1"/>
  <c r="M41" i="5" s="1"/>
  <c r="N41" i="5" l="1"/>
  <c r="C42" i="5"/>
  <c r="D42" i="5" s="1"/>
  <c r="H42" i="5" s="1"/>
  <c r="J42" i="5" s="1"/>
  <c r="K42" i="5" l="1"/>
  <c r="L42" i="5" s="1"/>
  <c r="M42" i="5" s="1"/>
  <c r="N42" i="5" l="1"/>
  <c r="C43" i="5"/>
  <c r="D43" i="5" s="1"/>
  <c r="H43" i="5" s="1"/>
  <c r="J43" i="5" s="1"/>
  <c r="K43" i="5" l="1"/>
  <c r="L43" i="5" s="1"/>
  <c r="M43" i="5" s="1"/>
  <c r="N43" i="5" l="1"/>
  <c r="C44" i="5"/>
  <c r="D44" i="5" s="1"/>
  <c r="H44" i="5" s="1"/>
  <c r="J44" i="5" s="1"/>
  <c r="K44" i="5" l="1"/>
  <c r="L44" i="5" s="1"/>
  <c r="M44" i="5" s="1"/>
  <c r="N44" i="5" l="1"/>
  <c r="C45" i="5"/>
  <c r="D45" i="5" s="1"/>
  <c r="H45" i="5" s="1"/>
  <c r="J45" i="5" s="1"/>
  <c r="K45" i="5" l="1"/>
  <c r="L45" i="5" s="1"/>
  <c r="M45" i="5" s="1"/>
  <c r="N45" i="5" l="1"/>
  <c r="C46" i="5"/>
  <c r="D46" i="5" s="1"/>
  <c r="H46" i="5" s="1"/>
  <c r="J46" i="5" s="1"/>
  <c r="K46" i="5" l="1"/>
  <c r="L46" i="5" s="1"/>
  <c r="M46" i="5" s="1"/>
  <c r="N46" i="5" l="1"/>
  <c r="C47" i="5"/>
  <c r="D47" i="5" s="1"/>
  <c r="H47" i="5" s="1"/>
  <c r="J47" i="5" s="1"/>
  <c r="K47" i="5" l="1"/>
  <c r="L47" i="5" s="1"/>
  <c r="M47" i="5" s="1"/>
  <c r="N47" i="5" l="1"/>
  <c r="C48" i="5"/>
  <c r="D48" i="5" s="1"/>
  <c r="H48" i="5" s="1"/>
  <c r="J48" i="5" s="1"/>
  <c r="K48" i="5" l="1"/>
  <c r="N48" i="5" l="1"/>
  <c r="C49" i="5"/>
  <c r="D49" i="5" s="1"/>
  <c r="H49" i="5" s="1"/>
  <c r="J49" i="5" s="1"/>
  <c r="L48" i="5"/>
  <c r="M48" i="5" s="1"/>
  <c r="K49" i="5" l="1"/>
  <c r="L49" i="5" s="1"/>
  <c r="M49" i="5" s="1"/>
  <c r="N49" i="5" l="1"/>
  <c r="C50" i="5"/>
  <c r="D50" i="5" s="1"/>
  <c r="H50" i="5" s="1"/>
  <c r="J50" i="5" s="1"/>
  <c r="K50" i="5" l="1"/>
  <c r="L50" i="5" s="1"/>
  <c r="M50" i="5" s="1"/>
  <c r="N50" i="5" l="1"/>
  <c r="C51" i="5"/>
  <c r="D51" i="5" s="1"/>
  <c r="H51" i="5" s="1"/>
  <c r="J51" i="5" s="1"/>
  <c r="K51" i="5" l="1"/>
  <c r="L51" i="5" s="1"/>
  <c r="M51" i="5" s="1"/>
  <c r="N51" i="5" l="1"/>
  <c r="C52" i="5"/>
  <c r="D52" i="5" s="1"/>
  <c r="H52" i="5" s="1"/>
  <c r="J52" i="5" s="1"/>
  <c r="K52" i="5" l="1"/>
  <c r="L52" i="5" s="1"/>
  <c r="M52" i="5" s="1"/>
  <c r="N52" i="5" l="1"/>
  <c r="C53" i="5"/>
  <c r="D53" i="5" s="1"/>
  <c r="H53" i="5" s="1"/>
  <c r="J53" i="5" s="1"/>
  <c r="K53" i="5" l="1"/>
  <c r="L53" i="5" s="1"/>
  <c r="M53" i="5" s="1"/>
  <c r="N53" i="5" l="1"/>
  <c r="C54" i="5"/>
  <c r="D54" i="5" s="1"/>
  <c r="H54" i="5" s="1"/>
  <c r="J54" i="5" s="1"/>
  <c r="K54" i="5" l="1"/>
  <c r="L54" i="5" s="1"/>
  <c r="M54" i="5" s="1"/>
  <c r="N54" i="5" l="1"/>
  <c r="C55" i="5"/>
  <c r="D55" i="5" s="1"/>
  <c r="H55" i="5" s="1"/>
  <c r="J55" i="5" s="1"/>
  <c r="K55" i="5" l="1"/>
  <c r="L55" i="5" s="1"/>
  <c r="M55" i="5" s="1"/>
  <c r="N55" i="5" l="1"/>
  <c r="C56" i="5"/>
  <c r="D56" i="5" s="1"/>
  <c r="H56" i="5" s="1"/>
  <c r="J56" i="5" s="1"/>
  <c r="K56" i="5" l="1"/>
  <c r="N56" i="5" l="1"/>
  <c r="C57" i="5"/>
  <c r="D57" i="5" s="1"/>
  <c r="H57" i="5" s="1"/>
  <c r="J57" i="5" s="1"/>
  <c r="L56" i="5"/>
  <c r="M56" i="5" s="1"/>
  <c r="K57" i="5" l="1"/>
  <c r="L57" i="5" s="1"/>
  <c r="M57" i="5" s="1"/>
  <c r="N57" i="5" l="1"/>
  <c r="C58" i="5"/>
  <c r="D58" i="5" s="1"/>
  <c r="H58" i="5" s="1"/>
  <c r="J58" i="5" s="1"/>
  <c r="K58" i="5" l="1"/>
  <c r="L58" i="5" s="1"/>
  <c r="M58" i="5" s="1"/>
  <c r="N58" i="5" l="1"/>
  <c r="C59" i="5"/>
  <c r="D59" i="5" s="1"/>
  <c r="H59" i="5" s="1"/>
  <c r="J59" i="5" s="1"/>
  <c r="K59" i="5" l="1"/>
  <c r="L59" i="5" s="1"/>
  <c r="M59" i="5" s="1"/>
  <c r="N59" i="5" l="1"/>
  <c r="C60" i="5"/>
  <c r="D60" i="5" s="1"/>
  <c r="H60" i="5" s="1"/>
  <c r="J60" i="5" s="1"/>
  <c r="K60" i="5" l="1"/>
  <c r="L60" i="5" s="1"/>
  <c r="M60" i="5" s="1"/>
  <c r="N60" i="5" l="1"/>
  <c r="C61" i="5"/>
  <c r="D61" i="5" s="1"/>
  <c r="H61" i="5" s="1"/>
  <c r="J61" i="5" s="1"/>
  <c r="K61" i="5" l="1"/>
  <c r="L61" i="5" s="1"/>
  <c r="M61" i="5" s="1"/>
  <c r="N61" i="5" l="1"/>
  <c r="C62" i="5"/>
  <c r="D62" i="5" s="1"/>
  <c r="H62" i="5" s="1"/>
  <c r="J62" i="5" s="1"/>
  <c r="K62" i="5" l="1"/>
  <c r="L62" i="5" s="1"/>
  <c r="M62" i="5" s="1"/>
  <c r="N62" i="5" l="1"/>
  <c r="C63" i="5"/>
  <c r="D63" i="5" s="1"/>
  <c r="H63" i="5" s="1"/>
  <c r="J63" i="5" s="1"/>
  <c r="K63" i="5" l="1"/>
  <c r="L63" i="5" s="1"/>
  <c r="M63" i="5" s="1"/>
  <c r="N63" i="5" l="1"/>
  <c r="C64" i="5"/>
  <c r="D64" i="5" s="1"/>
  <c r="H64" i="5" s="1"/>
  <c r="J64" i="5" s="1"/>
  <c r="K64" i="5" l="1"/>
  <c r="N64" i="5" l="1"/>
  <c r="C65" i="5"/>
  <c r="D65" i="5" s="1"/>
  <c r="H65" i="5" s="1"/>
  <c r="J65" i="5" s="1"/>
  <c r="L64" i="5"/>
  <c r="M64" i="5" s="1"/>
  <c r="K65" i="5" l="1"/>
  <c r="L65" i="5" s="1"/>
  <c r="M65" i="5" s="1"/>
  <c r="N65" i="5" l="1"/>
  <c r="C66" i="5"/>
  <c r="D66" i="5" s="1"/>
  <c r="H66" i="5" s="1"/>
  <c r="J66" i="5" s="1"/>
  <c r="K66" i="5" l="1"/>
  <c r="L66" i="5" s="1"/>
  <c r="M66" i="5" s="1"/>
  <c r="N66" i="5" l="1"/>
  <c r="C67" i="5"/>
  <c r="D67" i="5" s="1"/>
  <c r="H67" i="5" s="1"/>
  <c r="J67" i="5" s="1"/>
  <c r="K67" i="5" l="1"/>
  <c r="L67" i="5" s="1"/>
  <c r="M67" i="5" s="1"/>
  <c r="N67" i="5" l="1"/>
  <c r="C68" i="5"/>
  <c r="D68" i="5" s="1"/>
  <c r="H68" i="5" s="1"/>
  <c r="J68" i="5" s="1"/>
  <c r="K68" i="5" l="1"/>
  <c r="L68" i="5" s="1"/>
  <c r="M68" i="5" s="1"/>
  <c r="N68" i="5" l="1"/>
  <c r="C69" i="5"/>
  <c r="D69" i="5" s="1"/>
  <c r="H69" i="5" s="1"/>
  <c r="J69" i="5" s="1"/>
  <c r="K69" i="5" l="1"/>
  <c r="L69" i="5" s="1"/>
  <c r="M69" i="5" s="1"/>
  <c r="N69" i="5" l="1"/>
  <c r="C70" i="5"/>
  <c r="D70" i="5" s="1"/>
  <c r="H70" i="5" s="1"/>
  <c r="J70" i="5" s="1"/>
  <c r="K70" i="5" l="1"/>
  <c r="L70" i="5" s="1"/>
  <c r="M70" i="5" s="1"/>
  <c r="N70" i="5" l="1"/>
  <c r="C71" i="5"/>
  <c r="D71" i="5" s="1"/>
  <c r="H71" i="5" s="1"/>
  <c r="J71" i="5" s="1"/>
  <c r="K71" i="5" l="1"/>
  <c r="L71" i="5" s="1"/>
  <c r="M71" i="5" s="1"/>
  <c r="N71" i="5" l="1"/>
  <c r="C72" i="5"/>
  <c r="D72" i="5" s="1"/>
  <c r="H72" i="5" s="1"/>
  <c r="J72" i="5" s="1"/>
  <c r="K72" i="5" l="1"/>
  <c r="N72" i="5" l="1"/>
  <c r="C73" i="5"/>
  <c r="D73" i="5" s="1"/>
  <c r="H73" i="5" s="1"/>
  <c r="J73" i="5" s="1"/>
  <c r="L72" i="5"/>
  <c r="M72" i="5" s="1"/>
  <c r="K73" i="5" l="1"/>
  <c r="N73" i="5" l="1"/>
  <c r="C74" i="5"/>
  <c r="D74" i="5" s="1"/>
  <c r="H74" i="5" s="1"/>
  <c r="J74" i="5" s="1"/>
  <c r="L73" i="5"/>
  <c r="M73" i="5" s="1"/>
  <c r="K74" i="5" l="1"/>
  <c r="L74" i="5" s="1"/>
  <c r="M74" i="5" s="1"/>
  <c r="N74" i="5" l="1"/>
  <c r="C75" i="5"/>
  <c r="D75" i="5" s="1"/>
  <c r="H75" i="5" s="1"/>
  <c r="J75" i="5" s="1"/>
  <c r="K75" i="5" l="1"/>
  <c r="N75" i="5" l="1"/>
  <c r="C76" i="5"/>
  <c r="D76" i="5" s="1"/>
  <c r="H76" i="5" s="1"/>
  <c r="J76" i="5" s="1"/>
  <c r="L75" i="5"/>
  <c r="M75" i="5" s="1"/>
  <c r="K76" i="5" l="1"/>
  <c r="L76" i="5" s="1"/>
  <c r="M76" i="5" s="1"/>
  <c r="N76" i="5" l="1"/>
  <c r="C77" i="5"/>
  <c r="D77" i="5" s="1"/>
  <c r="H77" i="5" s="1"/>
  <c r="J77" i="5" s="1"/>
  <c r="K77" i="5" l="1"/>
  <c r="L77" i="5" s="1"/>
  <c r="M77" i="5" s="1"/>
  <c r="N77" i="5" l="1"/>
  <c r="C78" i="5"/>
  <c r="D78" i="5" s="1"/>
  <c r="H78" i="5" s="1"/>
  <c r="J78" i="5" s="1"/>
  <c r="K78" i="5" l="1"/>
  <c r="L78" i="5" s="1"/>
  <c r="M78" i="5" s="1"/>
  <c r="N78" i="5" l="1"/>
  <c r="C79" i="5"/>
  <c r="D79" i="5" s="1"/>
  <c r="H79" i="5" s="1"/>
  <c r="J79" i="5" s="1"/>
  <c r="K79" i="5" l="1"/>
  <c r="L79" i="5" s="1"/>
  <c r="M79" i="5" s="1"/>
  <c r="N79" i="5" l="1"/>
  <c r="C80" i="5"/>
  <c r="D80" i="5" s="1"/>
  <c r="H80" i="5" s="1"/>
  <c r="J80" i="5" s="1"/>
  <c r="K80" i="5" l="1"/>
  <c r="N80" i="5" l="1"/>
  <c r="C81" i="5"/>
  <c r="D81" i="5" s="1"/>
  <c r="H81" i="5" s="1"/>
  <c r="J81" i="5" s="1"/>
  <c r="L80" i="5"/>
  <c r="M80" i="5" s="1"/>
  <c r="K81" i="5" l="1"/>
  <c r="L81" i="5" s="1"/>
  <c r="M81" i="5" s="1"/>
  <c r="N81" i="5" l="1"/>
  <c r="C82" i="5"/>
  <c r="D82" i="5" s="1"/>
  <c r="H82" i="5" s="1"/>
  <c r="J82" i="5" s="1"/>
  <c r="K82" i="5" l="1"/>
  <c r="L82" i="5" s="1"/>
  <c r="M82" i="5" s="1"/>
  <c r="N82" i="5" l="1"/>
  <c r="C83" i="5"/>
  <c r="D83" i="5" s="1"/>
  <c r="H83" i="5" s="1"/>
  <c r="J83" i="5" s="1"/>
  <c r="K83" i="5" l="1"/>
  <c r="N83" i="5" l="1"/>
  <c r="C84" i="5"/>
  <c r="D84" i="5" s="1"/>
  <c r="H84" i="5" s="1"/>
  <c r="J84" i="5" s="1"/>
  <c r="L83" i="5"/>
  <c r="M83" i="5" s="1"/>
  <c r="K84" i="5" l="1"/>
  <c r="L84" i="5" s="1"/>
  <c r="M84" i="5" s="1"/>
  <c r="N84" i="5" l="1"/>
  <c r="C85" i="5"/>
  <c r="D85" i="5" s="1"/>
  <c r="H85" i="5" s="1"/>
  <c r="J85" i="5" s="1"/>
  <c r="K85" i="5" l="1"/>
  <c r="L85" i="5" s="1"/>
  <c r="M85" i="5" s="1"/>
  <c r="N85" i="5" l="1"/>
  <c r="C86" i="5"/>
  <c r="D86" i="5" s="1"/>
  <c r="H86" i="5" s="1"/>
  <c r="J86" i="5" s="1"/>
  <c r="K86" i="5" l="1"/>
  <c r="L86" i="5" s="1"/>
  <c r="M86" i="5" s="1"/>
  <c r="N86" i="5" l="1"/>
  <c r="C87" i="5"/>
  <c r="D87" i="5" s="1"/>
  <c r="H87" i="5" s="1"/>
  <c r="J87" i="5" s="1"/>
  <c r="K87" i="5" l="1"/>
  <c r="L87" i="5" s="1"/>
  <c r="M87" i="5" s="1"/>
  <c r="N87" i="5" l="1"/>
  <c r="C88" i="5"/>
  <c r="D88" i="5" s="1"/>
  <c r="H88" i="5" s="1"/>
  <c r="J88" i="5" s="1"/>
  <c r="K88" i="5" l="1"/>
  <c r="N88" i="5" l="1"/>
  <c r="C89" i="5"/>
  <c r="D89" i="5" s="1"/>
  <c r="H89" i="5" s="1"/>
  <c r="J89" i="5" s="1"/>
  <c r="L88" i="5"/>
  <c r="M88" i="5" s="1"/>
  <c r="K89" i="5" l="1"/>
  <c r="L89" i="5" s="1"/>
  <c r="M89" i="5" s="1"/>
  <c r="N89" i="5" l="1"/>
  <c r="C90" i="5"/>
  <c r="D90" i="5" s="1"/>
  <c r="H90" i="5" s="1"/>
  <c r="J90" i="5" s="1"/>
  <c r="K90" i="5" l="1"/>
  <c r="L90" i="5" s="1"/>
  <c r="M90" i="5" s="1"/>
  <c r="N90" i="5" l="1"/>
  <c r="C91" i="5"/>
  <c r="D91" i="5" s="1"/>
  <c r="H91" i="5" s="1"/>
  <c r="J91" i="5" s="1"/>
  <c r="K91" i="5" l="1"/>
  <c r="N91" i="5" l="1"/>
  <c r="C92" i="5"/>
  <c r="D92" i="5" s="1"/>
  <c r="H92" i="5" s="1"/>
  <c r="J92" i="5" s="1"/>
  <c r="L91" i="5"/>
  <c r="M91" i="5" s="1"/>
  <c r="K92" i="5" l="1"/>
  <c r="L92" i="5" s="1"/>
  <c r="M92" i="5" s="1"/>
  <c r="N92" i="5" l="1"/>
  <c r="C93" i="5"/>
  <c r="D93" i="5" s="1"/>
  <c r="H93" i="5" s="1"/>
  <c r="J93" i="5" s="1"/>
  <c r="K93" i="5" l="1"/>
  <c r="L93" i="5" s="1"/>
  <c r="M93" i="5" s="1"/>
  <c r="N93" i="5" l="1"/>
  <c r="C94" i="5"/>
  <c r="D94" i="5" s="1"/>
  <c r="H94" i="5" s="1"/>
  <c r="J94" i="5" s="1"/>
  <c r="K94" i="5" l="1"/>
  <c r="L94" i="5" s="1"/>
  <c r="M94" i="5" s="1"/>
  <c r="N94" i="5" l="1"/>
  <c r="C95" i="5"/>
  <c r="D95" i="5" s="1"/>
  <c r="H95" i="5" s="1"/>
  <c r="J95" i="5" s="1"/>
  <c r="K95" i="5" l="1"/>
  <c r="L95" i="5" s="1"/>
  <c r="M95" i="5" s="1"/>
  <c r="N95" i="5" l="1"/>
  <c r="C96" i="5"/>
  <c r="D96" i="5" s="1"/>
  <c r="H96" i="5" s="1"/>
  <c r="J96" i="5" s="1"/>
  <c r="K96" i="5" l="1"/>
  <c r="N96" i="5" l="1"/>
  <c r="C97" i="5"/>
  <c r="D97" i="5" s="1"/>
  <c r="H97" i="5" s="1"/>
  <c r="J97" i="5" s="1"/>
  <c r="L96" i="5"/>
  <c r="M96" i="5" s="1"/>
  <c r="K97" i="5" l="1"/>
  <c r="L97" i="5" s="1"/>
  <c r="M97" i="5" s="1"/>
  <c r="N97" i="5" l="1"/>
  <c r="C98" i="5"/>
  <c r="D98" i="5" s="1"/>
  <c r="H98" i="5" s="1"/>
  <c r="J98" i="5" s="1"/>
  <c r="K98" i="5" l="1"/>
  <c r="L98" i="5" s="1"/>
  <c r="M98" i="5" s="1"/>
  <c r="N98" i="5" l="1"/>
  <c r="C99" i="5"/>
  <c r="D99" i="5" s="1"/>
  <c r="H99" i="5" s="1"/>
  <c r="J99" i="5" s="1"/>
  <c r="K99" i="5" l="1"/>
  <c r="N99" i="5" l="1"/>
  <c r="C100" i="5"/>
  <c r="D100" i="5" s="1"/>
  <c r="H100" i="5" s="1"/>
  <c r="J100" i="5" s="1"/>
  <c r="L99" i="5"/>
  <c r="M99" i="5" s="1"/>
  <c r="K100" i="5" l="1"/>
  <c r="L100" i="5" s="1"/>
  <c r="M100" i="5" s="1"/>
  <c r="N100" i="5" l="1"/>
  <c r="C101" i="5"/>
  <c r="D101" i="5" s="1"/>
  <c r="H101" i="5" s="1"/>
  <c r="J101" i="5" s="1"/>
  <c r="K101" i="5" l="1"/>
  <c r="N101" i="5" l="1"/>
  <c r="C102" i="5"/>
  <c r="D102" i="5" s="1"/>
  <c r="H102" i="5" s="1"/>
  <c r="J102" i="5" s="1"/>
  <c r="L101" i="5"/>
  <c r="M101" i="5" s="1"/>
  <c r="K102" i="5" l="1"/>
  <c r="L102" i="5" s="1"/>
  <c r="M102" i="5" s="1"/>
  <c r="N102" i="5" l="1"/>
  <c r="C103" i="5"/>
  <c r="D103" i="5" s="1"/>
  <c r="H103" i="5" s="1"/>
  <c r="J103" i="5" s="1"/>
  <c r="K103" i="5" l="1"/>
  <c r="L103" i="5" s="1"/>
  <c r="M103" i="5" s="1"/>
  <c r="N103" i="5" l="1"/>
  <c r="C104" i="5"/>
  <c r="D104" i="5" s="1"/>
  <c r="H104" i="5" s="1"/>
  <c r="J104" i="5" s="1"/>
  <c r="K104" i="5" l="1"/>
  <c r="N104" i="5" l="1"/>
  <c r="C105" i="5"/>
  <c r="D105" i="5" s="1"/>
  <c r="H105" i="5" s="1"/>
  <c r="J105" i="5" s="1"/>
  <c r="L104" i="5"/>
  <c r="M104" i="5" s="1"/>
  <c r="K105" i="5" l="1"/>
  <c r="N105" i="5" l="1"/>
  <c r="C106" i="5"/>
  <c r="D106" i="5" s="1"/>
  <c r="H106" i="5" s="1"/>
  <c r="J106" i="5" s="1"/>
  <c r="L105" i="5"/>
  <c r="M105" i="5" s="1"/>
  <c r="K106" i="5" l="1"/>
  <c r="L106" i="5" s="1"/>
  <c r="M106" i="5" s="1"/>
  <c r="N106" i="5" l="1"/>
  <c r="C107" i="5"/>
  <c r="D107" i="5" s="1"/>
  <c r="H107" i="5" s="1"/>
  <c r="J107" i="5" s="1"/>
  <c r="K107" i="5" l="1"/>
  <c r="N107" i="5" l="1"/>
  <c r="C108" i="5"/>
  <c r="D108" i="5" s="1"/>
  <c r="H108" i="5" s="1"/>
  <c r="J108" i="5" s="1"/>
  <c r="L107" i="5"/>
  <c r="M107" i="5" s="1"/>
  <c r="K108" i="5" l="1"/>
  <c r="L108" i="5" s="1"/>
  <c r="M108" i="5" s="1"/>
  <c r="N108" i="5" l="1"/>
  <c r="C109" i="5"/>
  <c r="D109" i="5" s="1"/>
  <c r="H109" i="5" s="1"/>
  <c r="J109" i="5" s="1"/>
  <c r="K109" i="5" l="1"/>
  <c r="N109" i="5" l="1"/>
  <c r="C110" i="5"/>
  <c r="D110" i="5" s="1"/>
  <c r="H110" i="5" s="1"/>
  <c r="J110" i="5" s="1"/>
  <c r="L109" i="5"/>
  <c r="M109" i="5" s="1"/>
  <c r="K110" i="5" l="1"/>
  <c r="L110" i="5" s="1"/>
  <c r="M110" i="5" s="1"/>
  <c r="N110" i="5" l="1"/>
  <c r="C111" i="5"/>
  <c r="D111" i="5" s="1"/>
  <c r="H111" i="5" s="1"/>
  <c r="J111" i="5" s="1"/>
  <c r="K111" i="5" l="1"/>
  <c r="L111" i="5" s="1"/>
  <c r="M111" i="5" s="1"/>
  <c r="N111" i="5" l="1"/>
  <c r="C112" i="5"/>
  <c r="D112" i="5" s="1"/>
  <c r="H112" i="5" s="1"/>
  <c r="J112" i="5" s="1"/>
  <c r="K112" i="5" l="1"/>
  <c r="N112" i="5" l="1"/>
  <c r="C113" i="5"/>
  <c r="D113" i="5" s="1"/>
  <c r="H113" i="5" s="1"/>
  <c r="J113" i="5" s="1"/>
  <c r="L112" i="5"/>
  <c r="M112" i="5" s="1"/>
  <c r="K113" i="5" l="1"/>
  <c r="L113" i="5" s="1"/>
  <c r="M113" i="5" s="1"/>
  <c r="N113" i="5" l="1"/>
  <c r="C114" i="5"/>
  <c r="D114" i="5" s="1"/>
  <c r="H114" i="5" s="1"/>
  <c r="J114" i="5" s="1"/>
  <c r="K114" i="5" l="1"/>
  <c r="L114" i="5" s="1"/>
  <c r="M114" i="5" s="1"/>
  <c r="N114" i="5" l="1"/>
  <c r="C115" i="5"/>
  <c r="D115" i="5" s="1"/>
  <c r="H115" i="5" s="1"/>
  <c r="J115" i="5" s="1"/>
  <c r="K115" i="5" l="1"/>
  <c r="N115" i="5" l="1"/>
  <c r="C116" i="5"/>
  <c r="D116" i="5" s="1"/>
  <c r="H116" i="5" s="1"/>
  <c r="J116" i="5" s="1"/>
  <c r="L115" i="5"/>
  <c r="M115" i="5" s="1"/>
  <c r="K116" i="5" l="1"/>
  <c r="L116" i="5" s="1"/>
  <c r="M116" i="5" s="1"/>
  <c r="N116" i="5" l="1"/>
  <c r="C117" i="5"/>
  <c r="D117" i="5" s="1"/>
  <c r="H117" i="5" s="1"/>
  <c r="J117" i="5" s="1"/>
  <c r="K117" i="5" l="1"/>
  <c r="N117" i="5" l="1"/>
  <c r="C118" i="5"/>
  <c r="D118" i="5" s="1"/>
  <c r="H118" i="5" s="1"/>
  <c r="J118" i="5" s="1"/>
  <c r="L117" i="5"/>
  <c r="M117" i="5" s="1"/>
  <c r="K118" i="5" l="1"/>
  <c r="L118" i="5" s="1"/>
  <c r="M118" i="5" s="1"/>
  <c r="N118" i="5" l="1"/>
  <c r="C119" i="5"/>
  <c r="D119" i="5" s="1"/>
  <c r="H119" i="5" s="1"/>
  <c r="J119" i="5" s="1"/>
  <c r="K119" i="5" l="1"/>
  <c r="L119" i="5" s="1"/>
  <c r="M119" i="5" s="1"/>
  <c r="N119" i="5" l="1"/>
  <c r="C120" i="5"/>
  <c r="D120" i="5" s="1"/>
  <c r="H120" i="5" s="1"/>
  <c r="J120" i="5" s="1"/>
  <c r="K120" i="5" l="1"/>
  <c r="N120" i="5" l="1"/>
  <c r="C121" i="5"/>
  <c r="D121" i="5" s="1"/>
  <c r="H121" i="5" s="1"/>
  <c r="J121" i="5" s="1"/>
  <c r="L120" i="5"/>
  <c r="M120" i="5" s="1"/>
  <c r="K121" i="5" l="1"/>
  <c r="N121" i="5" l="1"/>
  <c r="C122" i="5"/>
  <c r="D122" i="5" s="1"/>
  <c r="H122" i="5" s="1"/>
  <c r="J122" i="5" s="1"/>
  <c r="L121" i="5"/>
  <c r="M121" i="5" s="1"/>
  <c r="K122" i="5" l="1"/>
  <c r="L122" i="5" s="1"/>
  <c r="M122" i="5" s="1"/>
  <c r="N122" i="5" l="1"/>
  <c r="C123" i="5"/>
  <c r="D123" i="5" s="1"/>
  <c r="H123" i="5" s="1"/>
  <c r="J123" i="5" s="1"/>
  <c r="K123" i="5" l="1"/>
  <c r="N123" i="5" l="1"/>
  <c r="C124" i="5"/>
  <c r="D124" i="5" s="1"/>
  <c r="H124" i="5" s="1"/>
  <c r="J124" i="5" s="1"/>
  <c r="L123" i="5"/>
  <c r="M123" i="5" s="1"/>
  <c r="K124" i="5" l="1"/>
  <c r="L124" i="5" s="1"/>
  <c r="M124" i="5" s="1"/>
  <c r="N124" i="5" l="1"/>
  <c r="C125" i="5"/>
  <c r="D125" i="5" s="1"/>
  <c r="H125" i="5" s="1"/>
  <c r="J125" i="5" s="1"/>
  <c r="K125" i="5" l="1"/>
  <c r="N125" i="5" l="1"/>
  <c r="C126" i="5"/>
  <c r="D126" i="5" s="1"/>
  <c r="H126" i="5" s="1"/>
  <c r="J126" i="5" s="1"/>
  <c r="L125" i="5"/>
  <c r="M125" i="5" s="1"/>
  <c r="K126" i="5" l="1"/>
  <c r="L126" i="5" s="1"/>
  <c r="M126" i="5" s="1"/>
  <c r="N126" i="5" l="1"/>
  <c r="C127" i="5"/>
  <c r="D127" i="5" s="1"/>
  <c r="H127" i="5" s="1"/>
  <c r="J127" i="5" s="1"/>
  <c r="K127" i="5" l="1"/>
  <c r="L127" i="5" s="1"/>
  <c r="M127" i="5" s="1"/>
  <c r="N127" i="5" l="1"/>
  <c r="C128" i="5"/>
  <c r="D128" i="5" s="1"/>
  <c r="H128" i="5" s="1"/>
  <c r="J128" i="5" s="1"/>
  <c r="K128" i="5" l="1"/>
  <c r="N128" i="5" l="1"/>
  <c r="C129" i="5"/>
  <c r="D129" i="5" s="1"/>
  <c r="H129" i="5" s="1"/>
  <c r="J129" i="5" s="1"/>
  <c r="L128" i="5"/>
  <c r="M128" i="5" s="1"/>
  <c r="K129" i="5" l="1"/>
  <c r="L129" i="5" s="1"/>
  <c r="M129" i="5" s="1"/>
  <c r="N129" i="5" l="1"/>
  <c r="C130" i="5"/>
  <c r="D130" i="5" s="1"/>
  <c r="H130" i="5" s="1"/>
  <c r="J130" i="5" s="1"/>
  <c r="K130" i="5" l="1"/>
  <c r="L130" i="5" s="1"/>
  <c r="M130" i="5" s="1"/>
  <c r="N130" i="5" l="1"/>
  <c r="C131" i="5"/>
  <c r="D131" i="5" s="1"/>
  <c r="H131" i="5" s="1"/>
  <c r="J131" i="5" s="1"/>
  <c r="K131" i="5" l="1"/>
  <c r="N131" i="5" l="1"/>
  <c r="C132" i="5"/>
  <c r="D132" i="5" s="1"/>
  <c r="H132" i="5" s="1"/>
  <c r="J132" i="5" s="1"/>
  <c r="L131" i="5"/>
  <c r="M131" i="5" s="1"/>
  <c r="K132" i="5" l="1"/>
  <c r="L132" i="5" s="1"/>
  <c r="M132" i="5" s="1"/>
  <c r="N132" i="5" l="1"/>
  <c r="C133" i="5"/>
  <c r="D133" i="5" s="1"/>
  <c r="H133" i="5" s="1"/>
  <c r="J133" i="5" s="1"/>
  <c r="K133" i="5" l="1"/>
  <c r="N133" i="5" l="1"/>
  <c r="C134" i="5"/>
  <c r="D134" i="5" s="1"/>
  <c r="H134" i="5" s="1"/>
  <c r="J134" i="5" s="1"/>
  <c r="L133" i="5"/>
  <c r="M133" i="5" s="1"/>
  <c r="K134" i="5" l="1"/>
  <c r="L134" i="5" s="1"/>
  <c r="M134" i="5" s="1"/>
  <c r="N134" i="5" l="1"/>
  <c r="C135" i="5"/>
  <c r="D135" i="5" s="1"/>
  <c r="H135" i="5" s="1"/>
  <c r="J135" i="5" s="1"/>
  <c r="K135" i="5" l="1"/>
  <c r="L135" i="5" s="1"/>
  <c r="M135" i="5" s="1"/>
  <c r="N135" i="5" l="1"/>
  <c r="C136" i="5"/>
  <c r="D136" i="5" s="1"/>
  <c r="H136" i="5" s="1"/>
  <c r="J136" i="5" s="1"/>
  <c r="K136" i="5" l="1"/>
  <c r="N136" i="5" l="1"/>
  <c r="C137" i="5"/>
  <c r="D137" i="5" s="1"/>
  <c r="H137" i="5" s="1"/>
  <c r="J137" i="5" s="1"/>
  <c r="L136" i="5"/>
  <c r="M136" i="5" s="1"/>
  <c r="K137" i="5" l="1"/>
  <c r="N137" i="5" l="1"/>
  <c r="C138" i="5"/>
  <c r="D138" i="5" s="1"/>
  <c r="H138" i="5" s="1"/>
  <c r="J138" i="5" s="1"/>
  <c r="L137" i="5"/>
  <c r="M137" i="5" s="1"/>
  <c r="K138" i="5" l="1"/>
  <c r="L138" i="5" s="1"/>
  <c r="M138" i="5" s="1"/>
  <c r="N138" i="5" l="1"/>
  <c r="C139" i="5"/>
  <c r="D139" i="5" s="1"/>
  <c r="H139" i="5" s="1"/>
  <c r="J139" i="5" s="1"/>
  <c r="K139" i="5" l="1"/>
  <c r="N139" i="5" l="1"/>
  <c r="C140" i="5"/>
  <c r="D140" i="5" s="1"/>
  <c r="H140" i="5" s="1"/>
  <c r="J140" i="5" s="1"/>
  <c r="L139" i="5"/>
  <c r="M139" i="5" s="1"/>
  <c r="K140" i="5" l="1"/>
  <c r="L140" i="5" s="1"/>
  <c r="M140" i="5" s="1"/>
  <c r="N140" i="5" l="1"/>
  <c r="C141" i="5"/>
  <c r="D141" i="5" s="1"/>
  <c r="H141" i="5" s="1"/>
  <c r="J141" i="5" s="1"/>
  <c r="K141" i="5" l="1"/>
  <c r="N141" i="5" l="1"/>
  <c r="C142" i="5"/>
  <c r="D142" i="5" s="1"/>
  <c r="H142" i="5" s="1"/>
  <c r="J142" i="5" s="1"/>
  <c r="L141" i="5"/>
  <c r="M141" i="5" s="1"/>
  <c r="K142" i="5" l="1"/>
  <c r="L142" i="5" s="1"/>
  <c r="M142" i="5" s="1"/>
  <c r="N142" i="5" l="1"/>
  <c r="C143" i="5"/>
  <c r="D143" i="5" s="1"/>
  <c r="H143" i="5" s="1"/>
  <c r="J143" i="5" s="1"/>
  <c r="K143" i="5" l="1"/>
  <c r="L143" i="5" s="1"/>
  <c r="M143" i="5" s="1"/>
  <c r="N143" i="5" l="1"/>
  <c r="C144" i="5"/>
  <c r="D144" i="5" s="1"/>
  <c r="H144" i="5" s="1"/>
  <c r="J144" i="5" s="1"/>
  <c r="K144" i="5" l="1"/>
  <c r="N144" i="5" l="1"/>
  <c r="C145" i="5"/>
  <c r="D145" i="5" s="1"/>
  <c r="H145" i="5" s="1"/>
  <c r="J145" i="5" s="1"/>
  <c r="L144" i="5"/>
  <c r="M144" i="5" s="1"/>
  <c r="K145" i="5" l="1"/>
  <c r="L145" i="5" s="1"/>
  <c r="M145" i="5" s="1"/>
  <c r="N145" i="5" l="1"/>
  <c r="C146" i="5"/>
  <c r="D146" i="5" s="1"/>
  <c r="H146" i="5" s="1"/>
  <c r="J146" i="5" s="1"/>
  <c r="K146" i="5" l="1"/>
  <c r="L146" i="5" s="1"/>
  <c r="M146" i="5" s="1"/>
  <c r="N146" i="5" l="1"/>
  <c r="C147" i="5"/>
  <c r="D147" i="5" s="1"/>
  <c r="H147" i="5" s="1"/>
  <c r="J147" i="5" s="1"/>
  <c r="K147" i="5" l="1"/>
  <c r="N147" i="5" l="1"/>
  <c r="C148" i="5"/>
  <c r="D148" i="5" s="1"/>
  <c r="H148" i="5" s="1"/>
  <c r="J148" i="5" s="1"/>
  <c r="L147" i="5"/>
  <c r="M147" i="5" s="1"/>
  <c r="K148" i="5" l="1"/>
  <c r="L148" i="5" s="1"/>
  <c r="M148" i="5" s="1"/>
  <c r="N148" i="5" l="1"/>
  <c r="C149" i="5"/>
  <c r="D149" i="5" s="1"/>
  <c r="H149" i="5" s="1"/>
  <c r="J149" i="5" s="1"/>
  <c r="K149" i="5" l="1"/>
  <c r="N149" i="5" l="1"/>
  <c r="C150" i="5"/>
  <c r="D150" i="5" s="1"/>
  <c r="H150" i="5" s="1"/>
  <c r="J150" i="5" s="1"/>
  <c r="L149" i="5"/>
  <c r="M149" i="5" s="1"/>
  <c r="K150" i="5" l="1"/>
  <c r="L150" i="5" s="1"/>
  <c r="M150" i="5" s="1"/>
  <c r="N150" i="5" l="1"/>
  <c r="C151" i="5"/>
  <c r="D151" i="5" s="1"/>
  <c r="H151" i="5" s="1"/>
  <c r="J151" i="5" s="1"/>
  <c r="K151" i="5" l="1"/>
  <c r="L151" i="5" s="1"/>
  <c r="M151" i="5" s="1"/>
  <c r="N151" i="5" l="1"/>
  <c r="C152" i="5"/>
  <c r="D152" i="5" s="1"/>
  <c r="H152" i="5" s="1"/>
  <c r="J152" i="5" s="1"/>
  <c r="K152" i="5" l="1"/>
  <c r="N152" i="5" l="1"/>
  <c r="C153" i="5"/>
  <c r="D153" i="5" s="1"/>
  <c r="H153" i="5" s="1"/>
  <c r="J153" i="5" s="1"/>
  <c r="L152" i="5"/>
  <c r="M152" i="5" s="1"/>
  <c r="K153" i="5" l="1"/>
  <c r="N153" i="5" l="1"/>
  <c r="C154" i="5"/>
  <c r="D154" i="5" s="1"/>
  <c r="H154" i="5" s="1"/>
  <c r="J154" i="5" s="1"/>
  <c r="L153" i="5"/>
  <c r="M153" i="5" s="1"/>
  <c r="K154" i="5" l="1"/>
  <c r="L154" i="5" s="1"/>
  <c r="M154" i="5" s="1"/>
  <c r="N154" i="5" l="1"/>
  <c r="C155" i="5"/>
  <c r="D155" i="5" s="1"/>
  <c r="H155" i="5" s="1"/>
  <c r="J155" i="5" s="1"/>
  <c r="K155" i="5" l="1"/>
  <c r="N155" i="5" l="1"/>
  <c r="C156" i="5"/>
  <c r="D156" i="5" s="1"/>
  <c r="H156" i="5" s="1"/>
  <c r="J156" i="5" s="1"/>
  <c r="L155" i="5"/>
  <c r="M155" i="5" s="1"/>
  <c r="K156" i="5" l="1"/>
  <c r="L156" i="5" s="1"/>
  <c r="M156" i="5" s="1"/>
  <c r="N156" i="5" l="1"/>
  <c r="C157" i="5"/>
  <c r="D157" i="5" s="1"/>
  <c r="H157" i="5" s="1"/>
  <c r="J157" i="5" s="1"/>
  <c r="K157" i="5" l="1"/>
  <c r="N157" i="5" l="1"/>
  <c r="C158" i="5"/>
  <c r="D158" i="5" s="1"/>
  <c r="H158" i="5" s="1"/>
  <c r="J158" i="5" s="1"/>
  <c r="L157" i="5"/>
  <c r="M157" i="5" s="1"/>
  <c r="K158" i="5" l="1"/>
  <c r="N158" i="5" l="1"/>
  <c r="C159" i="5"/>
  <c r="D159" i="5" s="1"/>
  <c r="H159" i="5" s="1"/>
  <c r="J159" i="5" s="1"/>
  <c r="L158" i="5"/>
  <c r="M158" i="5" s="1"/>
  <c r="K159" i="5" l="1"/>
  <c r="L159" i="5" s="1"/>
  <c r="M159" i="5" s="1"/>
  <c r="N159" i="5" l="1"/>
  <c r="C160" i="5"/>
  <c r="D160" i="5" s="1"/>
  <c r="H160" i="5" s="1"/>
  <c r="J160" i="5" s="1"/>
  <c r="K160" i="5" l="1"/>
  <c r="L160" i="5" s="1"/>
  <c r="M160" i="5" s="1"/>
  <c r="N160" i="5" l="1"/>
  <c r="C161" i="5"/>
  <c r="D161" i="5" s="1"/>
  <c r="H161" i="5" s="1"/>
  <c r="J161" i="5" s="1"/>
  <c r="K161" i="5" l="1"/>
  <c r="L161" i="5" s="1"/>
  <c r="M161" i="5" s="1"/>
  <c r="N161" i="5" l="1"/>
  <c r="C162" i="5"/>
  <c r="D162" i="5" s="1"/>
  <c r="H162" i="5" s="1"/>
  <c r="J162" i="5" s="1"/>
  <c r="K162" i="5" l="1"/>
  <c r="L162" i="5" s="1"/>
  <c r="M162" i="5" s="1"/>
  <c r="N162" i="5" l="1"/>
  <c r="C163" i="5"/>
  <c r="D163" i="5" s="1"/>
  <c r="H163" i="5" s="1"/>
  <c r="J163" i="5" s="1"/>
  <c r="K163" i="5" l="1"/>
  <c r="L163" i="5" s="1"/>
  <c r="M163" i="5" s="1"/>
  <c r="N163" i="5" l="1"/>
  <c r="C164" i="5"/>
  <c r="D164" i="5" s="1"/>
  <c r="H164" i="5" s="1"/>
  <c r="J164" i="5" l="1"/>
  <c r="K164" i="5" l="1"/>
  <c r="L164" i="5" s="1"/>
  <c r="M164" i="5" s="1"/>
  <c r="N164" i="5" l="1"/>
  <c r="C165" i="5"/>
  <c r="D165" i="5" s="1"/>
  <c r="H165" i="5" s="1"/>
  <c r="J165" i="5" s="1"/>
  <c r="K165" i="5" l="1"/>
  <c r="L165" i="5" s="1"/>
  <c r="M165" i="5" s="1"/>
  <c r="N165" i="5" l="1"/>
  <c r="C166" i="5"/>
  <c r="D166" i="5" s="1"/>
  <c r="H166" i="5" s="1"/>
  <c r="J166" i="5" s="1"/>
  <c r="K166" i="5" l="1"/>
  <c r="N166" i="5" l="1"/>
  <c r="C167" i="5"/>
  <c r="D167" i="5" s="1"/>
  <c r="H167" i="5" s="1"/>
  <c r="J167" i="5" s="1"/>
  <c r="L166" i="5"/>
  <c r="M166" i="5" s="1"/>
  <c r="K167" i="5" l="1"/>
  <c r="L167" i="5" s="1"/>
  <c r="M167" i="5" s="1"/>
  <c r="N167" i="5" l="1"/>
  <c r="C168" i="5"/>
  <c r="D168" i="5" s="1"/>
  <c r="H168" i="5" s="1"/>
  <c r="J168" i="5" s="1"/>
  <c r="K168" i="5" l="1"/>
  <c r="L168" i="5" s="1"/>
  <c r="M168" i="5" s="1"/>
  <c r="N168" i="5" l="1"/>
  <c r="C169" i="5"/>
  <c r="D169" i="5" s="1"/>
  <c r="H169" i="5" s="1"/>
  <c r="J169" i="5" s="1"/>
  <c r="K169" i="5" l="1"/>
  <c r="L169" i="5" s="1"/>
  <c r="M169" i="5" s="1"/>
  <c r="N169" i="5" l="1"/>
  <c r="C170" i="5"/>
  <c r="D170" i="5" s="1"/>
  <c r="H170" i="5" s="1"/>
  <c r="J170" i="5" s="1"/>
  <c r="K170" i="5" l="1"/>
  <c r="L170" i="5" s="1"/>
  <c r="M170" i="5" s="1"/>
  <c r="N170" i="5" l="1"/>
  <c r="C171" i="5"/>
  <c r="D171" i="5" s="1"/>
  <c r="H171" i="5" s="1"/>
  <c r="J171" i="5" s="1"/>
  <c r="K171" i="5" l="1"/>
  <c r="L171" i="5" s="1"/>
  <c r="M171" i="5" s="1"/>
  <c r="N171" i="5" l="1"/>
  <c r="C172" i="5"/>
  <c r="D172" i="5" s="1"/>
  <c r="H172" i="5" s="1"/>
  <c r="J172" i="5" s="1"/>
  <c r="K172" i="5" l="1"/>
  <c r="L172" i="5" s="1"/>
  <c r="M172" i="5" s="1"/>
  <c r="N172" i="5" l="1"/>
  <c r="C173" i="5"/>
  <c r="D173" i="5" s="1"/>
  <c r="H173" i="5" s="1"/>
  <c r="J173" i="5" s="1"/>
  <c r="K173" i="5" l="1"/>
  <c r="L173" i="5" s="1"/>
  <c r="M173" i="5" s="1"/>
  <c r="N173" i="5" l="1"/>
  <c r="C174" i="5"/>
  <c r="D174" i="5" s="1"/>
  <c r="H174" i="5" s="1"/>
  <c r="J174" i="5" s="1"/>
  <c r="K174" i="5" l="1"/>
  <c r="N174" i="5" l="1"/>
  <c r="C175" i="5"/>
  <c r="D175" i="5" s="1"/>
  <c r="H175" i="5" s="1"/>
  <c r="J175" i="5" s="1"/>
  <c r="L174" i="5"/>
  <c r="M174" i="5" s="1"/>
  <c r="K175" i="5" l="1"/>
  <c r="N175" i="5" l="1"/>
  <c r="C176" i="5"/>
  <c r="D176" i="5" s="1"/>
  <c r="H176" i="5" s="1"/>
  <c r="J176" i="5" s="1"/>
  <c r="L175" i="5"/>
  <c r="M175" i="5" s="1"/>
  <c r="K176" i="5" l="1"/>
  <c r="L176" i="5" s="1"/>
  <c r="M176" i="5" s="1"/>
  <c r="N176" i="5" l="1"/>
  <c r="C177" i="5"/>
  <c r="D177" i="5" s="1"/>
  <c r="H177" i="5" s="1"/>
  <c r="J177" i="5" s="1"/>
  <c r="K177" i="5" l="1"/>
  <c r="L177" i="5" s="1"/>
  <c r="M177" i="5" s="1"/>
  <c r="N177" i="5" l="1"/>
  <c r="C178" i="5"/>
  <c r="D178" i="5" s="1"/>
  <c r="H178" i="5" s="1"/>
  <c r="J178" i="5" s="1"/>
  <c r="K178" i="5" l="1"/>
  <c r="L178" i="5" s="1"/>
  <c r="M178" i="5" s="1"/>
  <c r="N178" i="5" l="1"/>
  <c r="C179" i="5"/>
  <c r="D179" i="5" s="1"/>
  <c r="H179" i="5" s="1"/>
  <c r="J179" i="5" s="1"/>
  <c r="K179" i="5" l="1"/>
  <c r="L179" i="5" s="1"/>
  <c r="M179" i="5" s="1"/>
  <c r="N179" i="5" l="1"/>
  <c r="C180" i="5"/>
  <c r="D180" i="5" s="1"/>
  <c r="H180" i="5" s="1"/>
  <c r="J180" i="5" s="1"/>
  <c r="K180" i="5" l="1"/>
  <c r="L180" i="5" s="1"/>
  <c r="M180" i="5" s="1"/>
  <c r="N180" i="5" l="1"/>
  <c r="C181" i="5"/>
  <c r="D181" i="5" s="1"/>
  <c r="H181" i="5" s="1"/>
  <c r="J181" i="5" s="1"/>
  <c r="K181" i="5" l="1"/>
  <c r="L181" i="5" s="1"/>
  <c r="M181" i="5" s="1"/>
  <c r="N181" i="5" l="1"/>
  <c r="C182" i="5"/>
  <c r="D182" i="5" s="1"/>
  <c r="H182" i="5" s="1"/>
  <c r="J182" i="5" s="1"/>
  <c r="K182" i="5" l="1"/>
  <c r="N182" i="5" l="1"/>
  <c r="C183" i="5"/>
  <c r="D183" i="5" s="1"/>
  <c r="H183" i="5" s="1"/>
  <c r="J183" i="5" s="1"/>
  <c r="L182" i="5"/>
  <c r="M182" i="5" s="1"/>
  <c r="K183" i="5" l="1"/>
  <c r="N183" i="5" l="1"/>
  <c r="C184" i="5"/>
  <c r="D184" i="5" s="1"/>
  <c r="H184" i="5" s="1"/>
  <c r="J184" i="5" s="1"/>
  <c r="L183" i="5"/>
  <c r="M183" i="5" s="1"/>
  <c r="K184" i="5" l="1"/>
  <c r="L184" i="5" s="1"/>
  <c r="M184" i="5" s="1"/>
  <c r="N184" i="5" l="1"/>
  <c r="C185" i="5"/>
  <c r="D185" i="5" s="1"/>
  <c r="H185" i="5" s="1"/>
  <c r="J185" i="5" s="1"/>
  <c r="K185" i="5" l="1"/>
  <c r="L185" i="5" s="1"/>
  <c r="M185" i="5" s="1"/>
  <c r="N185" i="5" l="1"/>
  <c r="C186" i="5"/>
  <c r="D186" i="5" s="1"/>
  <c r="H186" i="5" s="1"/>
  <c r="J186" i="5" s="1"/>
  <c r="K186" i="5" l="1"/>
  <c r="L186" i="5" s="1"/>
  <c r="M186" i="5" s="1"/>
  <c r="N186" i="5" l="1"/>
  <c r="C187" i="5"/>
  <c r="D187" i="5" s="1"/>
  <c r="H187" i="5" s="1"/>
  <c r="J187" i="5" s="1"/>
  <c r="K187" i="5" l="1"/>
  <c r="L187" i="5" s="1"/>
  <c r="M187" i="5" s="1"/>
  <c r="N187" i="5" l="1"/>
  <c r="C188" i="5"/>
  <c r="D188" i="5" s="1"/>
  <c r="H188" i="5" s="1"/>
  <c r="J188" i="5" s="1"/>
  <c r="K188" i="5" l="1"/>
  <c r="L188" i="5" s="1"/>
  <c r="M188" i="5" s="1"/>
  <c r="N188" i="5" l="1"/>
  <c r="C189" i="5"/>
  <c r="D189" i="5" s="1"/>
  <c r="H189" i="5" s="1"/>
  <c r="J189" i="5" s="1"/>
  <c r="K189" i="5" l="1"/>
  <c r="L189" i="5" s="1"/>
  <c r="M189" i="5" s="1"/>
  <c r="N189" i="5" l="1"/>
  <c r="C190" i="5"/>
  <c r="D190" i="5" s="1"/>
  <c r="H190" i="5" s="1"/>
  <c r="J190" i="5" s="1"/>
  <c r="K190" i="5" l="1"/>
  <c r="N190" i="5" l="1"/>
  <c r="C191" i="5"/>
  <c r="D191" i="5" s="1"/>
  <c r="H191" i="5" s="1"/>
  <c r="J191" i="5" s="1"/>
  <c r="L190" i="5"/>
  <c r="M190" i="5" s="1"/>
  <c r="K191" i="5" l="1"/>
  <c r="L191" i="5" s="1"/>
  <c r="M191" i="5" s="1"/>
  <c r="N191" i="5" l="1"/>
  <c r="C192" i="5"/>
  <c r="D192" i="5" s="1"/>
  <c r="H192" i="5" s="1"/>
  <c r="J192" i="5" s="1"/>
  <c r="K192" i="5" l="1"/>
  <c r="L192" i="5" s="1"/>
  <c r="M192" i="5" s="1"/>
  <c r="N192" i="5" l="1"/>
  <c r="C193" i="5"/>
  <c r="D193" i="5" s="1"/>
  <c r="H193" i="5" s="1"/>
  <c r="J193" i="5" s="1"/>
  <c r="K193" i="5" l="1"/>
  <c r="L193" i="5" s="1"/>
  <c r="M193" i="5" s="1"/>
  <c r="N193" i="5" l="1"/>
  <c r="C194" i="5"/>
  <c r="D194" i="5" s="1"/>
  <c r="H194" i="5" s="1"/>
  <c r="J194" i="5" s="1"/>
  <c r="K194" i="5" l="1"/>
  <c r="L194" i="5" s="1"/>
  <c r="M194" i="5" s="1"/>
  <c r="N194" i="5" l="1"/>
  <c r="C195" i="5"/>
  <c r="D195" i="5" s="1"/>
  <c r="H195" i="5" s="1"/>
  <c r="J195" i="5" s="1"/>
  <c r="K195" i="5" l="1"/>
  <c r="L195" i="5" s="1"/>
  <c r="M195" i="5" s="1"/>
  <c r="N195" i="5" l="1"/>
  <c r="C196" i="5"/>
  <c r="D196" i="5" s="1"/>
  <c r="H196" i="5" s="1"/>
  <c r="J196" i="5" s="1"/>
  <c r="K196" i="5" l="1"/>
  <c r="L196" i="5" s="1"/>
  <c r="M196" i="5" s="1"/>
  <c r="N196" i="5" l="1"/>
  <c r="C197" i="5"/>
  <c r="D197" i="5" s="1"/>
  <c r="H197" i="5" s="1"/>
  <c r="J197" i="5" s="1"/>
  <c r="K197" i="5" l="1"/>
  <c r="L197" i="5" s="1"/>
  <c r="M197" i="5" s="1"/>
  <c r="N197" i="5" l="1"/>
  <c r="C198" i="5"/>
  <c r="D198" i="5" s="1"/>
  <c r="H198" i="5" s="1"/>
  <c r="J198" i="5" s="1"/>
  <c r="K198" i="5" l="1"/>
  <c r="N198" i="5" l="1"/>
  <c r="C199" i="5"/>
  <c r="D199" i="5" s="1"/>
  <c r="H199" i="5" s="1"/>
  <c r="J199" i="5" s="1"/>
  <c r="L198" i="5"/>
  <c r="M198" i="5" s="1"/>
  <c r="K199" i="5" l="1"/>
  <c r="L199" i="5" s="1"/>
  <c r="M199" i="5" s="1"/>
  <c r="N199" i="5" l="1"/>
  <c r="C200" i="5"/>
  <c r="D200" i="5" s="1"/>
  <c r="H200" i="5" s="1"/>
  <c r="J200" i="5" s="1"/>
  <c r="K200" i="5" l="1"/>
  <c r="L200" i="5" s="1"/>
  <c r="M200" i="5" s="1"/>
  <c r="N200" i="5" l="1"/>
  <c r="C201" i="5"/>
  <c r="D201" i="5" s="1"/>
  <c r="H201" i="5" s="1"/>
  <c r="J201" i="5" s="1"/>
  <c r="K201" i="5" l="1"/>
  <c r="L201" i="5" s="1"/>
  <c r="M201" i="5" s="1"/>
  <c r="N201" i="5" l="1"/>
  <c r="C202" i="5"/>
  <c r="D202" i="5" s="1"/>
  <c r="H202" i="5" s="1"/>
  <c r="J202" i="5" s="1"/>
  <c r="K202" i="5" l="1"/>
  <c r="L202" i="5" s="1"/>
  <c r="M202" i="5" s="1"/>
  <c r="N202" i="5" l="1"/>
  <c r="C203" i="5"/>
  <c r="D203" i="5" s="1"/>
  <c r="H203" i="5" s="1"/>
  <c r="J203" i="5" s="1"/>
  <c r="K203" i="5" l="1"/>
  <c r="L203" i="5" s="1"/>
  <c r="M203" i="5" s="1"/>
  <c r="N203" i="5" l="1"/>
  <c r="C204" i="5"/>
  <c r="D204" i="5" s="1"/>
  <c r="H204" i="5" s="1"/>
  <c r="J204" i="5" s="1"/>
  <c r="K204" i="5" l="1"/>
  <c r="L204" i="5" s="1"/>
  <c r="M204" i="5" s="1"/>
  <c r="N204" i="5" l="1"/>
  <c r="C205" i="5"/>
  <c r="D205" i="5" s="1"/>
  <c r="H205" i="5" s="1"/>
  <c r="J205" i="5" s="1"/>
  <c r="K205" i="5" l="1"/>
  <c r="N205" i="5" l="1"/>
  <c r="C206" i="5"/>
  <c r="D206" i="5" s="1"/>
  <c r="H206" i="5" s="1"/>
  <c r="J206" i="5" s="1"/>
  <c r="L205" i="5"/>
  <c r="M205" i="5" s="1"/>
  <c r="K206" i="5" l="1"/>
  <c r="L206" i="5" s="1"/>
  <c r="M206" i="5" s="1"/>
  <c r="N206" i="5" l="1"/>
  <c r="C207" i="5"/>
  <c r="D207" i="5" s="1"/>
  <c r="H207" i="5" s="1"/>
  <c r="J207" i="5" s="1"/>
  <c r="K207" i="5" l="1"/>
  <c r="L207" i="5" s="1"/>
  <c r="M207" i="5" s="1"/>
  <c r="N207" i="5" l="1"/>
  <c r="C208" i="5"/>
  <c r="D208" i="5" s="1"/>
  <c r="H208" i="5" s="1"/>
  <c r="J208" i="5" s="1"/>
  <c r="K208" i="5" l="1"/>
  <c r="L208" i="5" s="1"/>
  <c r="M208" i="5" s="1"/>
  <c r="N208" i="5" l="1"/>
  <c r="C209" i="5"/>
  <c r="D209" i="5" s="1"/>
  <c r="H209" i="5" s="1"/>
  <c r="J209" i="5" s="1"/>
  <c r="K209" i="5" l="1"/>
  <c r="L209" i="5" s="1"/>
  <c r="M209" i="5" s="1"/>
  <c r="N209" i="5" l="1"/>
  <c r="C210" i="5"/>
  <c r="D210" i="5" s="1"/>
  <c r="H210" i="5" s="1"/>
  <c r="J210" i="5" s="1"/>
  <c r="K210" i="5" l="1"/>
  <c r="L210" i="5" s="1"/>
  <c r="M210" i="5" s="1"/>
  <c r="N210" i="5" l="1"/>
  <c r="C211" i="5"/>
  <c r="D211" i="5" s="1"/>
  <c r="H211" i="5" s="1"/>
  <c r="J211" i="5" s="1"/>
  <c r="K211" i="5" l="1"/>
  <c r="L211" i="5" s="1"/>
  <c r="M211" i="5" s="1"/>
  <c r="N211" i="5" l="1"/>
  <c r="C212" i="5"/>
  <c r="D212" i="5" s="1"/>
  <c r="H212" i="5" s="1"/>
  <c r="J212" i="5" s="1"/>
  <c r="K212" i="5" l="1"/>
  <c r="L212" i="5" s="1"/>
  <c r="M212" i="5" s="1"/>
  <c r="N212" i="5" l="1"/>
  <c r="C213" i="5"/>
  <c r="D213" i="5" s="1"/>
  <c r="H213" i="5" s="1"/>
  <c r="J213" i="5" s="1"/>
  <c r="K213" i="5" l="1"/>
  <c r="N213" i="5" l="1"/>
  <c r="C214" i="5"/>
  <c r="D214" i="5" s="1"/>
  <c r="H214" i="5" s="1"/>
  <c r="J214" i="5" s="1"/>
  <c r="L213" i="5"/>
  <c r="M213" i="5" s="1"/>
  <c r="K214" i="5" l="1"/>
  <c r="L214" i="5" s="1"/>
  <c r="M214" i="5" s="1"/>
  <c r="N214" i="5" l="1"/>
  <c r="C215" i="5"/>
  <c r="D215" i="5" s="1"/>
  <c r="H215" i="5" s="1"/>
  <c r="J215" i="5" s="1"/>
  <c r="K215" i="5" l="1"/>
  <c r="N215" i="5" l="1"/>
  <c r="C216" i="5"/>
  <c r="D216" i="5" s="1"/>
  <c r="H216" i="5" s="1"/>
  <c r="J216" i="5" s="1"/>
  <c r="L215" i="5"/>
  <c r="M215" i="5" s="1"/>
  <c r="K216" i="5" l="1"/>
  <c r="L216" i="5" s="1"/>
  <c r="M216" i="5" s="1"/>
  <c r="N216" i="5" l="1"/>
  <c r="C217" i="5"/>
  <c r="D217" i="5" s="1"/>
  <c r="H217" i="5" s="1"/>
  <c r="J217" i="5" s="1"/>
  <c r="K217" i="5" l="1"/>
  <c r="L217" i="5" s="1"/>
  <c r="M217" i="5" s="1"/>
  <c r="N217" i="5" l="1"/>
  <c r="C218" i="5"/>
  <c r="D218" i="5" s="1"/>
  <c r="H218" i="5" s="1"/>
  <c r="J218" i="5" s="1"/>
  <c r="K218" i="5" l="1"/>
  <c r="L218" i="5" s="1"/>
  <c r="M218" i="5" s="1"/>
  <c r="N218" i="5" l="1"/>
  <c r="C219" i="5"/>
  <c r="D219" i="5" s="1"/>
  <c r="H219" i="5" s="1"/>
  <c r="J219" i="5" s="1"/>
  <c r="K219" i="5" l="1"/>
  <c r="L219" i="5" s="1"/>
  <c r="M219" i="5" s="1"/>
  <c r="N219" i="5" l="1"/>
  <c r="C220" i="5"/>
  <c r="D220" i="5" s="1"/>
  <c r="H220" i="5" s="1"/>
  <c r="J220" i="5" s="1"/>
  <c r="K220" i="5" l="1"/>
  <c r="L220" i="5" s="1"/>
  <c r="M220" i="5" s="1"/>
  <c r="N220" i="5" l="1"/>
  <c r="C221" i="5"/>
  <c r="D221" i="5" s="1"/>
  <c r="H221" i="5" s="1"/>
  <c r="J221" i="5" s="1"/>
  <c r="K221" i="5" l="1"/>
  <c r="N221" i="5" l="1"/>
  <c r="C222" i="5"/>
  <c r="D222" i="5" s="1"/>
  <c r="H222" i="5" s="1"/>
  <c r="J222" i="5" s="1"/>
  <c r="L221" i="5"/>
  <c r="M221" i="5" s="1"/>
  <c r="K222" i="5" l="1"/>
  <c r="L222" i="5" s="1"/>
  <c r="M222" i="5" s="1"/>
  <c r="N222" i="5" l="1"/>
  <c r="C223" i="5"/>
  <c r="D223" i="5" s="1"/>
  <c r="H223" i="5" s="1"/>
  <c r="J223" i="5" s="1"/>
  <c r="K223" i="5" l="1"/>
  <c r="L223" i="5" s="1"/>
  <c r="M223" i="5" s="1"/>
  <c r="N223" i="5" l="1"/>
  <c r="C224" i="5"/>
  <c r="D224" i="5" s="1"/>
  <c r="H224" i="5" s="1"/>
  <c r="J224" i="5" s="1"/>
  <c r="K224" i="5" l="1"/>
  <c r="L224" i="5" s="1"/>
  <c r="M224" i="5" s="1"/>
  <c r="N224" i="5" l="1"/>
  <c r="C225" i="5"/>
  <c r="D225" i="5" s="1"/>
  <c r="H225" i="5" s="1"/>
  <c r="J225" i="5" s="1"/>
  <c r="K225" i="5" l="1"/>
  <c r="N225" i="5" l="1"/>
  <c r="C226" i="5"/>
  <c r="D226" i="5" s="1"/>
  <c r="H226" i="5" s="1"/>
  <c r="J226" i="5" s="1"/>
  <c r="L225" i="5"/>
  <c r="M225" i="5" s="1"/>
  <c r="K226" i="5" l="1"/>
  <c r="L226" i="5" s="1"/>
  <c r="M226" i="5" s="1"/>
  <c r="N226" i="5" l="1"/>
  <c r="C227" i="5"/>
  <c r="D227" i="5" s="1"/>
  <c r="H227" i="5" s="1"/>
  <c r="J227" i="5" s="1"/>
  <c r="K227" i="5" l="1"/>
  <c r="N227" i="5" l="1"/>
  <c r="C228" i="5"/>
  <c r="D228" i="5" s="1"/>
  <c r="H228" i="5" s="1"/>
  <c r="J228" i="5" s="1"/>
  <c r="L227" i="5"/>
  <c r="M227" i="5" s="1"/>
  <c r="K228" i="5" l="1"/>
  <c r="L228" i="5" s="1"/>
  <c r="M228" i="5" s="1"/>
  <c r="N228" i="5" l="1"/>
  <c r="C229" i="5"/>
  <c r="D229" i="5" s="1"/>
  <c r="H229" i="5" s="1"/>
  <c r="J229" i="5" s="1"/>
  <c r="K229" i="5" l="1"/>
  <c r="L229" i="5" s="1"/>
  <c r="M229" i="5" s="1"/>
  <c r="N229" i="5" l="1"/>
  <c r="C230" i="5"/>
  <c r="D230" i="5" s="1"/>
  <c r="H230" i="5" s="1"/>
  <c r="J230" i="5" s="1"/>
  <c r="K230" i="5" l="1"/>
  <c r="N230" i="5" l="1"/>
  <c r="C231" i="5"/>
  <c r="D231" i="5" s="1"/>
  <c r="H231" i="5" s="1"/>
  <c r="J231" i="5" s="1"/>
  <c r="L230" i="5"/>
  <c r="M230" i="5" s="1"/>
  <c r="K231" i="5" l="1"/>
  <c r="L231" i="5" s="1"/>
  <c r="M231" i="5" s="1"/>
  <c r="N231" i="5" l="1"/>
  <c r="C232" i="5"/>
  <c r="D232" i="5" s="1"/>
  <c r="H232" i="5" s="1"/>
  <c r="J232" i="5" s="1"/>
  <c r="K232" i="5" l="1"/>
  <c r="L232" i="5" s="1"/>
  <c r="M232" i="5" s="1"/>
  <c r="N232" i="5" l="1"/>
  <c r="C233" i="5"/>
  <c r="D233" i="5" s="1"/>
  <c r="H233" i="5" s="1"/>
  <c r="J233" i="5" s="1"/>
  <c r="K233" i="5" l="1"/>
  <c r="N233" i="5" l="1"/>
  <c r="C234" i="5"/>
  <c r="D234" i="5" s="1"/>
  <c r="H234" i="5" s="1"/>
  <c r="J234" i="5" s="1"/>
  <c r="L233" i="5"/>
  <c r="M233" i="5" s="1"/>
  <c r="K234" i="5" l="1"/>
  <c r="L234" i="5" s="1"/>
  <c r="M234" i="5" s="1"/>
  <c r="N234" i="5" l="1"/>
  <c r="C235" i="5"/>
  <c r="D235" i="5" s="1"/>
  <c r="H235" i="5" s="1"/>
  <c r="J235" i="5" s="1"/>
  <c r="K235" i="5" l="1"/>
  <c r="N235" i="5" l="1"/>
  <c r="C236" i="5"/>
  <c r="D236" i="5" s="1"/>
  <c r="H236" i="5" s="1"/>
  <c r="J236" i="5" s="1"/>
  <c r="L235" i="5"/>
  <c r="M235" i="5" s="1"/>
  <c r="K236" i="5" l="1"/>
  <c r="L236" i="5" s="1"/>
  <c r="M236" i="5" s="1"/>
  <c r="N236" i="5" l="1"/>
  <c r="C237" i="5"/>
  <c r="D237" i="5" s="1"/>
  <c r="H237" i="5" s="1"/>
  <c r="J237" i="5" s="1"/>
  <c r="K237" i="5" l="1"/>
  <c r="N237" i="5" l="1"/>
  <c r="C238" i="5"/>
  <c r="D238" i="5" s="1"/>
  <c r="H238" i="5" s="1"/>
  <c r="J238" i="5" s="1"/>
  <c r="L237" i="5"/>
  <c r="M237" i="5" s="1"/>
  <c r="K238" i="5" l="1"/>
  <c r="N238" i="5" l="1"/>
  <c r="C239" i="5"/>
  <c r="D239" i="5" s="1"/>
  <c r="H239" i="5" s="1"/>
  <c r="J239" i="5" s="1"/>
  <c r="L238" i="5"/>
  <c r="M238" i="5" s="1"/>
  <c r="K239" i="5" l="1"/>
  <c r="L239" i="5" s="1"/>
  <c r="M239" i="5" s="1"/>
  <c r="N239" i="5" l="1"/>
  <c r="C240" i="5"/>
  <c r="D240" i="5" s="1"/>
  <c r="H240" i="5" s="1"/>
  <c r="J240" i="5" s="1"/>
  <c r="K240" i="5" l="1"/>
  <c r="L240" i="5" s="1"/>
  <c r="M240" i="5" s="1"/>
  <c r="N240" i="5" l="1"/>
  <c r="C241" i="5"/>
  <c r="D241" i="5" s="1"/>
  <c r="H241" i="5" s="1"/>
  <c r="J241" i="5" s="1"/>
  <c r="K241" i="5" l="1"/>
  <c r="N241" i="5" l="1"/>
  <c r="C242" i="5"/>
  <c r="D242" i="5" s="1"/>
  <c r="H242" i="5" s="1"/>
  <c r="J242" i="5" s="1"/>
  <c r="L241" i="5"/>
  <c r="M241" i="5" s="1"/>
  <c r="K242" i="5" l="1"/>
  <c r="L242" i="5" s="1"/>
  <c r="M242" i="5" s="1"/>
  <c r="N242" i="5" l="1"/>
  <c r="C243" i="5"/>
  <c r="D243" i="5" s="1"/>
  <c r="H243" i="5" s="1"/>
  <c r="J243" i="5" s="1"/>
  <c r="K243" i="5" l="1"/>
  <c r="N243" i="5" l="1"/>
  <c r="C244" i="5"/>
  <c r="D244" i="5" s="1"/>
  <c r="H244" i="5" s="1"/>
  <c r="J244" i="5" s="1"/>
  <c r="L243" i="5"/>
  <c r="M243" i="5" s="1"/>
  <c r="K244" i="5" l="1"/>
  <c r="N244" i="5" l="1"/>
  <c r="C245" i="5"/>
  <c r="D245" i="5" s="1"/>
  <c r="H245" i="5" s="1"/>
  <c r="J245" i="5" s="1"/>
  <c r="L244" i="5"/>
  <c r="M244" i="5" s="1"/>
  <c r="K245" i="5" l="1"/>
  <c r="L245" i="5" s="1"/>
  <c r="M245" i="5" s="1"/>
  <c r="N245" i="5" l="1"/>
  <c r="C246" i="5"/>
  <c r="D246" i="5" s="1"/>
  <c r="H246" i="5" s="1"/>
  <c r="J246" i="5" s="1"/>
  <c r="K246" i="5" l="1"/>
  <c r="L246" i="5" s="1"/>
  <c r="M246" i="5" s="1"/>
  <c r="N246" i="5" l="1"/>
  <c r="C247" i="5"/>
  <c r="D247" i="5" s="1"/>
  <c r="H247" i="5" s="1"/>
  <c r="J247" i="5" s="1"/>
  <c r="K247" i="5" l="1"/>
  <c r="L247" i="5" s="1"/>
  <c r="M247" i="5" s="1"/>
  <c r="N247" i="5" l="1"/>
  <c r="C248" i="5"/>
  <c r="D248" i="5" s="1"/>
  <c r="H248" i="5" s="1"/>
  <c r="J248" i="5" s="1"/>
  <c r="K248" i="5" l="1"/>
  <c r="L248" i="5" s="1"/>
  <c r="M248" i="5" s="1"/>
  <c r="N248" i="5" l="1"/>
  <c r="C249" i="5"/>
  <c r="D249" i="5" s="1"/>
  <c r="H249" i="5" s="1"/>
  <c r="J249" i="5" s="1"/>
  <c r="K249" i="5" l="1"/>
  <c r="N249" i="5" l="1"/>
  <c r="C250" i="5"/>
  <c r="D250" i="5" s="1"/>
  <c r="H250" i="5" s="1"/>
  <c r="J250" i="5" s="1"/>
  <c r="L249" i="5"/>
  <c r="M249" i="5" s="1"/>
  <c r="K250" i="5" l="1"/>
  <c r="L250" i="5" s="1"/>
  <c r="M250" i="5" s="1"/>
  <c r="N250" i="5" l="1"/>
  <c r="C251" i="5"/>
  <c r="D251" i="5" s="1"/>
  <c r="H251" i="5" s="1"/>
  <c r="J251" i="5" s="1"/>
  <c r="K251" i="5" l="1"/>
  <c r="N251" i="5" l="1"/>
  <c r="C252" i="5"/>
  <c r="D252" i="5" s="1"/>
  <c r="H252" i="5" s="1"/>
  <c r="J252" i="5" s="1"/>
  <c r="L251" i="5"/>
  <c r="M251" i="5" s="1"/>
  <c r="K252" i="5" l="1"/>
  <c r="L252" i="5" s="1"/>
  <c r="M252" i="5" s="1"/>
  <c r="N252" i="5" l="1"/>
  <c r="C253" i="5"/>
  <c r="D253" i="5" s="1"/>
  <c r="H253" i="5" s="1"/>
  <c r="J253" i="5" s="1"/>
  <c r="K253" i="5" l="1"/>
  <c r="L253" i="5" s="1"/>
  <c r="M253" i="5" s="1"/>
  <c r="N253" i="5" l="1"/>
  <c r="C254" i="5"/>
  <c r="D254" i="5" s="1"/>
  <c r="H254" i="5" s="1"/>
  <c r="J254" i="5" s="1"/>
  <c r="K254" i="5" l="1"/>
  <c r="L254" i="5" s="1"/>
  <c r="M254" i="5" s="1"/>
  <c r="N254" i="5" l="1"/>
  <c r="C255" i="5"/>
  <c r="D255" i="5" s="1"/>
  <c r="H255" i="5" s="1"/>
  <c r="J255" i="5" s="1"/>
  <c r="K255" i="5" l="1"/>
  <c r="L255" i="5" s="1"/>
  <c r="M255" i="5" s="1"/>
  <c r="N255" i="5" l="1"/>
  <c r="C256" i="5"/>
  <c r="D256" i="5" s="1"/>
  <c r="H256" i="5" s="1"/>
  <c r="J256" i="5" s="1"/>
  <c r="K256" i="5" l="1"/>
  <c r="L256" i="5" s="1"/>
  <c r="M256" i="5" s="1"/>
  <c r="N256" i="5" l="1"/>
  <c r="C257" i="5"/>
  <c r="D257" i="5" s="1"/>
  <c r="H257" i="5" s="1"/>
  <c r="J257" i="5" s="1"/>
  <c r="K257" i="5" l="1"/>
  <c r="L257" i="5" s="1"/>
  <c r="M257" i="5" s="1"/>
  <c r="N257" i="5" l="1"/>
  <c r="C258" i="5"/>
  <c r="D258" i="5" s="1"/>
  <c r="H258" i="5" s="1"/>
  <c r="J258" i="5" s="1"/>
  <c r="K258" i="5" l="1"/>
  <c r="N258" i="5" l="1"/>
  <c r="C259" i="5"/>
  <c r="D259" i="5" s="1"/>
  <c r="H259" i="5" s="1"/>
  <c r="J259" i="5" s="1"/>
  <c r="L258" i="5"/>
  <c r="M258" i="5" s="1"/>
  <c r="K259" i="5" l="1"/>
  <c r="N259" i="5" l="1"/>
  <c r="C260" i="5"/>
  <c r="D260" i="5" s="1"/>
  <c r="H260" i="5" s="1"/>
  <c r="J260" i="5" s="1"/>
  <c r="L259" i="5"/>
  <c r="M259" i="5" s="1"/>
  <c r="K260" i="5" l="1"/>
  <c r="L260" i="5" s="1"/>
  <c r="M260" i="5" s="1"/>
  <c r="N260" i="5" l="1"/>
  <c r="C261" i="5"/>
  <c r="D261" i="5" s="1"/>
  <c r="H261" i="5" s="1"/>
  <c r="J261" i="5" s="1"/>
  <c r="K261" i="5" l="1"/>
  <c r="L261" i="5" s="1"/>
  <c r="M261" i="5" s="1"/>
  <c r="N261" i="5" l="1"/>
  <c r="C262" i="5"/>
  <c r="D262" i="5" s="1"/>
  <c r="H262" i="5" s="1"/>
  <c r="J262" i="5" s="1"/>
  <c r="K262" i="5" l="1"/>
  <c r="L262" i="5" s="1"/>
  <c r="M262" i="5" s="1"/>
  <c r="N262" i="5" l="1"/>
  <c r="C263" i="5"/>
  <c r="D263" i="5" s="1"/>
  <c r="H263" i="5" s="1"/>
  <c r="J263" i="5" s="1"/>
  <c r="K263" i="5" l="1"/>
  <c r="L263" i="5" s="1"/>
  <c r="M263" i="5" s="1"/>
  <c r="N263" i="5" l="1"/>
  <c r="C264" i="5"/>
  <c r="D264" i="5" s="1"/>
  <c r="H264" i="5" s="1"/>
  <c r="J264" i="5" s="1"/>
  <c r="K264" i="5" l="1"/>
  <c r="L264" i="5" s="1"/>
  <c r="M264" i="5" s="1"/>
  <c r="N264" i="5" l="1"/>
  <c r="C265" i="5"/>
  <c r="D265" i="5" s="1"/>
  <c r="H265" i="5" s="1"/>
  <c r="J265" i="5" s="1"/>
  <c r="K265" i="5" l="1"/>
  <c r="L265" i="5" s="1"/>
  <c r="M265" i="5" s="1"/>
  <c r="N265" i="5" l="1"/>
  <c r="C266" i="5"/>
  <c r="D266" i="5" s="1"/>
  <c r="H266" i="5" s="1"/>
  <c r="J266" i="5" s="1"/>
  <c r="K266" i="5" l="1"/>
  <c r="N266" i="5" l="1"/>
  <c r="C267" i="5"/>
  <c r="D267" i="5" s="1"/>
  <c r="H267" i="5" s="1"/>
  <c r="J267" i="5" s="1"/>
  <c r="L266" i="5"/>
  <c r="M266" i="5" s="1"/>
  <c r="K267" i="5" l="1"/>
  <c r="N267" i="5" l="1"/>
  <c r="C268" i="5"/>
  <c r="D268" i="5" s="1"/>
  <c r="H268" i="5" s="1"/>
  <c r="J268" i="5" s="1"/>
  <c r="L267" i="5"/>
  <c r="M267" i="5" s="1"/>
  <c r="K268" i="5" l="1"/>
  <c r="L268" i="5" s="1"/>
  <c r="M268" i="5" s="1"/>
  <c r="N268" i="5" l="1"/>
  <c r="C269" i="5"/>
  <c r="D269" i="5" s="1"/>
  <c r="H269" i="5" s="1"/>
  <c r="J269" i="5" s="1"/>
  <c r="K269" i="5" l="1"/>
  <c r="L269" i="5" s="1"/>
  <c r="M269" i="5" s="1"/>
  <c r="N269" i="5" l="1"/>
  <c r="C270" i="5"/>
  <c r="D270" i="5" s="1"/>
  <c r="H270" i="5" s="1"/>
  <c r="J270" i="5" s="1"/>
  <c r="K270" i="5" l="1"/>
  <c r="L270" i="5" s="1"/>
  <c r="M270" i="5" s="1"/>
  <c r="N270" i="5" l="1"/>
  <c r="C271" i="5"/>
  <c r="D271" i="5" s="1"/>
  <c r="H271" i="5" s="1"/>
  <c r="J271" i="5" s="1"/>
  <c r="K271" i="5" l="1"/>
  <c r="L271" i="5" s="1"/>
  <c r="M271" i="5" s="1"/>
  <c r="N271" i="5" l="1"/>
  <c r="C272" i="5"/>
  <c r="D272" i="5" s="1"/>
  <c r="H272" i="5" s="1"/>
  <c r="J272" i="5" s="1"/>
  <c r="K272" i="5" l="1"/>
  <c r="L272" i="5" s="1"/>
  <c r="M272" i="5" s="1"/>
  <c r="N272" i="5" l="1"/>
  <c r="C273" i="5"/>
  <c r="D273" i="5" s="1"/>
  <c r="H273" i="5" s="1"/>
  <c r="J273" i="5" s="1"/>
  <c r="K273" i="5" l="1"/>
  <c r="L273" i="5" s="1"/>
  <c r="M273" i="5" s="1"/>
  <c r="N273" i="5" l="1"/>
  <c r="C274" i="5"/>
  <c r="D274" i="5" s="1"/>
  <c r="H274" i="5" s="1"/>
  <c r="J274" i="5" s="1"/>
  <c r="K274" i="5" l="1"/>
  <c r="N274" i="5" l="1"/>
  <c r="C275" i="5"/>
  <c r="D275" i="5" s="1"/>
  <c r="H275" i="5" s="1"/>
  <c r="J275" i="5" s="1"/>
  <c r="L274" i="5"/>
  <c r="M274" i="5" s="1"/>
  <c r="K275" i="5" l="1"/>
  <c r="N275" i="5" l="1"/>
  <c r="C276" i="5"/>
  <c r="D276" i="5" s="1"/>
  <c r="H276" i="5" s="1"/>
  <c r="J276" i="5" s="1"/>
  <c r="L275" i="5"/>
  <c r="M275" i="5" s="1"/>
  <c r="K276" i="5" l="1"/>
  <c r="L276" i="5" s="1"/>
  <c r="M276" i="5" s="1"/>
  <c r="N276" i="5" l="1"/>
  <c r="C277" i="5"/>
  <c r="D277" i="5" s="1"/>
  <c r="H277" i="5" s="1"/>
  <c r="J277" i="5" s="1"/>
  <c r="K277" i="5" l="1"/>
  <c r="L277" i="5" s="1"/>
  <c r="M277" i="5" s="1"/>
  <c r="N277" i="5" l="1"/>
  <c r="C278" i="5"/>
  <c r="D278" i="5" s="1"/>
  <c r="H278" i="5" s="1"/>
  <c r="J278" i="5" s="1"/>
  <c r="K278" i="5" l="1"/>
  <c r="L278" i="5" s="1"/>
  <c r="M278" i="5" s="1"/>
  <c r="N278" i="5" l="1"/>
  <c r="C279" i="5"/>
  <c r="D279" i="5" s="1"/>
  <c r="H279" i="5" s="1"/>
  <c r="J279" i="5" s="1"/>
  <c r="K279" i="5" l="1"/>
  <c r="L279" i="5" s="1"/>
  <c r="M279" i="5" s="1"/>
  <c r="N279" i="5" l="1"/>
  <c r="C280" i="5"/>
  <c r="D280" i="5" s="1"/>
  <c r="H280" i="5" s="1"/>
  <c r="J280" i="5" s="1"/>
  <c r="K280" i="5" l="1"/>
  <c r="L280" i="5" s="1"/>
  <c r="M280" i="5" s="1"/>
  <c r="N280" i="5" l="1"/>
  <c r="C281" i="5"/>
  <c r="D281" i="5" s="1"/>
  <c r="H281" i="5" s="1"/>
  <c r="J281" i="5" s="1"/>
  <c r="K281" i="5" l="1"/>
  <c r="L281" i="5" s="1"/>
  <c r="M281" i="5" s="1"/>
  <c r="N281" i="5" l="1"/>
  <c r="C282" i="5"/>
  <c r="D282" i="5" s="1"/>
  <c r="H282" i="5" s="1"/>
  <c r="J282" i="5" s="1"/>
  <c r="K282" i="5" l="1"/>
  <c r="N282" i="5" l="1"/>
  <c r="C283" i="5"/>
  <c r="D283" i="5" s="1"/>
  <c r="H283" i="5" s="1"/>
  <c r="J283" i="5" s="1"/>
  <c r="L282" i="5"/>
  <c r="M282" i="5" s="1"/>
  <c r="K283" i="5" l="1"/>
  <c r="N283" i="5" l="1"/>
  <c r="C284" i="5"/>
  <c r="D284" i="5" s="1"/>
  <c r="H284" i="5" s="1"/>
  <c r="J284" i="5" s="1"/>
  <c r="L283" i="5"/>
  <c r="M283" i="5" s="1"/>
  <c r="K284" i="5" l="1"/>
  <c r="L284" i="5" s="1"/>
  <c r="M284" i="5" s="1"/>
  <c r="N284" i="5" l="1"/>
  <c r="C285" i="5"/>
  <c r="D285" i="5" s="1"/>
  <c r="H285" i="5" s="1"/>
  <c r="J285" i="5" s="1"/>
  <c r="K285" i="5" l="1"/>
  <c r="L285" i="5" s="1"/>
  <c r="M285" i="5" s="1"/>
  <c r="N285" i="5" l="1"/>
  <c r="C286" i="5"/>
  <c r="D286" i="5" s="1"/>
  <c r="H286" i="5" s="1"/>
  <c r="J286" i="5" s="1"/>
  <c r="K286" i="5" l="1"/>
  <c r="L286" i="5" s="1"/>
  <c r="M286" i="5" s="1"/>
  <c r="N286" i="5" l="1"/>
  <c r="C287" i="5"/>
  <c r="D287" i="5" s="1"/>
  <c r="H287" i="5" s="1"/>
  <c r="J287" i="5" s="1"/>
  <c r="K287" i="5" l="1"/>
  <c r="L287" i="5" s="1"/>
  <c r="M287" i="5" s="1"/>
  <c r="N287" i="5" l="1"/>
  <c r="C288" i="5"/>
  <c r="D288" i="5" s="1"/>
  <c r="H288" i="5" s="1"/>
  <c r="J288" i="5" s="1"/>
  <c r="K288" i="5" l="1"/>
  <c r="L288" i="5" s="1"/>
  <c r="M288" i="5" s="1"/>
  <c r="N288" i="5" l="1"/>
  <c r="C289" i="5"/>
  <c r="D289" i="5" s="1"/>
  <c r="H289" i="5" s="1"/>
  <c r="J289" i="5" s="1"/>
  <c r="K289" i="5" l="1"/>
  <c r="N289" i="5" l="1"/>
  <c r="C290" i="5"/>
  <c r="D290" i="5" s="1"/>
  <c r="H290" i="5" s="1"/>
  <c r="J290" i="5" s="1"/>
  <c r="L289" i="5"/>
  <c r="M289" i="5" s="1"/>
  <c r="K290" i="5" l="1"/>
  <c r="L290" i="5" s="1"/>
  <c r="M290" i="5" s="1"/>
  <c r="N290" i="5" l="1"/>
  <c r="C291" i="5"/>
  <c r="D291" i="5" s="1"/>
  <c r="H291" i="5" s="1"/>
  <c r="J291" i="5" s="1"/>
  <c r="K291" i="5" l="1"/>
  <c r="N291" i="5" l="1"/>
  <c r="C292" i="5"/>
  <c r="D292" i="5" s="1"/>
  <c r="H292" i="5" s="1"/>
  <c r="J292" i="5" s="1"/>
  <c r="L291" i="5"/>
  <c r="M291" i="5" s="1"/>
  <c r="K292" i="5" l="1"/>
  <c r="L292" i="5" s="1"/>
  <c r="M292" i="5" s="1"/>
  <c r="N292" i="5" l="1"/>
  <c r="C293" i="5"/>
  <c r="D293" i="5" s="1"/>
  <c r="H293" i="5" s="1"/>
  <c r="J293" i="5" s="1"/>
  <c r="K293" i="5" l="1"/>
  <c r="L293" i="5" s="1"/>
  <c r="M293" i="5" s="1"/>
  <c r="N293" i="5" l="1"/>
  <c r="C294" i="5"/>
  <c r="D294" i="5" s="1"/>
  <c r="H294" i="5" s="1"/>
  <c r="J294" i="5" s="1"/>
  <c r="K294" i="5" l="1"/>
  <c r="L294" i="5" s="1"/>
  <c r="M294" i="5" s="1"/>
  <c r="N294" i="5" l="1"/>
  <c r="C295" i="5"/>
  <c r="D295" i="5" s="1"/>
  <c r="H295" i="5" s="1"/>
  <c r="J295" i="5" s="1"/>
  <c r="K295" i="5" l="1"/>
  <c r="L295" i="5" s="1"/>
  <c r="M295" i="5" s="1"/>
  <c r="N295" i="5" l="1"/>
  <c r="C296" i="5"/>
  <c r="D296" i="5" s="1"/>
  <c r="H296" i="5" s="1"/>
  <c r="J296" i="5" s="1"/>
  <c r="K296" i="5" l="1"/>
  <c r="L296" i="5" s="1"/>
  <c r="M296" i="5" s="1"/>
  <c r="N296" i="5" l="1"/>
  <c r="C297" i="5"/>
  <c r="D297" i="5" s="1"/>
  <c r="H297" i="5" s="1"/>
  <c r="J297" i="5" s="1"/>
  <c r="K297" i="5" l="1"/>
  <c r="N297" i="5" l="1"/>
  <c r="C298" i="5"/>
  <c r="D298" i="5" s="1"/>
  <c r="H298" i="5" s="1"/>
  <c r="J298" i="5" s="1"/>
  <c r="L297" i="5"/>
  <c r="M297" i="5" s="1"/>
  <c r="K298" i="5" l="1"/>
  <c r="L298" i="5" s="1"/>
  <c r="M298" i="5" s="1"/>
  <c r="N298" i="5" l="1"/>
  <c r="C299" i="5"/>
  <c r="D299" i="5" s="1"/>
  <c r="H299" i="5" s="1"/>
  <c r="J299" i="5" s="1"/>
  <c r="K299" i="5" l="1"/>
  <c r="N299" i="5" l="1"/>
  <c r="C300" i="5"/>
  <c r="D300" i="5" s="1"/>
  <c r="H300" i="5" s="1"/>
  <c r="J300" i="5" s="1"/>
  <c r="L299" i="5"/>
  <c r="M299" i="5" s="1"/>
  <c r="K300" i="5" l="1"/>
  <c r="N300" i="5" l="1"/>
  <c r="C301" i="5"/>
  <c r="D301" i="5" s="1"/>
  <c r="H301" i="5" s="1"/>
  <c r="J301" i="5" s="1"/>
  <c r="L300" i="5"/>
  <c r="M300" i="5" s="1"/>
  <c r="K301" i="5" l="1"/>
  <c r="L301" i="5" s="1"/>
  <c r="M301" i="5" s="1"/>
  <c r="N301" i="5" l="1"/>
  <c r="C302" i="5"/>
  <c r="D302" i="5" s="1"/>
  <c r="H302" i="5" s="1"/>
  <c r="J302" i="5" s="1"/>
  <c r="K302" i="5" l="1"/>
  <c r="N302" i="5" l="1"/>
  <c r="C303" i="5"/>
  <c r="D303" i="5" s="1"/>
  <c r="H303" i="5" s="1"/>
  <c r="J303" i="5" s="1"/>
  <c r="L302" i="5"/>
  <c r="M302" i="5" s="1"/>
  <c r="K303" i="5" l="1"/>
  <c r="N303" i="5" l="1"/>
  <c r="C304" i="5"/>
  <c r="D304" i="5" s="1"/>
  <c r="H304" i="5" s="1"/>
  <c r="J304" i="5" s="1"/>
  <c r="L303" i="5"/>
  <c r="M303" i="5" s="1"/>
  <c r="K304" i="5" l="1"/>
  <c r="L304" i="5" s="1"/>
  <c r="M304" i="5" s="1"/>
  <c r="N304" i="5" l="1"/>
  <c r="C305" i="5"/>
  <c r="D305" i="5" s="1"/>
  <c r="H305" i="5" s="1"/>
  <c r="J305" i="5" s="1"/>
  <c r="K305" i="5" l="1"/>
  <c r="N305" i="5" l="1"/>
  <c r="C306" i="5"/>
  <c r="D306" i="5" s="1"/>
  <c r="H306" i="5" s="1"/>
  <c r="J306" i="5" s="1"/>
  <c r="L305" i="5"/>
  <c r="M305" i="5" s="1"/>
  <c r="K306" i="5" l="1"/>
  <c r="L306" i="5" s="1"/>
  <c r="M306" i="5" s="1"/>
  <c r="N306" i="5" l="1"/>
  <c r="C307" i="5"/>
  <c r="D307" i="5" s="1"/>
  <c r="H307" i="5" s="1"/>
  <c r="J307" i="5" s="1"/>
  <c r="K307" i="5" l="1"/>
  <c r="N307" i="5" l="1"/>
  <c r="C308" i="5"/>
  <c r="D308" i="5" s="1"/>
  <c r="H308" i="5" s="1"/>
  <c r="J308" i="5" s="1"/>
  <c r="L307" i="5"/>
  <c r="M307" i="5" s="1"/>
  <c r="K308" i="5" l="1"/>
  <c r="L308" i="5" s="1"/>
  <c r="M308" i="5" s="1"/>
  <c r="N308" i="5" l="1"/>
  <c r="C309" i="5"/>
  <c r="D309" i="5" s="1"/>
  <c r="H309" i="5" s="1"/>
  <c r="J309" i="5" s="1"/>
  <c r="K309" i="5" l="1"/>
  <c r="L309" i="5" s="1"/>
  <c r="M309" i="5" s="1"/>
  <c r="N309" i="5" l="1"/>
  <c r="C310" i="5"/>
  <c r="D310" i="5" s="1"/>
  <c r="H310" i="5" s="1"/>
  <c r="J310" i="5" s="1"/>
  <c r="K310" i="5" l="1"/>
  <c r="N310" i="5" l="1"/>
  <c r="C311" i="5"/>
  <c r="D311" i="5" s="1"/>
  <c r="H311" i="5" s="1"/>
  <c r="J311" i="5" s="1"/>
  <c r="L310" i="5"/>
  <c r="M310" i="5" s="1"/>
  <c r="K311" i="5" l="1"/>
  <c r="L311" i="5" s="1"/>
  <c r="M311" i="5" s="1"/>
  <c r="N311" i="5" l="1"/>
  <c r="C312" i="5"/>
  <c r="D312" i="5" s="1"/>
  <c r="H312" i="5" s="1"/>
  <c r="J312" i="5" s="1"/>
  <c r="K312" i="5" l="1"/>
  <c r="L312" i="5" s="1"/>
  <c r="M312" i="5" s="1"/>
  <c r="N312" i="5" l="1"/>
  <c r="C313" i="5"/>
  <c r="D313" i="5" s="1"/>
  <c r="H313" i="5" s="1"/>
  <c r="J313" i="5" s="1"/>
  <c r="K313" i="5" l="1"/>
  <c r="N313" i="5" l="1"/>
  <c r="C314" i="5"/>
  <c r="D314" i="5" s="1"/>
  <c r="H314" i="5" s="1"/>
  <c r="J314" i="5" s="1"/>
  <c r="L313" i="5"/>
  <c r="M313" i="5" s="1"/>
  <c r="K314" i="5" l="1"/>
  <c r="L314" i="5" s="1"/>
  <c r="M314" i="5" s="1"/>
  <c r="N314" i="5" l="1"/>
  <c r="C315" i="5"/>
  <c r="D315" i="5" s="1"/>
  <c r="H315" i="5" s="1"/>
  <c r="J315" i="5" s="1"/>
  <c r="K315" i="5" l="1"/>
  <c r="N315" i="5" l="1"/>
  <c r="C316" i="5"/>
  <c r="D316" i="5" s="1"/>
  <c r="H316" i="5" s="1"/>
  <c r="J316" i="5" s="1"/>
  <c r="L315" i="5"/>
  <c r="M315" i="5" s="1"/>
  <c r="K316" i="5" l="1"/>
  <c r="L316" i="5" s="1"/>
  <c r="M316" i="5" s="1"/>
  <c r="N316" i="5" l="1"/>
  <c r="C317" i="5"/>
  <c r="D317" i="5" s="1"/>
  <c r="H317" i="5" s="1"/>
  <c r="J317" i="5" s="1"/>
  <c r="K317" i="5" l="1"/>
  <c r="L317" i="5" s="1"/>
  <c r="M317" i="5" s="1"/>
  <c r="N317" i="5" l="1"/>
  <c r="C318" i="5"/>
  <c r="D318" i="5" s="1"/>
  <c r="H318" i="5" s="1"/>
  <c r="J318" i="5" s="1"/>
  <c r="K318" i="5" l="1"/>
  <c r="N318" i="5" l="1"/>
  <c r="C319" i="5"/>
  <c r="D319" i="5" s="1"/>
  <c r="H319" i="5" s="1"/>
  <c r="J319" i="5" s="1"/>
  <c r="L318" i="5"/>
  <c r="M318" i="5" s="1"/>
  <c r="K319" i="5" l="1"/>
  <c r="L319" i="5" s="1"/>
  <c r="M319" i="5" s="1"/>
  <c r="N319" i="5" l="1"/>
  <c r="C320" i="5"/>
  <c r="D320" i="5" s="1"/>
  <c r="H320" i="5" s="1"/>
  <c r="J320" i="5" s="1"/>
  <c r="K320" i="5" l="1"/>
  <c r="N320" i="5" l="1"/>
  <c r="C321" i="5"/>
  <c r="D321" i="5" s="1"/>
  <c r="H321" i="5" s="1"/>
  <c r="J321" i="5" s="1"/>
  <c r="L320" i="5"/>
  <c r="M320" i="5" s="1"/>
  <c r="K321" i="5" l="1"/>
  <c r="L321" i="5" s="1"/>
  <c r="M321" i="5" s="1"/>
  <c r="N321" i="5" l="1"/>
  <c r="C322" i="5"/>
  <c r="D322" i="5" s="1"/>
  <c r="H322" i="5" s="1"/>
  <c r="J322" i="5" s="1"/>
  <c r="K322" i="5" l="1"/>
  <c r="L322" i="5" s="1"/>
  <c r="M322" i="5" s="1"/>
  <c r="N322" i="5" l="1"/>
  <c r="C323" i="5"/>
  <c r="D323" i="5" s="1"/>
  <c r="H323" i="5" s="1"/>
  <c r="J323" i="5" s="1"/>
  <c r="K323" i="5" l="1"/>
  <c r="N323" i="5" l="1"/>
  <c r="C324" i="5"/>
  <c r="D324" i="5" s="1"/>
  <c r="H324" i="5" s="1"/>
  <c r="J324" i="5" s="1"/>
  <c r="L323" i="5"/>
  <c r="M323" i="5" s="1"/>
  <c r="K324" i="5" l="1"/>
  <c r="L324" i="5" s="1"/>
  <c r="M324" i="5" s="1"/>
  <c r="N324" i="5" l="1"/>
  <c r="C325" i="5"/>
  <c r="D325" i="5" s="1"/>
  <c r="H325" i="5" s="1"/>
  <c r="J325" i="5" s="1"/>
  <c r="K325" i="5" l="1"/>
  <c r="L325" i="5" s="1"/>
  <c r="M325" i="5" s="1"/>
  <c r="N325" i="5" l="1"/>
  <c r="C326" i="5"/>
  <c r="D326" i="5" s="1"/>
  <c r="H326" i="5" s="1"/>
  <c r="J326" i="5" s="1"/>
  <c r="K326" i="5" l="1"/>
  <c r="L326" i="5" s="1"/>
  <c r="M326" i="5" s="1"/>
  <c r="N326" i="5" l="1"/>
  <c r="C327" i="5"/>
  <c r="D327" i="5" s="1"/>
  <c r="H327" i="5" s="1"/>
  <c r="J327" i="5" s="1"/>
  <c r="K327" i="5" l="1"/>
  <c r="L327" i="5" s="1"/>
  <c r="M327" i="5" s="1"/>
  <c r="N327" i="5" l="1"/>
  <c r="C328" i="5"/>
  <c r="D328" i="5" s="1"/>
  <c r="H328" i="5" s="1"/>
  <c r="J328" i="5" s="1"/>
  <c r="K328" i="5" l="1"/>
  <c r="N328" i="5" l="1"/>
  <c r="C329" i="5"/>
  <c r="D329" i="5" s="1"/>
  <c r="H329" i="5" s="1"/>
  <c r="J329" i="5" s="1"/>
  <c r="L328" i="5"/>
  <c r="M328" i="5" s="1"/>
  <c r="K329" i="5" l="1"/>
  <c r="L329" i="5" s="1"/>
  <c r="M329" i="5" s="1"/>
  <c r="N329" i="5" l="1"/>
  <c r="C330" i="5"/>
  <c r="D330" i="5" s="1"/>
  <c r="H330" i="5" s="1"/>
  <c r="J330" i="5" s="1"/>
  <c r="K330" i="5" l="1"/>
  <c r="L330" i="5" s="1"/>
  <c r="M330" i="5" s="1"/>
  <c r="N330" i="5" l="1"/>
  <c r="C331" i="5"/>
  <c r="D331" i="5" s="1"/>
  <c r="H331" i="5" s="1"/>
  <c r="J331" i="5" s="1"/>
  <c r="K331" i="5" l="1"/>
  <c r="N331" i="5" l="1"/>
  <c r="C332" i="5"/>
  <c r="D332" i="5" s="1"/>
  <c r="H332" i="5" s="1"/>
  <c r="J332" i="5" s="1"/>
  <c r="L331" i="5"/>
  <c r="M331" i="5" s="1"/>
  <c r="K332" i="5" l="1"/>
  <c r="L332" i="5" s="1"/>
  <c r="M332" i="5" s="1"/>
  <c r="N332" i="5" l="1"/>
  <c r="C333" i="5"/>
  <c r="D333" i="5" s="1"/>
  <c r="H333" i="5" s="1"/>
  <c r="J333" i="5" s="1"/>
  <c r="K333" i="5" l="1"/>
  <c r="L333" i="5" s="1"/>
  <c r="M333" i="5" s="1"/>
  <c r="N333" i="5" l="1"/>
  <c r="C334" i="5"/>
  <c r="D334" i="5" s="1"/>
  <c r="H334" i="5" s="1"/>
  <c r="J334" i="5" s="1"/>
  <c r="K334" i="5" l="1"/>
  <c r="L334" i="5" s="1"/>
  <c r="M334" i="5" s="1"/>
  <c r="N334" i="5" l="1"/>
  <c r="C335" i="5"/>
  <c r="D335" i="5" s="1"/>
  <c r="H335" i="5" s="1"/>
  <c r="J335" i="5" s="1"/>
  <c r="K335" i="5" l="1"/>
  <c r="L335" i="5" s="1"/>
  <c r="M335" i="5" s="1"/>
  <c r="N335" i="5" l="1"/>
  <c r="C336" i="5"/>
  <c r="D336" i="5" s="1"/>
  <c r="H336" i="5" s="1"/>
  <c r="J336" i="5" s="1"/>
  <c r="K336" i="5" l="1"/>
  <c r="N336" i="5" l="1"/>
  <c r="C337" i="5"/>
  <c r="D337" i="5" s="1"/>
  <c r="H337" i="5" s="1"/>
  <c r="J337" i="5" s="1"/>
  <c r="L336" i="5"/>
  <c r="M336" i="5" s="1"/>
  <c r="K337" i="5" l="1"/>
  <c r="L337" i="5" s="1"/>
  <c r="M337" i="5" s="1"/>
  <c r="N337" i="5" l="1"/>
  <c r="C338" i="5"/>
  <c r="D338" i="5" s="1"/>
  <c r="H338" i="5" s="1"/>
  <c r="J338" i="5" s="1"/>
  <c r="K338" i="5" l="1"/>
  <c r="L338" i="5" s="1"/>
  <c r="M338" i="5" s="1"/>
  <c r="N338" i="5" l="1"/>
  <c r="C339" i="5"/>
  <c r="D339" i="5" s="1"/>
  <c r="H339" i="5" s="1"/>
  <c r="J339" i="5" s="1"/>
  <c r="K339" i="5" l="1"/>
  <c r="L339" i="5" s="1"/>
  <c r="M339" i="5" s="1"/>
  <c r="N339" i="5" l="1"/>
  <c r="C340" i="5"/>
  <c r="D340" i="5" s="1"/>
  <c r="H340" i="5" s="1"/>
  <c r="J340" i="5" s="1"/>
  <c r="K340" i="5" l="1"/>
  <c r="L340" i="5" s="1"/>
  <c r="M340" i="5" s="1"/>
  <c r="N340" i="5" l="1"/>
  <c r="C341" i="5"/>
  <c r="D341" i="5" s="1"/>
  <c r="H341" i="5" s="1"/>
  <c r="J341" i="5" s="1"/>
  <c r="K341" i="5" l="1"/>
  <c r="L341" i="5" s="1"/>
  <c r="M341" i="5" s="1"/>
  <c r="N341" i="5" l="1"/>
  <c r="C342" i="5"/>
  <c r="D342" i="5" s="1"/>
  <c r="H342" i="5" s="1"/>
  <c r="J342" i="5" s="1"/>
  <c r="K342" i="5" l="1"/>
  <c r="L342" i="5" s="1"/>
  <c r="M342" i="5" s="1"/>
  <c r="N342" i="5" l="1"/>
  <c r="C343" i="5"/>
  <c r="D343" i="5" s="1"/>
  <c r="H343" i="5" s="1"/>
  <c r="J343" i="5" s="1"/>
  <c r="K343" i="5" l="1"/>
  <c r="L343" i="5" s="1"/>
  <c r="M343" i="5" s="1"/>
  <c r="N343" i="5" l="1"/>
  <c r="C344" i="5"/>
  <c r="D344" i="5" s="1"/>
  <c r="H344" i="5" s="1"/>
  <c r="J344" i="5" s="1"/>
  <c r="K344" i="5" l="1"/>
  <c r="N344" i="5" l="1"/>
  <c r="C345" i="5"/>
  <c r="D345" i="5" s="1"/>
  <c r="H345" i="5" s="1"/>
  <c r="J345" i="5" s="1"/>
  <c r="L344" i="5"/>
  <c r="M344" i="5" s="1"/>
  <c r="K345" i="5" l="1"/>
  <c r="L345" i="5" s="1"/>
  <c r="M345" i="5" s="1"/>
  <c r="N345" i="5" l="1"/>
  <c r="C346" i="5"/>
  <c r="D346" i="5" s="1"/>
  <c r="H346" i="5" s="1"/>
  <c r="J346" i="5" s="1"/>
  <c r="K346" i="5" l="1"/>
  <c r="L346" i="5" s="1"/>
  <c r="M346" i="5" s="1"/>
  <c r="N346" i="5" l="1"/>
  <c r="C347" i="5"/>
  <c r="D347" i="5" s="1"/>
  <c r="H347" i="5" s="1"/>
  <c r="J347" i="5" s="1"/>
  <c r="K347" i="5" l="1"/>
  <c r="L347" i="5" s="1"/>
  <c r="M347" i="5" s="1"/>
  <c r="N347" i="5" l="1"/>
  <c r="C348" i="5"/>
  <c r="D348" i="5" s="1"/>
  <c r="H348" i="5" s="1"/>
  <c r="J348" i="5" s="1"/>
  <c r="K348" i="5" l="1"/>
  <c r="L348" i="5" s="1"/>
  <c r="M348" i="5" s="1"/>
  <c r="N348" i="5" l="1"/>
  <c r="C349" i="5"/>
  <c r="D349" i="5" s="1"/>
  <c r="H349" i="5" s="1"/>
  <c r="J349" i="5" s="1"/>
  <c r="K349" i="5" l="1"/>
  <c r="L349" i="5" s="1"/>
  <c r="M349" i="5" s="1"/>
  <c r="N349" i="5" l="1"/>
  <c r="C350" i="5"/>
  <c r="D350" i="5" s="1"/>
  <c r="H350" i="5" s="1"/>
  <c r="J350" i="5" s="1"/>
  <c r="K350" i="5" l="1"/>
  <c r="L350" i="5" s="1"/>
  <c r="M350" i="5" s="1"/>
  <c r="N350" i="5" l="1"/>
  <c r="C351" i="5"/>
  <c r="D351" i="5" s="1"/>
  <c r="H351" i="5" s="1"/>
  <c r="J351" i="5" s="1"/>
  <c r="K351" i="5" l="1"/>
  <c r="L351" i="5" s="1"/>
  <c r="M351" i="5" s="1"/>
  <c r="N351" i="5" l="1"/>
  <c r="C352" i="5"/>
  <c r="D352" i="5" s="1"/>
  <c r="H352" i="5" s="1"/>
  <c r="J352" i="5" s="1"/>
  <c r="K352" i="5" l="1"/>
  <c r="N352" i="5" l="1"/>
  <c r="C353" i="5"/>
  <c r="D353" i="5" s="1"/>
  <c r="H353" i="5" s="1"/>
  <c r="J353" i="5" s="1"/>
  <c r="L352" i="5"/>
  <c r="M352" i="5" s="1"/>
  <c r="K353" i="5" l="1"/>
  <c r="L353" i="5" s="1"/>
  <c r="M353" i="5" s="1"/>
  <c r="N353" i="5" l="1"/>
  <c r="C354" i="5"/>
  <c r="D354" i="5" s="1"/>
  <c r="H354" i="5" s="1"/>
  <c r="J354" i="5" s="1"/>
  <c r="K354" i="5" l="1"/>
  <c r="N354" i="5" l="1"/>
  <c r="C355" i="5"/>
  <c r="D355" i="5" s="1"/>
  <c r="H355" i="5" s="1"/>
  <c r="J355" i="5" s="1"/>
  <c r="L354" i="5"/>
  <c r="M354" i="5" s="1"/>
  <c r="K355" i="5" l="1"/>
  <c r="L355" i="5" s="1"/>
  <c r="M355" i="5" s="1"/>
  <c r="N355" i="5" l="1"/>
  <c r="C356" i="5"/>
  <c r="D356" i="5" s="1"/>
  <c r="H356" i="5" s="1"/>
  <c r="J356" i="5" s="1"/>
  <c r="K356" i="5" l="1"/>
  <c r="L356" i="5" s="1"/>
  <c r="M356" i="5" s="1"/>
  <c r="N356" i="5" l="1"/>
  <c r="C357" i="5"/>
  <c r="D357" i="5" s="1"/>
  <c r="H357" i="5" s="1"/>
  <c r="J357" i="5" s="1"/>
  <c r="K357" i="5" l="1"/>
  <c r="L357" i="5" s="1"/>
  <c r="M357" i="5" s="1"/>
  <c r="N357" i="5" l="1"/>
  <c r="C358" i="5"/>
  <c r="D358" i="5" s="1"/>
  <c r="H358" i="5" s="1"/>
  <c r="J358" i="5" s="1"/>
  <c r="K358" i="5" l="1"/>
  <c r="L358" i="5" s="1"/>
  <c r="M358" i="5" s="1"/>
  <c r="N358" i="5" l="1"/>
  <c r="C359" i="5"/>
  <c r="D359" i="5" s="1"/>
  <c r="H359" i="5" s="1"/>
  <c r="J359" i="5" s="1"/>
  <c r="K359" i="5" l="1"/>
  <c r="L359" i="5" s="1"/>
  <c r="M359" i="5" s="1"/>
  <c r="N359" i="5" l="1"/>
  <c r="C360" i="5"/>
  <c r="D360" i="5" s="1"/>
  <c r="H360" i="5" s="1"/>
  <c r="J360" i="5" s="1"/>
  <c r="K360" i="5" l="1"/>
  <c r="N360" i="5" l="1"/>
  <c r="C361" i="5"/>
  <c r="D361" i="5" s="1"/>
  <c r="H361" i="5" s="1"/>
  <c r="J361" i="5" s="1"/>
  <c r="L360" i="5"/>
  <c r="M360" i="5" s="1"/>
  <c r="K361" i="5" l="1"/>
  <c r="L361" i="5" s="1"/>
  <c r="M361" i="5" s="1"/>
  <c r="N361" i="5" l="1"/>
  <c r="C362" i="5"/>
  <c r="D362" i="5" s="1"/>
  <c r="H362" i="5" s="1"/>
  <c r="J362" i="5" s="1"/>
  <c r="K362" i="5" l="1"/>
  <c r="L362" i="5" s="1"/>
  <c r="M362" i="5" s="1"/>
  <c r="N362" i="5" l="1"/>
  <c r="C363" i="5"/>
  <c r="D363" i="5" s="1"/>
  <c r="H363" i="5" s="1"/>
  <c r="J363" i="5" s="1"/>
  <c r="K363" i="5" l="1"/>
  <c r="L363" i="5" s="1"/>
  <c r="M363" i="5" s="1"/>
  <c r="N363" i="5" l="1"/>
  <c r="C364" i="5"/>
  <c r="D364" i="5" s="1"/>
  <c r="H364" i="5" s="1"/>
  <c r="J364" i="5" s="1"/>
  <c r="K364" i="5" l="1"/>
  <c r="L364" i="5" s="1"/>
  <c r="M364" i="5" s="1"/>
  <c r="N364" i="5" l="1"/>
  <c r="C365" i="5"/>
  <c r="D365" i="5" s="1"/>
  <c r="H365" i="5" s="1"/>
  <c r="J365" i="5" s="1"/>
  <c r="K365" i="5" l="1"/>
  <c r="L365" i="5" s="1"/>
  <c r="M365" i="5" s="1"/>
  <c r="N365" i="5" l="1"/>
  <c r="C366" i="5"/>
  <c r="D366" i="5" s="1"/>
  <c r="H366" i="5" s="1"/>
  <c r="J366" i="5" s="1"/>
  <c r="K366" i="5" l="1"/>
  <c r="L366" i="5" s="1"/>
  <c r="M366" i="5" s="1"/>
  <c r="N366" i="5" l="1"/>
  <c r="C367" i="5"/>
  <c r="D367" i="5" s="1"/>
  <c r="H367" i="5" s="1"/>
  <c r="J367" i="5" s="1"/>
  <c r="K367" i="5" l="1"/>
  <c r="L367" i="5" s="1"/>
  <c r="M367" i="5" s="1"/>
  <c r="N367" i="5" l="1"/>
  <c r="C368" i="5"/>
  <c r="D368" i="5" s="1"/>
  <c r="H368" i="5" s="1"/>
  <c r="J368" i="5" s="1"/>
  <c r="K368" i="5" l="1"/>
  <c r="N368" i="5" l="1"/>
  <c r="C369" i="5"/>
  <c r="D369" i="5" s="1"/>
  <c r="H369" i="5" s="1"/>
  <c r="J369" i="5" s="1"/>
  <c r="L368" i="5"/>
  <c r="M368" i="5" s="1"/>
  <c r="K369" i="5" l="1"/>
  <c r="L369" i="5" s="1"/>
  <c r="M369" i="5" s="1"/>
  <c r="N369" i="5" l="1"/>
  <c r="C370" i="5"/>
  <c r="D370" i="5" s="1"/>
  <c r="H370" i="5" s="1"/>
  <c r="J370" i="5" s="1"/>
  <c r="K370" i="5" l="1"/>
  <c r="N370" i="5" l="1"/>
  <c r="C371" i="5"/>
  <c r="D371" i="5" s="1"/>
  <c r="H371" i="5" s="1"/>
  <c r="J371" i="5" s="1"/>
  <c r="L370" i="5"/>
  <c r="M370" i="5" s="1"/>
  <c r="K371" i="5" l="1"/>
  <c r="L371" i="5" s="1"/>
  <c r="M371" i="5" s="1"/>
  <c r="N371" i="5" l="1"/>
  <c r="C372" i="5"/>
  <c r="D372" i="5" s="1"/>
  <c r="H372" i="5" s="1"/>
  <c r="J372" i="5" s="1"/>
  <c r="K372" i="5" l="1"/>
  <c r="L372" i="5" s="1"/>
  <c r="M372" i="5" s="1"/>
  <c r="N372" i="5" l="1"/>
  <c r="C373" i="5"/>
  <c r="D373" i="5" s="1"/>
  <c r="H373" i="5" s="1"/>
  <c r="J373" i="5" s="1"/>
  <c r="K373" i="5" l="1"/>
  <c r="L373" i="5" s="1"/>
  <c r="M373" i="5" s="1"/>
  <c r="N373" i="5" l="1"/>
  <c r="C374" i="5"/>
  <c r="D374" i="5" s="1"/>
  <c r="H374" i="5" s="1"/>
  <c r="J374" i="5" s="1"/>
  <c r="K374" i="5" l="1"/>
  <c r="L374" i="5" s="1"/>
  <c r="M374" i="5" s="1"/>
  <c r="N374" i="5" l="1"/>
  <c r="C375" i="5"/>
  <c r="D375" i="5" s="1"/>
  <c r="H375" i="5" s="1"/>
  <c r="J375" i="5" s="1"/>
  <c r="K375" i="5" l="1"/>
  <c r="L375" i="5" s="1"/>
  <c r="M375" i="5" s="1"/>
  <c r="N375" i="5" l="1"/>
  <c r="C376" i="5"/>
  <c r="D376" i="5" s="1"/>
  <c r="H376" i="5" s="1"/>
  <c r="J376" i="5" s="1"/>
  <c r="K376" i="5" l="1"/>
  <c r="N376" i="5" l="1"/>
  <c r="C377" i="5"/>
  <c r="D377" i="5" s="1"/>
  <c r="H377" i="5" s="1"/>
  <c r="J377" i="5" s="1"/>
  <c r="L376" i="5"/>
  <c r="M376" i="5" s="1"/>
  <c r="K377" i="5" l="1"/>
  <c r="L377" i="5" s="1"/>
  <c r="M377" i="5" s="1"/>
  <c r="N377" i="5" l="1"/>
  <c r="C378" i="5"/>
  <c r="D378" i="5" s="1"/>
  <c r="H378" i="5" s="1"/>
  <c r="J378" i="5" s="1"/>
  <c r="K378" i="5" l="1"/>
  <c r="N378" i="5" l="1"/>
  <c r="C379" i="5"/>
  <c r="D379" i="5" s="1"/>
  <c r="H379" i="5" s="1"/>
  <c r="J379" i="5" s="1"/>
  <c r="L378" i="5"/>
  <c r="M378" i="5" s="1"/>
  <c r="K379" i="5" l="1"/>
  <c r="L379" i="5" s="1"/>
  <c r="M379" i="5" s="1"/>
  <c r="N379" i="5" l="1"/>
  <c r="C380" i="5"/>
  <c r="D380" i="5" s="1"/>
  <c r="H380" i="5" s="1"/>
  <c r="J380" i="5" s="1"/>
  <c r="K380" i="5" l="1"/>
  <c r="N380" i="5" s="1"/>
  <c r="L380" i="5" l="1"/>
  <c r="M380" i="5" s="1"/>
  <c r="N3" i="5"/>
  <c r="N4" i="5"/>
  <c r="P4" i="5" s="1"/>
  <c r="N5" i="5"/>
  <c r="P5" i="5" s="1"/>
  <c r="N6" i="5"/>
  <c r="P6" i="5" s="1"/>
  <c r="N7" i="5"/>
  <c r="P7" i="5" s="1"/>
  <c r="N8" i="5"/>
  <c r="P8" i="5" s="1"/>
  <c r="N9" i="5"/>
  <c r="P9" i="5" s="1"/>
  <c r="N10" i="5"/>
  <c r="P10" i="5" s="1"/>
  <c r="N11" i="5"/>
  <c r="P11" i="5" s="1"/>
  <c r="N12" i="5"/>
  <c r="P12" i="5" s="1"/>
  <c r="N13" i="5"/>
  <c r="P13" i="5" s="1"/>
  <c r="N14" i="5"/>
  <c r="P14" i="5" s="1"/>
  <c r="Q9" i="5" l="1"/>
  <c r="G36" i="6"/>
  <c r="H36" i="6" s="1"/>
  <c r="Q8" i="5"/>
  <c r="G35" i="6"/>
  <c r="H35" i="6" s="1"/>
  <c r="G34" i="6"/>
  <c r="H34" i="6" s="1"/>
  <c r="Q7" i="5"/>
  <c r="G41" i="6"/>
  <c r="H41" i="6" s="1"/>
  <c r="Q14" i="5"/>
  <c r="G33" i="6"/>
  <c r="H33" i="6" s="1"/>
  <c r="Q6" i="5"/>
  <c r="Q13" i="5"/>
  <c r="G40" i="6"/>
  <c r="H40" i="6" s="1"/>
  <c r="G32" i="6"/>
  <c r="H32" i="6" s="1"/>
  <c r="Q5" i="5"/>
  <c r="G31" i="6"/>
  <c r="H31" i="6" s="1"/>
  <c r="Q4" i="5"/>
  <c r="Q11" i="5"/>
  <c r="G38" i="6"/>
  <c r="H38" i="6" s="1"/>
  <c r="P3" i="5"/>
  <c r="F25" i="6"/>
  <c r="Q12" i="5"/>
  <c r="G39" i="6"/>
  <c r="H39" i="6" s="1"/>
  <c r="G37" i="6"/>
  <c r="H37" i="6" s="1"/>
  <c r="Q10" i="5"/>
  <c r="G30" i="6" l="1"/>
  <c r="H30" i="6" s="1"/>
  <c r="Q3" i="5"/>
</calcChain>
</file>

<file path=xl/comments1.xml><?xml version="1.0" encoding="utf-8"?>
<comments xmlns="http://schemas.openxmlformats.org/spreadsheetml/2006/main">
  <authors>
    <author/>
    <author>Jackson Rodrigues</author>
  </authors>
  <commentList>
    <comment ref="L4" authorId="0" shapeId="0">
      <text>
        <r>
          <rPr>
            <sz val="11"/>
            <color theme="1"/>
            <rFont val="Calibri"/>
            <family val="2"/>
            <scheme val="minor"/>
          </rPr>
          <t>Quando for em cascata, sugere-se utilizar a área incremental.</t>
        </r>
      </text>
    </comment>
    <comment ref="Q4" authorId="0" shapeId="0">
      <text>
        <r>
          <rPr>
            <sz val="11"/>
            <color theme="1"/>
            <rFont val="Calibri"/>
            <family val="2"/>
            <scheme val="minor"/>
          </rPr>
          <t>Consulte o portal Hidroweb.</t>
        </r>
      </text>
    </comment>
    <comment ref="L7" authorId="1" shapeId="0">
      <text>
        <r>
          <rPr>
            <sz val="9"/>
            <color indexed="81"/>
            <rFont val="Segoe UI"/>
            <charset val="1"/>
          </rPr>
          <t xml:space="preserve">Se o barramento exigir um volume mínimo superior ao volume morto para garantir a manutenção do fluxo residual, esse valor deverá ser informado no lugar do volume morto.
</t>
        </r>
      </text>
    </comment>
    <comment ref="H8" authorId="1" shapeId="0">
      <text>
        <r>
          <rPr>
            <sz val="9"/>
            <color indexed="81"/>
            <rFont val="Segoe UI"/>
            <family val="2"/>
          </rPr>
          <t>Caso o preenchimento fique em “vermelho”, verifique se a área inundada ou o volume do reservatório foram inseridos corretamente, pois foi identificada uma profundidade média considerada baixa ou relativamente alta em relação aos padrões de outorga de barramentos no Estado.</t>
        </r>
      </text>
    </comment>
    <comment ref="N10" authorId="0" shapeId="0">
      <text>
        <r>
          <rPr>
            <sz val="11"/>
            <color theme="1"/>
            <rFont val="Calibri"/>
            <family val="2"/>
            <scheme val="minor"/>
          </rPr>
          <t>Ordem crescente (mês/ano mais antigo para o mais recente)</t>
        </r>
      </text>
    </comment>
    <comment ref="E12" authorId="0" shapeId="0">
      <text>
        <r>
          <rPr>
            <sz val="11"/>
            <color theme="1"/>
            <rFont val="Calibri"/>
            <family val="2"/>
            <scheme val="minor"/>
          </rPr>
          <t>Atenção: A área deve ser informada em "m²".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lF3YG7ikSs2gAIP6xctoGKynNXQ=="/>
    </ext>
  </extLst>
</comments>
</file>

<file path=xl/comments2.xml><?xml version="1.0" encoding="utf-8"?>
<comments xmlns="http://schemas.openxmlformats.org/spreadsheetml/2006/main">
  <authors>
    <author/>
  </authors>
  <commentList>
    <comment ref="B6" authorId="0" shapeId="0">
      <text>
        <r>
          <rPr>
            <sz val="11"/>
            <color theme="1"/>
            <rFont val="Calibri"/>
            <family val="2"/>
            <scheme val="minor"/>
          </rPr>
          <t>Captação
======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G2" authorId="0" shapeId="0">
      <text>
        <r>
          <rPr>
            <sz val="11"/>
            <color theme="1"/>
            <rFont val="Calibri"/>
            <family val="2"/>
            <scheme val="minor"/>
          </rPr>
          <t>Preencha o valor célula por célula. Não adicione o valor em somente uma e depois arraste.
======</t>
        </r>
      </text>
    </comment>
    <comment ref="I4" authorId="0" shapeId="0">
      <text>
        <r>
          <rPr>
            <sz val="11"/>
            <color theme="1"/>
            <rFont val="Calibri"/>
            <family val="2"/>
            <scheme val="minor"/>
          </rPr>
          <t>Preencha os valores célula por célula, em vez de adicionar o valor a apenas uma célula e depois arrastar.
======</t>
        </r>
      </text>
    </comment>
    <comment ref="E20" authorId="0" shapeId="0">
      <text>
        <r>
          <rPr>
            <sz val="11"/>
            <color theme="1"/>
            <rFont val="Calibri"/>
            <family val="2"/>
            <scheme val="minor"/>
          </rPr>
          <t>Quando o barramento for em cascata, a vazão de entrada será a vazão estimada para a área incremental.
======</t>
        </r>
      </text>
    </comment>
    <comment ref="I20" authorId="0" shapeId="0">
      <text>
        <r>
          <rPr>
            <sz val="11"/>
            <color theme="1"/>
            <rFont val="Calibri"/>
            <family val="2"/>
            <scheme val="minor"/>
          </rPr>
          <t>Quando o barramento for em cascata, insira a vazão defluente do barramento a montante.
======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21" authorId="0" shapeId="0">
      <text>
        <r>
          <rPr>
            <sz val="11"/>
            <color theme="1"/>
            <rFont val="Calibri"/>
            <family val="2"/>
            <scheme val="minor"/>
          </rPr>
          <t>O primeiro mês/ano da série é identicado como 1 e assim por diante.</t>
        </r>
      </text>
    </comment>
  </commentList>
</comments>
</file>

<file path=xl/sharedStrings.xml><?xml version="1.0" encoding="utf-8"?>
<sst xmlns="http://schemas.openxmlformats.org/spreadsheetml/2006/main" count="1173" uniqueCount="967">
  <si>
    <t>Preencha todos os campos em verde</t>
  </si>
  <si>
    <t>Informações da estação fluviométrica</t>
  </si>
  <si>
    <t>Código da Cobacia</t>
  </si>
  <si>
    <r>
      <rPr>
        <b/>
        <sz val="10"/>
        <color theme="1"/>
        <rFont val="Arial"/>
        <family val="2"/>
      </rPr>
      <t>Área de drenagem montante ou incremental (km</t>
    </r>
    <r>
      <rPr>
        <sz val="10"/>
        <color theme="1"/>
        <rFont val="Arial"/>
        <family val="2"/>
      </rPr>
      <t>²</t>
    </r>
    <r>
      <rPr>
        <b/>
        <sz val="10"/>
        <color theme="1"/>
        <rFont val="Arial"/>
        <family val="2"/>
      </rPr>
      <t>)</t>
    </r>
  </si>
  <si>
    <t>Código</t>
  </si>
  <si>
    <t>Circunscrição Hidrográfica</t>
  </si>
  <si>
    <t>Área inundada (ha)</t>
  </si>
  <si>
    <t>Estação</t>
  </si>
  <si>
    <t>Fluxo residual mínimo</t>
  </si>
  <si>
    <t>Área de drenagem (km²)</t>
  </si>
  <si>
    <t>NA máximo normal</t>
  </si>
  <si>
    <t>Volume morto (m³)</t>
  </si>
  <si>
    <t>Volume útil (m³)</t>
  </si>
  <si>
    <t>Vol. útil/Vol. Reserv.</t>
  </si>
  <si>
    <t>Ordem decrescente</t>
  </si>
  <si>
    <t>Ordem crescente</t>
  </si>
  <si>
    <t>Data (mês/ano)</t>
  </si>
  <si>
    <t>Vazões médias mensais (m³/s)</t>
  </si>
  <si>
    <t>Mês</t>
  </si>
  <si>
    <t>Bissexto</t>
  </si>
  <si>
    <t>Nº de dias</t>
  </si>
  <si>
    <t>Janeiro</t>
  </si>
  <si>
    <t>Cota (m)</t>
  </si>
  <si>
    <t>Área (m²)</t>
  </si>
  <si>
    <t>Volume (m³)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</si>
  <si>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</si>
  <si>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</si>
  <si>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</si>
  <si>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</si>
  <si>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</si>
  <si>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</si>
  <si>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</si>
  <si>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</si>
  <si>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</si>
  <si>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</si>
  <si>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</si>
  <si>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Evaporação (mm)</t>
  </si>
  <si>
    <t>Média Mensal*</t>
  </si>
  <si>
    <t>Consulte fontes oficiais ou estime a partir da estação de monitoramento mais próxima.</t>
  </si>
  <si>
    <t>Usuário</t>
  </si>
  <si>
    <t>Nome</t>
  </si>
  <si>
    <t>Horas por dia</t>
  </si>
  <si>
    <t>Dias por 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</si>
  <si>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</si>
  <si>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</si>
  <si>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</si>
  <si>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</si>
  <si>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</si>
  <si>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</si>
  <si>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</si>
  <si>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</si>
  <si>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</si>
  <si>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</si>
  <si>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</si>
  <si>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</si>
  <si>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</si>
  <si>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</si>
  <si>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</si>
  <si>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</si>
  <si>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</si>
  <si>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</si>
  <si>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</si>
  <si>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</si>
  <si>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</si>
  <si>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</si>
  <si>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</si>
  <si>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</si>
  <si>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</si>
  <si>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</si>
  <si>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</si>
  <si>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</si>
  <si>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</si>
  <si>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</si>
  <si>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</si>
  <si>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</si>
  <si>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</si>
  <si>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</si>
  <si>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</si>
  <si>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</si>
  <si>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</si>
  <si>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</si>
  <si>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</si>
  <si>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</si>
  <si>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</si>
  <si>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</si>
  <si>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</si>
  <si>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</si>
  <si>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</si>
  <si>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</si>
  <si>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</si>
  <si>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</si>
  <si>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</si>
  <si>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</si>
  <si>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</si>
  <si>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</si>
  <si>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</si>
  <si>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</si>
  <si>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</si>
  <si>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</si>
  <si>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</si>
  <si>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</si>
  <si>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</si>
  <si>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</si>
  <si>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</si>
  <si>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</si>
  <si>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Meses</t>
  </si>
  <si>
    <r>
      <rPr>
        <b/>
        <sz val="10"/>
        <color theme="1"/>
        <rFont val="Arial"/>
        <family val="2"/>
      </rPr>
      <t>Q</t>
    </r>
    <r>
      <rPr>
        <b/>
        <sz val="10"/>
        <color theme="1"/>
        <rFont val="Arial"/>
        <family val="2"/>
      </rPr>
      <t xml:space="preserve"> consumida </t>
    </r>
    <r>
      <rPr>
        <b/>
        <sz val="10"/>
        <color theme="1"/>
        <rFont val="Arial"/>
        <family val="2"/>
      </rPr>
      <t>(m³/s)</t>
    </r>
  </si>
  <si>
    <t>Volume captado (m³)</t>
  </si>
  <si>
    <t>Vol. captado</t>
  </si>
  <si>
    <t>Consumo diário médio (m³/s)</t>
  </si>
  <si>
    <r>
      <rPr>
        <b/>
        <sz val="10"/>
        <color theme="1"/>
        <rFont val="Arial"/>
        <family val="2"/>
      </rPr>
      <t>Disponibilidade Hídrica Sazonal - Q</t>
    </r>
    <r>
      <rPr>
        <b/>
        <sz val="10"/>
        <color theme="1"/>
        <rFont val="Arial"/>
        <family val="2"/>
      </rPr>
      <t>7,10</t>
    </r>
  </si>
  <si>
    <t>Fluxo residual mínimo mensal</t>
  </si>
  <si>
    <t>Código do mês</t>
  </si>
  <si>
    <t>Falhas</t>
  </si>
  <si>
    <t>Quantidade de meses analisados</t>
  </si>
  <si>
    <t>Frequência de Falhas</t>
  </si>
  <si>
    <t>Observação</t>
  </si>
  <si>
    <r>
      <rPr>
        <b/>
        <sz val="10"/>
        <color theme="1"/>
        <rFont val="Arial"/>
        <family val="2"/>
      </rPr>
      <t>Q</t>
    </r>
    <r>
      <rPr>
        <b/>
        <sz val="10"/>
        <color theme="1"/>
        <rFont val="Arial"/>
        <family val="2"/>
      </rPr>
      <t xml:space="preserve">7,10 </t>
    </r>
    <r>
      <rPr>
        <b/>
        <sz val="10"/>
        <color theme="1"/>
        <rFont val="Arial"/>
        <family val="2"/>
      </rPr>
      <t>(m³/s)</t>
    </r>
  </si>
  <si>
    <t>Re (l/s*km²)</t>
  </si>
  <si>
    <r>
      <rPr>
        <b/>
        <sz val="10"/>
        <color theme="1"/>
        <rFont val="Arial"/>
        <family val="2"/>
      </rPr>
      <t xml:space="preserve">Descarga de Fundo - X </t>
    </r>
    <r>
      <rPr>
        <b/>
        <sz val="10"/>
        <color theme="1"/>
        <rFont val="Arial"/>
        <family val="2"/>
      </rPr>
      <t>·</t>
    </r>
    <r>
      <rPr>
        <b/>
        <sz val="10"/>
        <color theme="1"/>
        <rFont val="Arial"/>
        <family val="2"/>
      </rPr>
      <t xml:space="preserve"> Q</t>
    </r>
    <r>
      <rPr>
        <b/>
        <sz val="10"/>
        <color theme="1"/>
        <rFont val="Arial"/>
        <family val="2"/>
      </rPr>
      <t>7,10</t>
    </r>
  </si>
  <si>
    <t>Vazão residual mínima (m³/s)</t>
  </si>
  <si>
    <t>Ano de início da simulação</t>
  </si>
  <si>
    <t>Ano final da simulação</t>
  </si>
  <si>
    <t xml:space="preserve"> </t>
  </si>
  <si>
    <t>Data</t>
  </si>
  <si>
    <t>Volume do reservatório no inicio do mês (m³)</t>
  </si>
  <si>
    <t>Área inundada (m²)</t>
  </si>
  <si>
    <t>Vazão de entrada (m³/s)</t>
  </si>
  <si>
    <t>Vazão residual (m³/s)</t>
  </si>
  <si>
    <t>Vazão captado (m³/s)</t>
  </si>
  <si>
    <t>Vazão evaporada (m³/s)</t>
  </si>
  <si>
    <r>
      <rPr>
        <b/>
        <sz val="10"/>
        <color theme="1"/>
        <rFont val="Arial"/>
        <family val="2"/>
      </rPr>
      <t xml:space="preserve">Q </t>
    </r>
    <r>
      <rPr>
        <b/>
        <sz val="10"/>
        <color theme="1"/>
        <rFont val="Arial"/>
        <family val="2"/>
      </rPr>
      <t>adicional</t>
    </r>
    <r>
      <rPr>
        <b/>
        <sz val="10"/>
        <color theme="1"/>
        <rFont val="Arial"/>
        <family val="2"/>
      </rPr>
      <t xml:space="preserve"> (m³/s)</t>
    </r>
  </si>
  <si>
    <t>Balanço (m³)</t>
  </si>
  <si>
    <r>
      <rPr>
        <b/>
        <sz val="10"/>
        <color theme="1"/>
        <rFont val="Arial"/>
        <family val="2"/>
      </rPr>
      <t>Q.</t>
    </r>
    <r>
      <rPr>
        <b/>
        <sz val="10"/>
        <color theme="1"/>
        <rFont val="Arial"/>
        <family val="2"/>
      </rPr>
      <t xml:space="preserve"> </t>
    </r>
    <r>
      <rPr>
        <b/>
        <vertAlign val="subscript"/>
        <sz val="10"/>
        <color theme="1"/>
        <rFont val="Arial"/>
        <family val="2"/>
      </rPr>
      <t xml:space="preserve">vertida </t>
    </r>
    <r>
      <rPr>
        <b/>
        <vertAlign val="subscript"/>
        <sz val="10"/>
        <color theme="1"/>
        <rFont val="Arial"/>
        <family val="2"/>
      </rPr>
      <t>(m³/s)</t>
    </r>
  </si>
  <si>
    <r>
      <rPr>
        <b/>
        <sz val="10"/>
        <color theme="1"/>
        <rFont val="Arial"/>
        <family val="2"/>
      </rPr>
      <t xml:space="preserve">Q </t>
    </r>
    <r>
      <rPr>
        <b/>
        <vertAlign val="subscript"/>
        <sz val="10"/>
        <color theme="1"/>
        <rFont val="Arial"/>
        <family val="2"/>
      </rPr>
      <t xml:space="preserve">defluente </t>
    </r>
    <r>
      <rPr>
        <b/>
        <vertAlign val="subscript"/>
        <sz val="10"/>
        <color theme="1"/>
        <rFont val="Arial"/>
        <family val="2"/>
      </rPr>
      <t>(m³/s)</t>
    </r>
  </si>
  <si>
    <t>Falha</t>
  </si>
  <si>
    <t>Mês nº</t>
  </si>
  <si>
    <t>OBS.</t>
  </si>
  <si>
    <t>Código da estação fluviométrica</t>
  </si>
  <si>
    <t>Nº de falhas totais</t>
  </si>
  <si>
    <t>Volume máximo NA normal (m³)</t>
  </si>
  <si>
    <t>Vazão remanescente - Fluxo residual mínimo (m³/s)</t>
  </si>
  <si>
    <r>
      <rPr>
        <b/>
        <sz val="10"/>
        <color theme="1"/>
        <rFont val="Arial"/>
        <family val="2"/>
      </rPr>
      <t>Porcentagem da Q</t>
    </r>
    <r>
      <rPr>
        <b/>
        <sz val="10"/>
        <color theme="1"/>
        <rFont val="Arial"/>
        <family val="2"/>
      </rPr>
      <t>7,10</t>
    </r>
  </si>
  <si>
    <t>Frequência de falhas mensais</t>
  </si>
  <si>
    <t>Frequência de atendimento as demandas mensais</t>
  </si>
  <si>
    <t>Prioridades da simulação:</t>
  </si>
  <si>
    <t>1 - Manter a vazão residual no curso de água</t>
  </si>
  <si>
    <t>2 - Realizar a captação</t>
  </si>
  <si>
    <t>3 - Encher o reservatório</t>
  </si>
  <si>
    <t>4 - Vertimento</t>
  </si>
  <si>
    <t>Sigla</t>
  </si>
  <si>
    <t>Circunscrição hidrográfica</t>
  </si>
  <si>
    <t>Fração Outorgável</t>
  </si>
  <si>
    <t>Fluxo Residual Mínimo</t>
  </si>
  <si>
    <t>BU1</t>
  </si>
  <si>
    <t>Rio Buranhém</t>
  </si>
  <si>
    <t>DO1</t>
  </si>
  <si>
    <t>Rio Piranga</t>
  </si>
  <si>
    <t>DO2</t>
  </si>
  <si>
    <t>Rio Piracicaba</t>
  </si>
  <si>
    <t>DO3</t>
  </si>
  <si>
    <t>Rio Santo Antônio</t>
  </si>
  <si>
    <t>DO4</t>
  </si>
  <si>
    <t>Rio Suaçuí Grande</t>
  </si>
  <si>
    <t>DO5</t>
  </si>
  <si>
    <t>Rio Caratinga</t>
  </si>
  <si>
    <t>DO6</t>
  </si>
  <si>
    <t>Rio Manhuaçu</t>
  </si>
  <si>
    <t>GD1</t>
  </si>
  <si>
    <t>Afluentes Mineiros do Alto Rio Grande</t>
  </si>
  <si>
    <t>GD2</t>
  </si>
  <si>
    <t>Vertentes do Rio Grande</t>
  </si>
  <si>
    <t>GD3</t>
  </si>
  <si>
    <t>Entorno do Reservatório de Furnas</t>
  </si>
  <si>
    <t>GD4</t>
  </si>
  <si>
    <t>Rio Verde</t>
  </si>
  <si>
    <t>GD5</t>
  </si>
  <si>
    <t>Rio Sapucaí</t>
  </si>
  <si>
    <t>GD6</t>
  </si>
  <si>
    <t>Afluentes Mineiros dos Rios Mogi-Guaçu e Pardo</t>
  </si>
  <si>
    <t>GD7</t>
  </si>
  <si>
    <t>Afluentes do Médio Rio Grande</t>
  </si>
  <si>
    <t>GD8</t>
  </si>
  <si>
    <t>Afluentes do Baixo Rio Grande</t>
  </si>
  <si>
    <t>IB1</t>
  </si>
  <si>
    <t>Afluentes Mineiros dos Rio Itabapoama, Rio São João e Rio Caparaó</t>
  </si>
  <si>
    <t>IN1</t>
  </si>
  <si>
    <t>Rio Itanhém</t>
  </si>
  <si>
    <t>IP1</t>
  </si>
  <si>
    <t>Rio Itapemirim</t>
  </si>
  <si>
    <t>IU1</t>
  </si>
  <si>
    <t>Rio Itaúnas</t>
  </si>
  <si>
    <t>JQ1</t>
  </si>
  <si>
    <t>Afluentes Mineiros do Alto Rio Jequitinhonha</t>
  </si>
  <si>
    <t>JQ2</t>
  </si>
  <si>
    <t>Rio Araçuaí</t>
  </si>
  <si>
    <t>JQ3</t>
  </si>
  <si>
    <t>Afluentes Mineiros do Médio e Baixo Rio Jequitinhonha</t>
  </si>
  <si>
    <t>JU1</t>
  </si>
  <si>
    <t>Rio Jucuruçu</t>
  </si>
  <si>
    <t>MU1</t>
  </si>
  <si>
    <t>Afluentes Mineiros do Rio Mucuri</t>
  </si>
  <si>
    <t>PA1</t>
  </si>
  <si>
    <t>Rio Mosquito e Demais Afluentes Mineiros do Rio Pardo</t>
  </si>
  <si>
    <t>PE1</t>
  </si>
  <si>
    <t>Rio Peruíbe</t>
  </si>
  <si>
    <t>PJ1</t>
  </si>
  <si>
    <t>Rios Piracicaba e Jaguari</t>
  </si>
  <si>
    <t>PN1</t>
  </si>
  <si>
    <t>Afluentes Mineiros Alto Rio Paranaíba</t>
  </si>
  <si>
    <t>PN2</t>
  </si>
  <si>
    <t>Rio Araguari</t>
  </si>
  <si>
    <t>PN3</t>
  </si>
  <si>
    <t>Afluentes Mineiros do Baixo Rio Paranaíba</t>
  </si>
  <si>
    <t>PS1</t>
  </si>
  <si>
    <t>Afluentes Mineiros dos Rios Preto e Paraíbuna</t>
  </si>
  <si>
    <t>PS2</t>
  </si>
  <si>
    <t>Afluentes Mineiros dos Rios Pomba e Muriaé</t>
  </si>
  <si>
    <t>SF1</t>
  </si>
  <si>
    <t>Afluentes do Alto Rio São Francisco</t>
  </si>
  <si>
    <t>SF10</t>
  </si>
  <si>
    <t>Rio Verde Grande</t>
  </si>
  <si>
    <t>SF2</t>
  </si>
  <si>
    <t>Rio Pará</t>
  </si>
  <si>
    <t>SF3</t>
  </si>
  <si>
    <t>Rio Paraopeba</t>
  </si>
  <si>
    <t>SF4</t>
  </si>
  <si>
    <t>Entorno da Represa de Três Marias</t>
  </si>
  <si>
    <t>SF5</t>
  </si>
  <si>
    <t>Rio das Velhas</t>
  </si>
  <si>
    <t>SF6</t>
  </si>
  <si>
    <t>Rios Jequitaí e Pacuí</t>
  </si>
  <si>
    <t>SF7</t>
  </si>
  <si>
    <t>Rio Paracatu</t>
  </si>
  <si>
    <t>SF8</t>
  </si>
  <si>
    <t>Rio Urucuia</t>
  </si>
  <si>
    <t>SF9</t>
  </si>
  <si>
    <t>Afluentes Mineiros do Médio São Francisco</t>
  </si>
  <si>
    <t>SM1</t>
  </si>
  <si>
    <t>Rio São Mateus</t>
  </si>
  <si>
    <t>DESEBOQUE</t>
  </si>
  <si>
    <t>Janeiro/1994</t>
  </si>
  <si>
    <t>88,09</t>
  </si>
  <si>
    <t>Fevereiro/1994</t>
  </si>
  <si>
    <t>27,42</t>
  </si>
  <si>
    <t>Março/1994</t>
  </si>
  <si>
    <t>37,52</t>
  </si>
  <si>
    <t>Abril/1994</t>
  </si>
  <si>
    <t>26,52</t>
  </si>
  <si>
    <t>Maio/1994</t>
  </si>
  <si>
    <t>23,96</t>
  </si>
  <si>
    <t>Junho/1994</t>
  </si>
  <si>
    <t>17,2</t>
  </si>
  <si>
    <t>Julho/1994</t>
  </si>
  <si>
    <t>14,79</t>
  </si>
  <si>
    <t>Agosto/1994</t>
  </si>
  <si>
    <t>11,83</t>
  </si>
  <si>
    <t>Setembro/1994</t>
  </si>
  <si>
    <t>9,8</t>
  </si>
  <si>
    <t>Outubro/1994</t>
  </si>
  <si>
    <t>16,13</t>
  </si>
  <si>
    <t>Novembro/1994</t>
  </si>
  <si>
    <t>17,56</t>
  </si>
  <si>
    <t>Dezembro/1994</t>
  </si>
  <si>
    <t>27,45</t>
  </si>
  <si>
    <t>Janeiro/1995</t>
  </si>
  <si>
    <t>24,25</t>
  </si>
  <si>
    <t>Fevereiro/1995</t>
  </si>
  <si>
    <t>64,43</t>
  </si>
  <si>
    <t>Março/1995</t>
  </si>
  <si>
    <t>30,7</t>
  </si>
  <si>
    <t>Abril/1995</t>
  </si>
  <si>
    <t>24,04</t>
  </si>
  <si>
    <t>Maio/1995</t>
  </si>
  <si>
    <t>19,15</t>
  </si>
  <si>
    <t>Junho/1995</t>
  </si>
  <si>
    <t>15,35</t>
  </si>
  <si>
    <t>Julho/1995</t>
  </si>
  <si>
    <t>12,88</t>
  </si>
  <si>
    <t>Agosto/1995</t>
  </si>
  <si>
    <t>10,51</t>
  </si>
  <si>
    <t>Setembro/1995</t>
  </si>
  <si>
    <t>10,09</t>
  </si>
  <si>
    <t>Outubro/1995</t>
  </si>
  <si>
    <t>11,8</t>
  </si>
  <si>
    <t>Novembro/1995</t>
  </si>
  <si>
    <t>13,8</t>
  </si>
  <si>
    <t>Dezembro/1995</t>
  </si>
  <si>
    <t>45,42</t>
  </si>
  <si>
    <t>Janeiro/1996</t>
  </si>
  <si>
    <t>43,03</t>
  </si>
  <si>
    <t>Fevereiro/1996</t>
  </si>
  <si>
    <t>38,39</t>
  </si>
  <si>
    <t>Março/1996</t>
  </si>
  <si>
    <t>42,3</t>
  </si>
  <si>
    <t>Abril/1996</t>
  </si>
  <si>
    <t>26,07</t>
  </si>
  <si>
    <t>Maio/1996</t>
  </si>
  <si>
    <t>19,52</t>
  </si>
  <si>
    <t>Junho/1996</t>
  </si>
  <si>
    <t>15,48</t>
  </si>
  <si>
    <t>Julho/1996</t>
  </si>
  <si>
    <t>13,63</t>
  </si>
  <si>
    <t>Agosto/1996</t>
  </si>
  <si>
    <t>12,01</t>
  </si>
  <si>
    <t>Setembro/1996</t>
  </si>
  <si>
    <t>17,99</t>
  </si>
  <si>
    <t>Outubro/1996</t>
  </si>
  <si>
    <t>18,04</t>
  </si>
  <si>
    <t>Novembro/1996</t>
  </si>
  <si>
    <t>28,73</t>
  </si>
  <si>
    <t>Dezembro/1996</t>
  </si>
  <si>
    <t>50,43</t>
  </si>
  <si>
    <t>Janeiro/1997</t>
  </si>
  <si>
    <t>120,65</t>
  </si>
  <si>
    <t>Fevereiro/1997</t>
  </si>
  <si>
    <t>38,1</t>
  </si>
  <si>
    <t>Março/1997</t>
  </si>
  <si>
    <t>40,72</t>
  </si>
  <si>
    <t>Abril/1997</t>
  </si>
  <si>
    <t>26,35</t>
  </si>
  <si>
    <t>Maio/1997</t>
  </si>
  <si>
    <t>20,03</t>
  </si>
  <si>
    <t>Junho/1997</t>
  </si>
  <si>
    <t>18,98</t>
  </si>
  <si>
    <t>Julho/1997</t>
  </si>
  <si>
    <t>14,73</t>
  </si>
  <si>
    <t>Agosto/1997</t>
  </si>
  <si>
    <t>12,36</t>
  </si>
  <si>
    <t>Setembro/1997</t>
  </si>
  <si>
    <t>11,27</t>
  </si>
  <si>
    <t>Outubro/1997</t>
  </si>
  <si>
    <t>13,78</t>
  </si>
  <si>
    <t>Novembro/1997</t>
  </si>
  <si>
    <t>Dezembro/1997</t>
  </si>
  <si>
    <t>43,34</t>
  </si>
  <si>
    <t>Janeiro/1998</t>
  </si>
  <si>
    <t>34,79</t>
  </si>
  <si>
    <t>Fevereiro/1998</t>
  </si>
  <si>
    <t>60,72</t>
  </si>
  <si>
    <t>Março/1998</t>
  </si>
  <si>
    <t>37,01</t>
  </si>
  <si>
    <t>Abril/1998</t>
  </si>
  <si>
    <t>23,9</t>
  </si>
  <si>
    <t>Maio/1998</t>
  </si>
  <si>
    <t>20,92</t>
  </si>
  <si>
    <t>Junho/1998</t>
  </si>
  <si>
    <t>16,79</t>
  </si>
  <si>
    <t>Julho/1998</t>
  </si>
  <si>
    <t>13,37</t>
  </si>
  <si>
    <t>Agosto/1998</t>
  </si>
  <si>
    <t>12,61</t>
  </si>
  <si>
    <t>Setembro/1998</t>
  </si>
  <si>
    <t>10,27</t>
  </si>
  <si>
    <t>Outubro/1998</t>
  </si>
  <si>
    <t>17,09</t>
  </si>
  <si>
    <t>Novembro/1998</t>
  </si>
  <si>
    <t>22,76</t>
  </si>
  <si>
    <t>Dezembro/1998</t>
  </si>
  <si>
    <t>28,91</t>
  </si>
  <si>
    <t>Janeiro/1999</t>
  </si>
  <si>
    <t>37,82</t>
  </si>
  <si>
    <t>Fevereiro/1999</t>
  </si>
  <si>
    <t>31,12</t>
  </si>
  <si>
    <t>Março/1999</t>
  </si>
  <si>
    <t>55,52</t>
  </si>
  <si>
    <t>Abril/1999</t>
  </si>
  <si>
    <t>27,84</t>
  </si>
  <si>
    <t>Maio/1999</t>
  </si>
  <si>
    <t>Junho/1999</t>
  </si>
  <si>
    <t>14,33</t>
  </si>
  <si>
    <t>Julho/1999</t>
  </si>
  <si>
    <t>10,97</t>
  </si>
  <si>
    <t>Agosto/1999</t>
  </si>
  <si>
    <t>Setembro/1999</t>
  </si>
  <si>
    <t>9,12</t>
  </si>
  <si>
    <t>Outubro/1999</t>
  </si>
  <si>
    <t>8,97</t>
  </si>
  <si>
    <t>Novembro/1999</t>
  </si>
  <si>
    <t>18,38</t>
  </si>
  <si>
    <t>Dezembro/1999</t>
  </si>
  <si>
    <t>24,87</t>
  </si>
  <si>
    <t>Janeiro/2000</t>
  </si>
  <si>
    <t>100,13</t>
  </si>
  <si>
    <t>Fevereiro/2000</t>
  </si>
  <si>
    <t>72,61</t>
  </si>
  <si>
    <t>Março/2000</t>
  </si>
  <si>
    <t>54,2</t>
  </si>
  <si>
    <t>Abril/2000</t>
  </si>
  <si>
    <t>29,78</t>
  </si>
  <si>
    <t>Maio/2000</t>
  </si>
  <si>
    <t>19,45</t>
  </si>
  <si>
    <t>Junho/2000</t>
  </si>
  <si>
    <t>15,02</t>
  </si>
  <si>
    <t>Julho/2000</t>
  </si>
  <si>
    <t>12,78</t>
  </si>
  <si>
    <t>Agosto/2000</t>
  </si>
  <si>
    <t>10,77</t>
  </si>
  <si>
    <t>Setembro/2000</t>
  </si>
  <si>
    <t>15,58</t>
  </si>
  <si>
    <t>Outubro/2000</t>
  </si>
  <si>
    <t>10,96</t>
  </si>
  <si>
    <t>Novembro/2000</t>
  </si>
  <si>
    <t>21,33</t>
  </si>
  <si>
    <t>Dezembro/2000</t>
  </si>
  <si>
    <t>41,13</t>
  </si>
  <si>
    <t>Janeiro/2001</t>
  </si>
  <si>
    <t>49,98</t>
  </si>
  <si>
    <t>Fevereiro/2001</t>
  </si>
  <si>
    <t>30,05</t>
  </si>
  <si>
    <t>Março/2001</t>
  </si>
  <si>
    <t>25,31</t>
  </si>
  <si>
    <t>Abril/2001</t>
  </si>
  <si>
    <t>18,34</t>
  </si>
  <si>
    <t>Maio/2001</t>
  </si>
  <si>
    <t>14,3</t>
  </si>
  <si>
    <t>Junho/2001</t>
  </si>
  <si>
    <t>11,46</t>
  </si>
  <si>
    <t>Julho/2001</t>
  </si>
  <si>
    <t>9,95</t>
  </si>
  <si>
    <t>Agosto/2001</t>
  </si>
  <si>
    <t>9,75</t>
  </si>
  <si>
    <t>Setembro/2001</t>
  </si>
  <si>
    <t>9,06</t>
  </si>
  <si>
    <t>Outubro/2001</t>
  </si>
  <si>
    <t>10,22</t>
  </si>
  <si>
    <t>Novembro/2001</t>
  </si>
  <si>
    <t>14,23</t>
  </si>
  <si>
    <t>Dezembro/2001</t>
  </si>
  <si>
    <t>35,89</t>
  </si>
  <si>
    <t>Janeiro/2002</t>
  </si>
  <si>
    <t>Fevereiro/2002</t>
  </si>
  <si>
    <t>54,24</t>
  </si>
  <si>
    <t>Março/2002</t>
  </si>
  <si>
    <t>30,14</t>
  </si>
  <si>
    <t>Abril/2002</t>
  </si>
  <si>
    <t>18,56</t>
  </si>
  <si>
    <t>Maio/2002</t>
  </si>
  <si>
    <t>14,69</t>
  </si>
  <si>
    <t>Junho/2002</t>
  </si>
  <si>
    <t>11,09</t>
  </si>
  <si>
    <t>Julho/2002</t>
  </si>
  <si>
    <t>9,65</t>
  </si>
  <si>
    <t>Agosto/2002</t>
  </si>
  <si>
    <t>7,89</t>
  </si>
  <si>
    <t>Setembro/2002</t>
  </si>
  <si>
    <t>8,16</t>
  </si>
  <si>
    <t>Outubro/2002</t>
  </si>
  <si>
    <t>6,74</t>
  </si>
  <si>
    <t>Novembro/2002</t>
  </si>
  <si>
    <t>13,74</t>
  </si>
  <si>
    <t>Dezembro/2002</t>
  </si>
  <si>
    <t>32,91</t>
  </si>
  <si>
    <t>Janeiro/2003</t>
  </si>
  <si>
    <t>95,76</t>
  </si>
  <si>
    <t>Fevereiro/2003</t>
  </si>
  <si>
    <t>43,32</t>
  </si>
  <si>
    <t>Março/2003</t>
  </si>
  <si>
    <t>32,41</t>
  </si>
  <si>
    <t>Abril/2003</t>
  </si>
  <si>
    <t>27,24</t>
  </si>
  <si>
    <t>Maio/2003</t>
  </si>
  <si>
    <t>18,09</t>
  </si>
  <si>
    <t>Junho/2003</t>
  </si>
  <si>
    <t>13,35</t>
  </si>
  <si>
    <t>Julho/2003</t>
  </si>
  <si>
    <t>10,98</t>
  </si>
  <si>
    <t>Agosto/2003</t>
  </si>
  <si>
    <t>Setembro/2003</t>
  </si>
  <si>
    <t>8,82</t>
  </si>
  <si>
    <t>Outubro/2003</t>
  </si>
  <si>
    <t>8,9</t>
  </si>
  <si>
    <t>Novembro/2003</t>
  </si>
  <si>
    <t>17,05</t>
  </si>
  <si>
    <t>Dezembro/2003</t>
  </si>
  <si>
    <t>27,59</t>
  </si>
  <si>
    <t>Janeiro/2004</t>
  </si>
  <si>
    <t>58,09</t>
  </si>
  <si>
    <t>Fevereiro/2004</t>
  </si>
  <si>
    <t>93,57</t>
  </si>
  <si>
    <t>Março/2004</t>
  </si>
  <si>
    <t>55,32</t>
  </si>
  <si>
    <t>Abril/2004</t>
  </si>
  <si>
    <t>37,67</t>
  </si>
  <si>
    <t>Maio/2004</t>
  </si>
  <si>
    <t>22,94</t>
  </si>
  <si>
    <t>Junho/2004</t>
  </si>
  <si>
    <t>17,73</t>
  </si>
  <si>
    <t>Julho/2004</t>
  </si>
  <si>
    <t>14,96</t>
  </si>
  <si>
    <t>Agosto/2004</t>
  </si>
  <si>
    <t>11,31</t>
  </si>
  <si>
    <t>Setembro/2004</t>
  </si>
  <si>
    <t>9,35</t>
  </si>
  <si>
    <t>Outubro/2004</t>
  </si>
  <si>
    <t>15,44</t>
  </si>
  <si>
    <t>Novembro/2004</t>
  </si>
  <si>
    <t>18,75</t>
  </si>
  <si>
    <t>Dezembro/2004</t>
  </si>
  <si>
    <t>44,71</t>
  </si>
  <si>
    <t>Janeiro/2005</t>
  </si>
  <si>
    <t>41,12</t>
  </si>
  <si>
    <t>Fevereiro/2005</t>
  </si>
  <si>
    <t>Março/2005</t>
  </si>
  <si>
    <t>36,93</t>
  </si>
  <si>
    <t>Abril/2005</t>
  </si>
  <si>
    <t>23,73</t>
  </si>
  <si>
    <t>Maio/2005</t>
  </si>
  <si>
    <t>20,91</t>
  </si>
  <si>
    <t>Junho/2005</t>
  </si>
  <si>
    <t>16,05</t>
  </si>
  <si>
    <t>Julho/2005</t>
  </si>
  <si>
    <t>12,7</t>
  </si>
  <si>
    <t>Agosto/2005</t>
  </si>
  <si>
    <t>10,42</t>
  </si>
  <si>
    <t>Setembro/2005</t>
  </si>
  <si>
    <t>11,17</t>
  </si>
  <si>
    <t>Outubro/2005</t>
  </si>
  <si>
    <t>Novembro/2005</t>
  </si>
  <si>
    <t>24,8</t>
  </si>
  <si>
    <t>Dezembro/2005</t>
  </si>
  <si>
    <t>69,81</t>
  </si>
  <si>
    <t>Janeiro/2006</t>
  </si>
  <si>
    <t>40,82</t>
  </si>
  <si>
    <t>Fevereiro/2006</t>
  </si>
  <si>
    <t>37,09</t>
  </si>
  <si>
    <t>Março/2006</t>
  </si>
  <si>
    <t>55,6</t>
  </si>
  <si>
    <t>Abril/2006</t>
  </si>
  <si>
    <t>29,66</t>
  </si>
  <si>
    <t>Maio/2006</t>
  </si>
  <si>
    <t>18,94</t>
  </si>
  <si>
    <t>Junho/2006</t>
  </si>
  <si>
    <t>14,58</t>
  </si>
  <si>
    <t>Julho/2006</t>
  </si>
  <si>
    <t>11,61</t>
  </si>
  <si>
    <t>Agosto/2006</t>
  </si>
  <si>
    <t>Setembro/2006</t>
  </si>
  <si>
    <t>10,23</t>
  </si>
  <si>
    <t>Outubro/2006</t>
  </si>
  <si>
    <t>31,71</t>
  </si>
  <si>
    <t>Novembro/2006</t>
  </si>
  <si>
    <t>23,81</t>
  </si>
  <si>
    <t>Dezembro/2006</t>
  </si>
  <si>
    <t>80,81</t>
  </si>
  <si>
    <t>Janeiro/2007</t>
  </si>
  <si>
    <t>107,98</t>
  </si>
  <si>
    <t>Fevereiro/2007</t>
  </si>
  <si>
    <t>63,29</t>
  </si>
  <si>
    <t>Março/2007</t>
  </si>
  <si>
    <t>43,48</t>
  </si>
  <si>
    <t>Abril/2007</t>
  </si>
  <si>
    <t>31,95</t>
  </si>
  <si>
    <t>Maio/2007</t>
  </si>
  <si>
    <t>20,17</t>
  </si>
  <si>
    <t>Junho/2007</t>
  </si>
  <si>
    <t>15,31</t>
  </si>
  <si>
    <t>Julho/2007</t>
  </si>
  <si>
    <t>12,59</t>
  </si>
  <si>
    <t>Agosto/2007</t>
  </si>
  <si>
    <t>10,08</t>
  </si>
  <si>
    <t>Setembro/2007</t>
  </si>
  <si>
    <t>7,85</t>
  </si>
  <si>
    <t>Outubro/2007</t>
  </si>
  <si>
    <t>9,66</t>
  </si>
  <si>
    <t>Novembro/2007</t>
  </si>
  <si>
    <t>25,52</t>
  </si>
  <si>
    <t>Dezembro/2007</t>
  </si>
  <si>
    <t>Janeiro/2008</t>
  </si>
  <si>
    <t>69,12</t>
  </si>
  <si>
    <t>Fevereiro/2008</t>
  </si>
  <si>
    <t>65,7</t>
  </si>
  <si>
    <t>Março/2008</t>
  </si>
  <si>
    <t>76,11</t>
  </si>
  <si>
    <t>Abril/2008</t>
  </si>
  <si>
    <t>47,11</t>
  </si>
  <si>
    <t>Maio/2008</t>
  </si>
  <si>
    <t>26,36</t>
  </si>
  <si>
    <t>Junho/2008</t>
  </si>
  <si>
    <t>19,18</t>
  </si>
  <si>
    <t>Julho/2008</t>
  </si>
  <si>
    <t>15,47</t>
  </si>
  <si>
    <t>Agosto/2008</t>
  </si>
  <si>
    <t>13,72</t>
  </si>
  <si>
    <t>Setembro/2008</t>
  </si>
  <si>
    <t>13,55</t>
  </si>
  <si>
    <t>Outubro/2008</t>
  </si>
  <si>
    <t>12,23</t>
  </si>
  <si>
    <t>Novembro/2008</t>
  </si>
  <si>
    <t>14,93</t>
  </si>
  <si>
    <t>Dezembro/2008</t>
  </si>
  <si>
    <t>62,97</t>
  </si>
  <si>
    <t>Janeiro/2009</t>
  </si>
  <si>
    <t>68,2</t>
  </si>
  <si>
    <t>Fevereiro/2009</t>
  </si>
  <si>
    <t>59,47</t>
  </si>
  <si>
    <t>Março/2009</t>
  </si>
  <si>
    <t>53,13</t>
  </si>
  <si>
    <t>Abril/2009</t>
  </si>
  <si>
    <t>52,03</t>
  </si>
  <si>
    <t>Maio/2009</t>
  </si>
  <si>
    <t>27,95</t>
  </si>
  <si>
    <t>Junho/2009</t>
  </si>
  <si>
    <t>20,31</t>
  </si>
  <si>
    <t>Julho/2009</t>
  </si>
  <si>
    <t>16,39</t>
  </si>
  <si>
    <t>Agosto/2009</t>
  </si>
  <si>
    <t>14,36</t>
  </si>
  <si>
    <t>Setembro/2009</t>
  </si>
  <si>
    <t>14,49</t>
  </si>
  <si>
    <t>Outubro/2009</t>
  </si>
  <si>
    <t>18,55</t>
  </si>
  <si>
    <t>Novembro/2009</t>
  </si>
  <si>
    <t>20,62</t>
  </si>
  <si>
    <t>Dezembro/2009</t>
  </si>
  <si>
    <t>38,02</t>
  </si>
  <si>
    <t>Janeiro/2010</t>
  </si>
  <si>
    <t>40,24</t>
  </si>
  <si>
    <t>Fevereiro/2010</t>
  </si>
  <si>
    <t>31,7</t>
  </si>
  <si>
    <t>Março/2010</t>
  </si>
  <si>
    <t>48,12</t>
  </si>
  <si>
    <t>Abril/2010</t>
  </si>
  <si>
    <t>19,62</t>
  </si>
  <si>
    <t>Maio/2010</t>
  </si>
  <si>
    <t>13,83</t>
  </si>
  <si>
    <t>Junho/2010</t>
  </si>
  <si>
    <t>Julho/2010</t>
  </si>
  <si>
    <t>10,17</t>
  </si>
  <si>
    <t>Agosto/2010</t>
  </si>
  <si>
    <t>8,73</t>
  </si>
  <si>
    <t>Setembro/2010</t>
  </si>
  <si>
    <t>9,39</t>
  </si>
  <si>
    <t>Outubro/2010</t>
  </si>
  <si>
    <t>19,66</t>
  </si>
  <si>
    <t>Novembro/2010</t>
  </si>
  <si>
    <t>48,33</t>
  </si>
  <si>
    <t>Dezembro/2010</t>
  </si>
  <si>
    <t>45,45</t>
  </si>
  <si>
    <t>Janeiro/2011</t>
  </si>
  <si>
    <t>67,03</t>
  </si>
  <si>
    <t>Fevereiro/2011</t>
  </si>
  <si>
    <t>28,81</t>
  </si>
  <si>
    <t>Março/2011</t>
  </si>
  <si>
    <t>91,97</t>
  </si>
  <si>
    <t>Abril/2011</t>
  </si>
  <si>
    <t>44,75</t>
  </si>
  <si>
    <t>Maio/2011</t>
  </si>
  <si>
    <t>23,98</t>
  </si>
  <si>
    <t>Junho/2011</t>
  </si>
  <si>
    <t>19,1</t>
  </si>
  <si>
    <t>Julho/2011</t>
  </si>
  <si>
    <t>14,97</t>
  </si>
  <si>
    <t>Agosto/2011</t>
  </si>
  <si>
    <t>11,98</t>
  </si>
  <si>
    <t>Setembro/2011</t>
  </si>
  <si>
    <t>9,92</t>
  </si>
  <si>
    <t>Outubro/2011</t>
  </si>
  <si>
    <t>12,57</t>
  </si>
  <si>
    <t>Novembro/2011</t>
  </si>
  <si>
    <t>14,92</t>
  </si>
  <si>
    <t>Dezembro/2011</t>
  </si>
  <si>
    <t>42,59</t>
  </si>
  <si>
    <t>Janeiro/2012</t>
  </si>
  <si>
    <t>111,38</t>
  </si>
  <si>
    <t>Fevereiro/2012</t>
  </si>
  <si>
    <t>Março/2012</t>
  </si>
  <si>
    <t>29,57</t>
  </si>
  <si>
    <t>Abril/2012</t>
  </si>
  <si>
    <t>25,78</t>
  </si>
  <si>
    <t>Maio/2012</t>
  </si>
  <si>
    <t>16,88</t>
  </si>
  <si>
    <t>Junho/2012</t>
  </si>
  <si>
    <t>17,71</t>
  </si>
  <si>
    <t>Julho/2012</t>
  </si>
  <si>
    <t>13,26</t>
  </si>
  <si>
    <t>Agosto/2012</t>
  </si>
  <si>
    <t>11,08</t>
  </si>
  <si>
    <t>Setembro/2012</t>
  </si>
  <si>
    <t>9,04</t>
  </si>
  <si>
    <t>Outubro/2012</t>
  </si>
  <si>
    <t>9,29</t>
  </si>
  <si>
    <t>Novembro/2012</t>
  </si>
  <si>
    <t>17,82</t>
  </si>
  <si>
    <t>Dezembro/2012</t>
  </si>
  <si>
    <t>16,54</t>
  </si>
  <si>
    <t>Janeiro/2013</t>
  </si>
  <si>
    <t>40,28</t>
  </si>
  <si>
    <t>Fevereiro/2013</t>
  </si>
  <si>
    <t>34,62</t>
  </si>
  <si>
    <t>Março/2013</t>
  </si>
  <si>
    <t>38,82</t>
  </si>
  <si>
    <t>Abril/2013</t>
  </si>
  <si>
    <t>30,89</t>
  </si>
  <si>
    <t>Maio/2013</t>
  </si>
  <si>
    <t>23,15</t>
  </si>
  <si>
    <t>Junho/2013</t>
  </si>
  <si>
    <t>20,78</t>
  </si>
  <si>
    <t>Julho/2013</t>
  </si>
  <si>
    <t>14,78</t>
  </si>
  <si>
    <t>Agosto/2013</t>
  </si>
  <si>
    <t>11,62</t>
  </si>
  <si>
    <t>Setembro/2013</t>
  </si>
  <si>
    <t>Outubro/2013</t>
  </si>
  <si>
    <t>18,77</t>
  </si>
  <si>
    <t>Novembro/2013</t>
  </si>
  <si>
    <t>31,94</t>
  </si>
  <si>
    <t>Dezembro/2013</t>
  </si>
  <si>
    <t>55,74</t>
  </si>
  <si>
    <t>Janeiro/2014</t>
  </si>
  <si>
    <t>30,51</t>
  </si>
  <si>
    <t>Fevereiro/2014</t>
  </si>
  <si>
    <t>19,24</t>
  </si>
  <si>
    <t>Março/2014</t>
  </si>
  <si>
    <t>17,33</t>
  </si>
  <si>
    <t>Abril/2014</t>
  </si>
  <si>
    <t>Maio/2014</t>
  </si>
  <si>
    <t>12,54</t>
  </si>
  <si>
    <t>Junho/2014</t>
  </si>
  <si>
    <t>Julho/2014</t>
  </si>
  <si>
    <t>9,89</t>
  </si>
  <si>
    <t>Agosto/2014</t>
  </si>
  <si>
    <t>8,56</t>
  </si>
  <si>
    <t>Setembro/2014</t>
  </si>
  <si>
    <t>6,69</t>
  </si>
  <si>
    <t>Outubro/2014</t>
  </si>
  <si>
    <t>7,94</t>
  </si>
  <si>
    <t>Novembro/2014</t>
  </si>
  <si>
    <t>21,35</t>
  </si>
  <si>
    <t>Dezembro/2014</t>
  </si>
  <si>
    <t>29,45</t>
  </si>
  <si>
    <t>Janeiro/2015</t>
  </si>
  <si>
    <t>Fevereiro/2015</t>
  </si>
  <si>
    <t>40,79</t>
  </si>
  <si>
    <t>Março/2015</t>
  </si>
  <si>
    <t>35,97</t>
  </si>
  <si>
    <t>Abril/2015</t>
  </si>
  <si>
    <t>31,41</t>
  </si>
  <si>
    <t>Maio/2015</t>
  </si>
  <si>
    <t>21,89</t>
  </si>
  <si>
    <t>Junho/2015</t>
  </si>
  <si>
    <t>16,38</t>
  </si>
  <si>
    <t>Julho/2015</t>
  </si>
  <si>
    <t>12,76</t>
  </si>
  <si>
    <t>Agosto/2015</t>
  </si>
  <si>
    <t>9,87</t>
  </si>
  <si>
    <t>Setembro/2015</t>
  </si>
  <si>
    <t>Outubro/2015</t>
  </si>
  <si>
    <t>8,96</t>
  </si>
  <si>
    <t>Novembro/2015</t>
  </si>
  <si>
    <t>17,72</t>
  </si>
  <si>
    <t>Dezembro/2015</t>
  </si>
  <si>
    <t>39,25</t>
  </si>
  <si>
    <t>Janeiro/2016</t>
  </si>
  <si>
    <t>83,92</t>
  </si>
  <si>
    <t>Fevereiro/2016</t>
  </si>
  <si>
    <t>31,28</t>
  </si>
  <si>
    <t>Março/2016</t>
  </si>
  <si>
    <t>35,47</t>
  </si>
  <si>
    <t>Abril/2016</t>
  </si>
  <si>
    <t>17,12</t>
  </si>
  <si>
    <t>Maio/2016</t>
  </si>
  <si>
    <t>14,09</t>
  </si>
  <si>
    <t>Junho/2016</t>
  </si>
  <si>
    <t>16,42</t>
  </si>
  <si>
    <t>Julho/2016</t>
  </si>
  <si>
    <t>11,55</t>
  </si>
  <si>
    <t>Agosto/2016</t>
  </si>
  <si>
    <t>9,93</t>
  </si>
  <si>
    <t>Setembro/2016</t>
  </si>
  <si>
    <t>8,71</t>
  </si>
  <si>
    <t>Outubro/2016</t>
  </si>
  <si>
    <t>11,14</t>
  </si>
  <si>
    <t>Novembro/2016</t>
  </si>
  <si>
    <t>15,93</t>
  </si>
  <si>
    <t>Dezembro/2016</t>
  </si>
  <si>
    <t>41,36</t>
  </si>
  <si>
    <t>Janeiro/2017</t>
  </si>
  <si>
    <t>50,83</t>
  </si>
  <si>
    <t>Fevereiro/2017</t>
  </si>
  <si>
    <t>38,46</t>
  </si>
  <si>
    <t>Março/2017</t>
  </si>
  <si>
    <t>30,81</t>
  </si>
  <si>
    <t>Abril/2017</t>
  </si>
  <si>
    <t>17,66</t>
  </si>
  <si>
    <t>Maio/2017</t>
  </si>
  <si>
    <t>18,28</t>
  </si>
  <si>
    <t>Junho/2017</t>
  </si>
  <si>
    <t>14,53</t>
  </si>
  <si>
    <t>Julho/2017</t>
  </si>
  <si>
    <t>11,19</t>
  </si>
  <si>
    <t>Agosto/2017</t>
  </si>
  <si>
    <t>9,59</t>
  </si>
  <si>
    <t>Setembro/2017</t>
  </si>
  <si>
    <t>8,04</t>
  </si>
  <si>
    <t>Outubro/2017</t>
  </si>
  <si>
    <t>12,82</t>
  </si>
  <si>
    <t>Novembro/2017</t>
  </si>
  <si>
    <t>21,22</t>
  </si>
  <si>
    <t>Dezembro/2017</t>
  </si>
  <si>
    <t>47,85</t>
  </si>
  <si>
    <t>Janeiro/2018</t>
  </si>
  <si>
    <t>37,05</t>
  </si>
  <si>
    <t>Fevereiro/2018</t>
  </si>
  <si>
    <t>31,69</t>
  </si>
  <si>
    <t>Março/2018</t>
  </si>
  <si>
    <t>27,05</t>
  </si>
  <si>
    <t>Abril/2018</t>
  </si>
  <si>
    <t>17,65</t>
  </si>
  <si>
    <t>Maio/2018</t>
  </si>
  <si>
    <t>14,64</t>
  </si>
  <si>
    <t>Junho/2018</t>
  </si>
  <si>
    <t>11,66</t>
  </si>
  <si>
    <t>Julho/2018</t>
  </si>
  <si>
    <t>9,74</t>
  </si>
  <si>
    <t>Agosto/2018</t>
  </si>
  <si>
    <t>9,34</t>
  </si>
  <si>
    <t>Setembro/2018</t>
  </si>
  <si>
    <t>9,25</t>
  </si>
  <si>
    <t>Outubro/2018</t>
  </si>
  <si>
    <t>15,03</t>
  </si>
  <si>
    <t>Novembro/2018</t>
  </si>
  <si>
    <t>55,58</t>
  </si>
  <si>
    <t>Dezembro/2018</t>
  </si>
  <si>
    <t>39,11</t>
  </si>
  <si>
    <t>Janeiro/2019</t>
  </si>
  <si>
    <t>26,09</t>
  </si>
  <si>
    <t>Fevereiro/2019</t>
  </si>
  <si>
    <t>48,86</t>
  </si>
  <si>
    <t>Março/2019</t>
  </si>
  <si>
    <t>57,95</t>
  </si>
  <si>
    <t>Abril/2019</t>
  </si>
  <si>
    <t>32,85</t>
  </si>
  <si>
    <t>Maio/2019</t>
  </si>
  <si>
    <t>22,7</t>
  </si>
  <si>
    <t>Junho/2019</t>
  </si>
  <si>
    <t>17,14</t>
  </si>
  <si>
    <t>Julho/2019</t>
  </si>
  <si>
    <t>13,99</t>
  </si>
  <si>
    <t>Agosto/2019</t>
  </si>
  <si>
    <t>Setembro/2019</t>
  </si>
  <si>
    <t>10,1</t>
  </si>
  <si>
    <t>Outubro/2019</t>
  </si>
  <si>
    <t>12,65</t>
  </si>
  <si>
    <t>Novembro/2019</t>
  </si>
  <si>
    <t>16,17</t>
  </si>
  <si>
    <t>Dezembro/2019</t>
  </si>
  <si>
    <t>34,88</t>
  </si>
  <si>
    <t>Janeiro/2020</t>
  </si>
  <si>
    <t>48,45</t>
  </si>
  <si>
    <t>Fevereiro/2020</t>
  </si>
  <si>
    <t>97,06</t>
  </si>
  <si>
    <t>Março/2020</t>
  </si>
  <si>
    <t>44,15</t>
  </si>
  <si>
    <t>Abril/2020</t>
  </si>
  <si>
    <t>25,22</t>
  </si>
  <si>
    <t>Maio/2020</t>
  </si>
  <si>
    <t>17,83</t>
  </si>
  <si>
    <t>Junho/2020</t>
  </si>
  <si>
    <t>15,71</t>
  </si>
  <si>
    <t>Julho/2020</t>
  </si>
  <si>
    <t>13,36</t>
  </si>
  <si>
    <t>Agosto/2020</t>
  </si>
  <si>
    <t>Setembro/2020</t>
  </si>
  <si>
    <t>8,78</t>
  </si>
  <si>
    <t>Outubro/2020</t>
  </si>
  <si>
    <t>9,49</t>
  </si>
  <si>
    <t>Novembro/2020</t>
  </si>
  <si>
    <t>11,78</t>
  </si>
  <si>
    <t>Dezembro/2020</t>
  </si>
  <si>
    <t>32,05</t>
  </si>
  <si>
    <t>Janeiro/2021</t>
  </si>
  <si>
    <t>34,18</t>
  </si>
  <si>
    <t>Fevereiro/2021</t>
  </si>
  <si>
    <t>21,19</t>
  </si>
  <si>
    <t>Março/2021</t>
  </si>
  <si>
    <t>18,14</t>
  </si>
  <si>
    <t>Abril/2021</t>
  </si>
  <si>
    <t>12,86</t>
  </si>
  <si>
    <t>Maio/2021</t>
  </si>
  <si>
    <t>Junho/2021</t>
  </si>
  <si>
    <t>9,6</t>
  </si>
  <si>
    <t>Julho/2021</t>
  </si>
  <si>
    <t>7,48</t>
  </si>
  <si>
    <t>Agosto/2021</t>
  </si>
  <si>
    <t>6,67</t>
  </si>
  <si>
    <t>Setembro/2021</t>
  </si>
  <si>
    <t>5,84</t>
  </si>
  <si>
    <t>Outubro/2021</t>
  </si>
  <si>
    <t>Novembro/2021</t>
  </si>
  <si>
    <t>27,29</t>
  </si>
  <si>
    <t>Dezembro/2021</t>
  </si>
  <si>
    <t>30,62</t>
  </si>
  <si>
    <t>Janeiro/2022</t>
  </si>
  <si>
    <t>96,92</t>
  </si>
  <si>
    <t>Fevereiro/2022</t>
  </si>
  <si>
    <t>92,59</t>
  </si>
  <si>
    <t>Março/2022</t>
  </si>
  <si>
    <t>Abril/2022</t>
  </si>
  <si>
    <t>24,16</t>
  </si>
  <si>
    <t>Maio/2022</t>
  </si>
  <si>
    <t>Junho/2022</t>
  </si>
  <si>
    <t>15,1</t>
  </si>
  <si>
    <t>Julho/2022</t>
  </si>
  <si>
    <t>12,37</t>
  </si>
  <si>
    <t>Agosto/2022</t>
  </si>
  <si>
    <t>10,41</t>
  </si>
  <si>
    <t>Setembro/2022</t>
  </si>
  <si>
    <t>Outubro/2022</t>
  </si>
  <si>
    <t>9,97</t>
  </si>
  <si>
    <t>Novembro/2022</t>
  </si>
  <si>
    <t>14,67</t>
  </si>
  <si>
    <t>Dezembro/2022</t>
  </si>
  <si>
    <t>27,78</t>
  </si>
  <si>
    <t>Janeiro/2023</t>
  </si>
  <si>
    <t>82,37</t>
  </si>
  <si>
    <t>Fevereiro/2023</t>
  </si>
  <si>
    <t>58,05</t>
  </si>
  <si>
    <t>Março/2023</t>
  </si>
  <si>
    <t>48,24</t>
  </si>
  <si>
    <t>Abril/2023</t>
  </si>
  <si>
    <t>36,97</t>
  </si>
  <si>
    <t>Maio/2023</t>
  </si>
  <si>
    <t>22,19</t>
  </si>
  <si>
    <t>Junho/2023</t>
  </si>
  <si>
    <t>17,51</t>
  </si>
  <si>
    <t>Julho/2023</t>
  </si>
  <si>
    <t>13,9</t>
  </si>
  <si>
    <t>Agosto/2023</t>
  </si>
  <si>
    <t>12,09</t>
  </si>
  <si>
    <t>Setembro/2023</t>
  </si>
  <si>
    <t>10,91</t>
  </si>
  <si>
    <t>Outubro/2023</t>
  </si>
  <si>
    <t>33,43</t>
  </si>
  <si>
    <t>Novembro/2023</t>
  </si>
  <si>
    <t>25,1</t>
  </si>
  <si>
    <t>Dezembro/2023</t>
  </si>
  <si>
    <t>26,21</t>
  </si>
  <si>
    <t>Ano</t>
  </si>
  <si>
    <t>Curva cota x volume x área</t>
  </si>
  <si>
    <t>Identificação</t>
  </si>
  <si>
    <t>Vazão bombeada no reservatório e a montante do reservatório (m³/s)</t>
  </si>
  <si>
    <r>
      <rPr>
        <b/>
        <sz val="11"/>
        <color theme="1"/>
        <rFont val="Calibri"/>
        <family val="2"/>
        <scheme val="minor"/>
      </rPr>
      <t>A estação possui muitos anos. Posso priorizar o início da série em detrimento ao período mais recente?</t>
    </r>
    <r>
      <rPr>
        <sz val="11"/>
        <color theme="1"/>
        <rFont val="Calibri"/>
        <family val="2"/>
        <scheme val="minor"/>
      </rPr>
      <t xml:space="preserve">
Não. A simulação deverá priorizar o período mais recente da série. Considera-se como período recente os últimos 30 anos de dados.
</t>
    </r>
  </si>
  <si>
    <r>
      <t xml:space="preserve">Na minha região não existe nenhuma estação com 30 anos de dados recentes. Posso utilizar uma com série menor?
</t>
    </r>
    <r>
      <rPr>
        <sz val="11"/>
        <color theme="1"/>
        <rFont val="Calibri"/>
        <family val="2"/>
        <scheme val="minor"/>
      </rPr>
      <t>Sim, desde que a série não seja inferior a 10 anos e a escolha esteja devidamente justificada e comprovada no relatório técnico.</t>
    </r>
  </si>
  <si>
    <r>
      <t xml:space="preserve">Posso adotar como padrão menos de 30 anos na simulação?
</t>
    </r>
    <r>
      <rPr>
        <sz val="11"/>
        <color theme="1"/>
        <rFont val="Calibri"/>
        <family val="2"/>
        <scheme val="minor"/>
      </rPr>
      <t>Não. O processo será indeferido/arquivado por não atender aos critérios estabelecidos no Termo de Referência.</t>
    </r>
  </si>
  <si>
    <r>
      <t xml:space="preserve">Por que a precipitação não foi considerada no balanço hídrico?
</t>
    </r>
    <r>
      <rPr>
        <sz val="11"/>
        <color theme="1"/>
        <rFont val="Calibri"/>
        <family val="2"/>
        <scheme val="minor"/>
      </rPr>
      <t xml:space="preserve">A precipitação não foi incluída porque, nos meses críticos, geralmente não ocorrem chuvas significativas. Assim, optou-se por adotar um cenário mais conservador, priorizando maior segurança.
</t>
    </r>
  </si>
  <si>
    <r>
      <t xml:space="preserve">Posso elaborar minha própria planilha?
</t>
    </r>
    <r>
      <rPr>
        <sz val="11"/>
        <color theme="1"/>
        <rFont val="Calibri"/>
        <family val="2"/>
        <scheme val="minor"/>
      </rPr>
      <t>Sim, desde que sejam contemplados os elementos indicados no Termo de Referência e na planilha modelo.</t>
    </r>
  </si>
  <si>
    <r>
      <t xml:space="preserve">A senha da planilha será disponibilizada?
</t>
    </r>
    <r>
      <rPr>
        <sz val="11"/>
        <color theme="1"/>
        <rFont val="Calibri"/>
        <family val="2"/>
        <scheme val="minor"/>
      </rPr>
      <t>Não. Caso entenda que a planilha modelo não atende às suas necessidades, poderá utilizá-la como base para elaborar sua própria planilha.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</si>
  <si>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Posso continuar utilizando aquela metodologia do “ano crítico”?</t>
    </r>
    <r>
      <rPr>
        <sz val="11"/>
        <color theme="1"/>
        <rFont val="Calibri"/>
        <family val="2"/>
        <scheme val="minor"/>
      </rPr>
      <t xml:space="preserve"> Não, os procedimentos e entendimentos mudaram.</t>
    </r>
  </si>
  <si>
    <r>
      <rPr>
        <b/>
        <sz val="11"/>
        <color theme="1"/>
        <rFont val="Calibri"/>
        <family val="2"/>
        <scheme val="minor"/>
      </rPr>
      <t>Atenção aos meses</t>
    </r>
    <r>
      <rPr>
        <sz val="11"/>
        <color theme="1"/>
        <rFont val="Calibri"/>
        <family val="2"/>
        <scheme val="minor"/>
      </rPr>
      <t xml:space="preserve">: Não serão aceitos anos incompletos na simulação.
</t>
    </r>
    <r>
      <rPr>
        <b/>
        <sz val="11"/>
        <color theme="1"/>
        <rFont val="Calibri"/>
        <family val="2"/>
        <scheme val="minor"/>
      </rPr>
      <t>E se houver falhas nos dados?</t>
    </r>
    <r>
      <rPr>
        <sz val="11"/>
        <color theme="1"/>
        <rFont val="Calibri"/>
        <family val="2"/>
        <scheme val="minor"/>
      </rPr>
      <t xml:space="preserve">
Deverá ser adotado um procedimento técnico para tratar a lacuna, seja por meio de preenchimento dos dados ou pelo descarte do ano inteiro.</t>
    </r>
  </si>
  <si>
    <r>
      <rPr>
        <b/>
        <sz val="11"/>
        <color theme="1"/>
        <rFont val="Calibri"/>
        <family val="2"/>
        <scheme val="minor"/>
      </rPr>
      <t>Quando houver atualização de procedimentos que implique em novo entendimento, a planilha será atualizada?</t>
    </r>
    <r>
      <rPr>
        <sz val="11"/>
        <color theme="1"/>
        <rFont val="Calibri"/>
        <family val="2"/>
        <scheme val="minor"/>
      </rPr>
      <t xml:space="preserve"> Sim.
</t>
    </r>
  </si>
  <si>
    <r>
      <t>Atenção:</t>
    </r>
    <r>
      <rPr>
        <sz val="11"/>
        <color theme="1"/>
        <rFont val="Calibri"/>
        <family val="2"/>
        <scheme val="major"/>
      </rPr>
      <t xml:space="preserve"> A simulação apresentada é apenas um cenário hipotético, baseado na premissa de que as vazões observadas no passado na estação de apoio podem se repetir no futuro.</t>
    </r>
  </si>
  <si>
    <r>
      <rPr>
        <b/>
        <sz val="11"/>
        <color theme="1"/>
        <rFont val="Calibri"/>
        <family val="2"/>
        <scheme val="minor"/>
      </rPr>
      <t>Tenho dúvidas sobre a utilização da planilha. O que devo fazer?</t>
    </r>
    <r>
      <rPr>
        <sz val="11"/>
        <color theme="1"/>
        <rFont val="Calibri"/>
        <family val="2"/>
        <scheme val="minor"/>
      </rPr>
      <t xml:space="preserve">
A planilha é apenas um modelo. Sendo assim, o mesmo poderá elaborar sua própria planilha de acordo com seu projeto, considerando os requisitos exigidos.</t>
    </r>
  </si>
  <si>
    <t>A série fluviométrica poderá ser obtida junto ao Hidroweb (ANA).</t>
  </si>
  <si>
    <t>Aline xxxx</t>
  </si>
  <si>
    <t>xxxx</t>
  </si>
  <si>
    <r>
      <rPr>
        <b/>
        <sz val="11"/>
        <color theme="1"/>
        <rFont val="Calibri"/>
        <family val="2"/>
        <scheme val="minor"/>
      </rPr>
      <t>Como selecionar a estação</t>
    </r>
    <r>
      <rPr>
        <sz val="11"/>
        <color theme="1"/>
        <rFont val="Calibri"/>
        <family val="2"/>
        <scheme val="minor"/>
      </rPr>
      <t>? Escolha uma estação que esteja localizada, preferencialmente, na mesma bacia da intervenção, que seja a mais próxima possível e que tenha uma série histórica mais longa.</t>
    </r>
  </si>
  <si>
    <r>
      <rPr>
        <b/>
        <sz val="11"/>
        <color theme="1"/>
        <rFont val="Calibri"/>
        <family val="2"/>
        <scheme val="minor"/>
      </rPr>
      <t>No caso de barramentos em cascata</t>
    </r>
    <r>
      <rPr>
        <sz val="11"/>
        <color theme="1"/>
        <rFont val="Calibri"/>
        <family val="2"/>
        <scheme val="minor"/>
      </rPr>
      <t>: utilize a área incremental para estimar as vazões da porção incremental e adicione a vazão vertida, somada ao fluxo residual mínimo do barramento a montante em "</t>
    </r>
    <r>
      <rPr>
        <b/>
        <sz val="11"/>
        <color theme="1"/>
        <rFont val="Calibri"/>
        <family val="2"/>
        <scheme val="minor"/>
      </rPr>
      <t>Q adicional</t>
    </r>
    <r>
      <rPr>
        <sz val="11"/>
        <color theme="1"/>
        <rFont val="Calibri"/>
        <family val="2"/>
        <scheme val="minor"/>
      </rPr>
      <t>" em "</t>
    </r>
    <r>
      <rPr>
        <b/>
        <sz val="11"/>
        <color theme="1"/>
        <rFont val="Calibri"/>
        <family val="2"/>
        <scheme val="minor"/>
      </rPr>
      <t>Simulação"</t>
    </r>
    <r>
      <rPr>
        <sz val="11"/>
        <color theme="1"/>
        <rFont val="Calibri"/>
        <family val="2"/>
        <scheme val="minor"/>
      </rPr>
      <t>.</t>
    </r>
  </si>
  <si>
    <t>Volume mínimo p/ fluxo residual (m³) ou Volume morto (m³)</t>
  </si>
  <si>
    <t>Volume mínimo p/ fluxo residual ou Volume morto (m³)</t>
  </si>
  <si>
    <t>Volume do reservatório no final do mês (m³)</t>
  </si>
  <si>
    <t>Informações do barramento - Modalidade de outorga: Construção de barramento ou açude</t>
  </si>
  <si>
    <t>Profundidade médida (m)</t>
  </si>
  <si>
    <t>Volume do reservatório (m³)</t>
  </si>
  <si>
    <t>Caso o preenchimento da profundidade média fique em “vermelho”, verifique se a área inundada ou o volume do reservatório foram inseridos corretamente, pois foi identificada uma profundidade média considerada baixa ou relativamente alta em relação aos padrões de outorga de barramentos no Estado.</t>
  </si>
  <si>
    <t>Se o barramento exigir um volume mínimo superior ao volume morto para garantir a manutenção do fluxo residual, esse valor deverá ser informado no lugar do volume morto.</t>
  </si>
  <si>
    <t>Altura do barramento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</si>
</sst>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9"/>
      <color indexed="81"/>
      <name val="Segoe UI"/>
      <charset val="1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rgb="FF99CCFF"/>
        <bgColor rgb="FF99CCFF"/>
      </patternFill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</fills>
  <borders count="1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theme="1"/>
      </right>
      <top style="thin">
        <color rgb="FF000000"/>
      </top>
      <bottom style="thin">
        <color rgb="FF00000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000000"/>
      </bottom>
      <diagonal/>
    </border>
    <border>
      <left style="thin">
        <color rgb="FFA5A5A5"/>
      </left>
      <right/>
      <top style="thin">
        <color rgb="FFA5A5A5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D8D8D8"/>
      </bottom>
      <diagonal/>
    </border>
    <border>
      <left/>
      <right/>
      <top style="medium">
        <color rgb="FF000000"/>
      </top>
      <bottom style="thin">
        <color rgb="FFD8D8D8"/>
      </bottom>
      <diagonal/>
    </border>
    <border>
      <left/>
      <right style="medium">
        <color rgb="FF000000"/>
      </right>
      <top style="medium">
        <color rgb="FF000000"/>
      </top>
      <bottom style="thin">
        <color rgb="FFD8D8D8"/>
      </bottom>
      <diagonal/>
    </border>
    <border>
      <left style="medium">
        <color rgb="FF000000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D0CECE"/>
      </left>
      <right style="medium">
        <color rgb="FF000000"/>
      </right>
      <top style="thin">
        <color rgb="FFD0CECE"/>
      </top>
      <bottom style="thin">
        <color rgb="FFD0CECE"/>
      </bottom>
      <diagonal/>
    </border>
    <border>
      <left style="medium">
        <color rgb="FF000000"/>
      </left>
      <right/>
      <top style="thin">
        <color rgb="FFD8D8D8"/>
      </top>
      <bottom style="thin">
        <color rgb="FFBFBFBF"/>
      </bottom>
      <diagonal/>
    </border>
    <border>
      <left/>
      <right style="thin">
        <color rgb="FFBFBFBF"/>
      </right>
      <top style="thin">
        <color rgb="FFD8D8D8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8D8D8"/>
      </left>
      <right style="medium">
        <color rgb="FF000000"/>
      </right>
      <top style="thin">
        <color rgb="FFD8D8D8"/>
      </top>
      <bottom style="thin">
        <color rgb="FFD8D8D8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D8D8D8"/>
      </left>
      <right style="medium">
        <color rgb="FF000000"/>
      </right>
      <top style="thin">
        <color rgb="FFD8D8D8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/>
      <top style="thin">
        <color rgb="FFBFBFBF"/>
      </top>
      <bottom style="medium">
        <color indexed="64"/>
      </bottom>
      <diagonal/>
    </border>
    <border>
      <left style="thin">
        <color rgb="FFD0CECE"/>
      </left>
      <right style="medium">
        <color rgb="FF000000"/>
      </right>
      <top style="thin">
        <color rgb="FFD0CECE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ck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 applyFont="1" applyAlignme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9" fontId="11" fillId="0" borderId="11" xfId="0" applyNumberFormat="1" applyFont="1" applyBorder="1" applyAlignment="1">
      <alignment horizontal="center" vertical="center"/>
    </xf>
    <xf numFmtId="0" fontId="12" fillId="3" borderId="21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3" borderId="34" xfId="0" applyFont="1" applyFill="1" applyBorder="1" applyAlignment="1">
      <alignment horizontal="left" vertical="center"/>
    </xf>
    <xf numFmtId="0" fontId="8" fillId="3" borderId="35" xfId="0" applyFont="1" applyFill="1" applyBorder="1" applyAlignment="1">
      <alignment horizontal="left" vertical="center"/>
    </xf>
    <xf numFmtId="2" fontId="11" fillId="0" borderId="36" xfId="0" applyNumberFormat="1" applyFont="1" applyBorder="1" applyAlignment="1">
      <alignment horizontal="center" vertical="center"/>
    </xf>
    <xf numFmtId="10" fontId="11" fillId="0" borderId="3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0" fontId="7" fillId="0" borderId="4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5" fillId="4" borderId="50" xfId="0" applyFont="1" applyFill="1" applyBorder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8" fillId="3" borderId="59" xfId="0" applyFont="1" applyFill="1" applyBorder="1" applyAlignment="1">
      <alignment horizontal="center" vertical="center"/>
    </xf>
    <xf numFmtId="0" fontId="8" fillId="3" borderId="60" xfId="0" applyFont="1" applyFill="1" applyBorder="1" applyAlignment="1">
      <alignment horizontal="center" vertical="center"/>
    </xf>
    <xf numFmtId="0" fontId="8" fillId="6" borderId="59" xfId="0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horizontal="center" vertical="center"/>
    </xf>
    <xf numFmtId="0" fontId="8" fillId="6" borderId="60" xfId="0" applyFont="1" applyFill="1" applyBorder="1" applyAlignment="1">
      <alignment horizontal="center" vertical="center"/>
    </xf>
    <xf numFmtId="0" fontId="8" fillId="7" borderId="59" xfId="0" applyFont="1" applyFill="1" applyBorder="1" applyAlignment="1">
      <alignment horizontal="center" vertical="center"/>
    </xf>
    <xf numFmtId="0" fontId="8" fillId="7" borderId="58" xfId="0" applyFont="1" applyFill="1" applyBorder="1" applyAlignment="1">
      <alignment horizontal="center" vertical="center"/>
    </xf>
    <xf numFmtId="0" fontId="8" fillId="7" borderId="60" xfId="0" applyFont="1" applyFill="1" applyBorder="1" applyAlignment="1">
      <alignment horizontal="center" vertical="center"/>
    </xf>
    <xf numFmtId="0" fontId="8" fillId="5" borderId="59" xfId="0" applyFont="1" applyFill="1" applyBorder="1" applyAlignment="1">
      <alignment horizontal="center" vertical="center"/>
    </xf>
    <xf numFmtId="0" fontId="8" fillId="5" borderId="58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horizontal="center" vertical="center"/>
    </xf>
    <xf numFmtId="0" fontId="8" fillId="5" borderId="66" xfId="0" applyFont="1" applyFill="1" applyBorder="1" applyAlignment="1">
      <alignment horizontal="center" vertical="center"/>
    </xf>
    <xf numFmtId="0" fontId="8" fillId="5" borderId="64" xfId="0" applyFont="1" applyFill="1" applyBorder="1" applyAlignment="1">
      <alignment horizontal="center" vertical="center"/>
    </xf>
    <xf numFmtId="0" fontId="8" fillId="5" borderId="67" xfId="0" applyFont="1" applyFill="1" applyBorder="1" applyAlignment="1">
      <alignment horizontal="center" vertical="center"/>
    </xf>
    <xf numFmtId="0" fontId="8" fillId="5" borderId="68" xfId="0" applyFont="1" applyFill="1" applyBorder="1" applyAlignment="1">
      <alignment horizontal="center" vertical="center"/>
    </xf>
    <xf numFmtId="164" fontId="7" fillId="0" borderId="52" xfId="0" applyNumberFormat="1" applyFont="1" applyBorder="1" applyAlignment="1">
      <alignment horizontal="center" vertical="center"/>
    </xf>
    <xf numFmtId="0" fontId="8" fillId="5" borderId="70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8" fillId="5" borderId="73" xfId="0" applyFont="1" applyFill="1" applyBorder="1" applyAlignment="1">
      <alignment vertical="center"/>
    </xf>
    <xf numFmtId="0" fontId="8" fillId="5" borderId="42" xfId="0" applyFont="1" applyFill="1" applyBorder="1" applyAlignment="1">
      <alignment horizontal="center" vertical="center"/>
    </xf>
    <xf numFmtId="0" fontId="8" fillId="5" borderId="43" xfId="0" applyFont="1" applyFill="1" applyBorder="1" applyAlignment="1">
      <alignment horizontal="center" vertical="center"/>
    </xf>
    <xf numFmtId="0" fontId="8" fillId="5" borderId="41" xfId="0" applyFont="1" applyFill="1" applyBorder="1" applyAlignment="1">
      <alignment horizontal="center" vertical="center"/>
    </xf>
    <xf numFmtId="0" fontId="8" fillId="5" borderId="42" xfId="0" applyFont="1" applyFill="1" applyBorder="1" applyAlignment="1">
      <alignment horizontal="left" vertical="center"/>
    </xf>
    <xf numFmtId="0" fontId="8" fillId="5" borderId="43" xfId="0" applyFont="1" applyFill="1" applyBorder="1" applyAlignment="1">
      <alignment horizontal="left" vertical="center"/>
    </xf>
    <xf numFmtId="0" fontId="8" fillId="5" borderId="74" xfId="0" applyFont="1" applyFill="1" applyBorder="1" applyAlignment="1">
      <alignment vertical="center"/>
    </xf>
    <xf numFmtId="0" fontId="8" fillId="5" borderId="75" xfId="0" applyFont="1" applyFill="1" applyBorder="1" applyAlignment="1">
      <alignment horizontal="center" vertical="center"/>
    </xf>
    <xf numFmtId="0" fontId="8" fillId="5" borderId="60" xfId="0" applyFont="1" applyFill="1" applyBorder="1" applyAlignment="1">
      <alignment horizontal="center" vertical="center"/>
    </xf>
    <xf numFmtId="0" fontId="8" fillId="5" borderId="71" xfId="0" applyFont="1" applyFill="1" applyBorder="1" applyAlignment="1">
      <alignment horizontal="center" vertical="center"/>
    </xf>
    <xf numFmtId="0" fontId="8" fillId="5" borderId="73" xfId="0" applyFont="1" applyFill="1" applyBorder="1" applyAlignment="1">
      <alignment horizontal="center" vertical="center"/>
    </xf>
    <xf numFmtId="0" fontId="8" fillId="5" borderId="76" xfId="0" applyFont="1" applyFill="1" applyBorder="1" applyAlignment="1">
      <alignment horizontal="center" vertical="center"/>
    </xf>
    <xf numFmtId="0" fontId="8" fillId="5" borderId="48" xfId="0" applyFont="1" applyFill="1" applyBorder="1" applyAlignment="1">
      <alignment horizontal="center" vertical="center"/>
    </xf>
    <xf numFmtId="0" fontId="7" fillId="0" borderId="77" xfId="0" applyFont="1" applyBorder="1" applyAlignment="1">
      <alignment vertical="center"/>
    </xf>
    <xf numFmtId="0" fontId="8" fillId="3" borderId="41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86" xfId="0" applyFont="1" applyFill="1" applyBorder="1" applyAlignment="1">
      <alignment horizontal="center" vertical="center" wrapText="1"/>
    </xf>
    <xf numFmtId="0" fontId="8" fillId="3" borderId="87" xfId="0" applyFont="1" applyFill="1" applyBorder="1" applyAlignment="1">
      <alignment horizontal="center" vertical="center" wrapText="1"/>
    </xf>
    <xf numFmtId="0" fontId="8" fillId="3" borderId="90" xfId="0" applyFont="1" applyFill="1" applyBorder="1" applyAlignment="1">
      <alignment vertical="center"/>
    </xf>
    <xf numFmtId="0" fontId="8" fillId="3" borderId="91" xfId="0" applyFont="1" applyFill="1" applyBorder="1" applyAlignment="1">
      <alignment horizontal="center" vertical="center" wrapText="1"/>
    </xf>
    <xf numFmtId="10" fontId="7" fillId="0" borderId="44" xfId="0" applyNumberFormat="1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3" borderId="92" xfId="0" applyFont="1" applyFill="1" applyBorder="1" applyAlignment="1">
      <alignment horizontal="center" vertical="center"/>
    </xf>
    <xf numFmtId="0" fontId="7" fillId="3" borderId="93" xfId="0" applyFont="1" applyFill="1" applyBorder="1" applyAlignment="1">
      <alignment horizontal="center" vertical="center"/>
    </xf>
    <xf numFmtId="165" fontId="7" fillId="0" borderId="94" xfId="0" applyNumberFormat="1" applyFont="1" applyBorder="1" applyAlignment="1">
      <alignment horizontal="center" vertical="center"/>
    </xf>
    <xf numFmtId="10" fontId="7" fillId="0" borderId="49" xfId="0" applyNumberFormat="1" applyFont="1" applyBorder="1" applyAlignment="1">
      <alignment horizontal="center" vertical="center"/>
    </xf>
    <xf numFmtId="0" fontId="7" fillId="3" borderId="95" xfId="0" applyFont="1" applyFill="1" applyBorder="1" applyAlignment="1">
      <alignment horizontal="center" vertical="center"/>
    </xf>
    <xf numFmtId="0" fontId="7" fillId="3" borderId="96" xfId="0" applyFont="1" applyFill="1" applyBorder="1" applyAlignment="1">
      <alignment horizontal="center" vertical="center"/>
    </xf>
    <xf numFmtId="165" fontId="7" fillId="0" borderId="97" xfId="0" applyNumberFormat="1" applyFont="1" applyBorder="1" applyAlignment="1">
      <alignment horizontal="center" vertical="center"/>
    </xf>
    <xf numFmtId="9" fontId="1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3" borderId="103" xfId="0" applyFont="1" applyFill="1" applyBorder="1" applyAlignment="1">
      <alignment horizontal="center" vertical="center" wrapText="1"/>
    </xf>
    <xf numFmtId="0" fontId="8" fillId="3" borderId="104" xfId="0" applyFont="1" applyFill="1" applyBorder="1" applyAlignment="1">
      <alignment horizontal="center" vertical="center" wrapText="1"/>
    </xf>
    <xf numFmtId="0" fontId="8" fillId="3" borderId="105" xfId="0" applyFont="1" applyFill="1" applyBorder="1" applyAlignment="1">
      <alignment horizontal="center" vertical="center"/>
    </xf>
    <xf numFmtId="0" fontId="8" fillId="3" borderId="106" xfId="0" applyFont="1" applyFill="1" applyBorder="1" applyAlignment="1">
      <alignment horizontal="center" vertical="center" wrapText="1"/>
    </xf>
    <xf numFmtId="2" fontId="7" fillId="0" borderId="52" xfId="0" applyNumberFormat="1" applyFont="1" applyBorder="1" applyAlignment="1">
      <alignment horizontal="center" vertical="center"/>
    </xf>
    <xf numFmtId="1" fontId="7" fillId="0" borderId="52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14" fontId="7" fillId="0" borderId="46" xfId="0" applyNumberFormat="1" applyFont="1" applyBorder="1" applyAlignment="1">
      <alignment horizontal="center" vertical="center"/>
    </xf>
    <xf numFmtId="2" fontId="7" fillId="0" borderId="44" xfId="0" applyNumberFormat="1" applyFont="1" applyBorder="1" applyAlignment="1">
      <alignment horizontal="center" vertical="center"/>
    </xf>
    <xf numFmtId="165" fontId="7" fillId="0" borderId="44" xfId="0" applyNumberFormat="1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 wrapText="1"/>
    </xf>
    <xf numFmtId="10" fontId="8" fillId="0" borderId="44" xfId="0" applyNumberFormat="1" applyFont="1" applyBorder="1" applyAlignment="1">
      <alignment horizontal="center" vertical="center" wrapText="1"/>
    </xf>
    <xf numFmtId="1" fontId="7" fillId="0" borderId="107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9" fontId="7" fillId="0" borderId="44" xfId="0" applyNumberFormat="1" applyFont="1" applyBorder="1" applyAlignment="1">
      <alignment horizontal="center" vertical="center" wrapText="1"/>
    </xf>
    <xf numFmtId="10" fontId="7" fillId="0" borderId="44" xfId="0" applyNumberFormat="1" applyFont="1" applyBorder="1" applyAlignment="1">
      <alignment horizontal="center" vertical="center" wrapText="1"/>
    </xf>
    <xf numFmtId="0" fontId="7" fillId="0" borderId="0" xfId="0" applyFont="1"/>
    <xf numFmtId="0" fontId="18" fillId="0" borderId="0" xfId="0" applyFont="1"/>
    <xf numFmtId="0" fontId="19" fillId="4" borderId="103" xfId="0" applyFont="1" applyFill="1" applyBorder="1" applyAlignment="1">
      <alignment horizontal="center" vertical="center"/>
    </xf>
    <xf numFmtId="0" fontId="8" fillId="4" borderId="104" xfId="0" applyFont="1" applyFill="1" applyBorder="1" applyAlignment="1">
      <alignment horizontal="center" vertical="center" wrapText="1"/>
    </xf>
    <xf numFmtId="0" fontId="8" fillId="4" borderId="104" xfId="0" applyFont="1" applyFill="1" applyBorder="1" applyAlignment="1">
      <alignment horizontal="center" vertical="center" wrapText="1"/>
    </xf>
    <xf numFmtId="0" fontId="8" fillId="4" borderId="108" xfId="0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vertical="center"/>
    </xf>
    <xf numFmtId="0" fontId="19" fillId="4" borderId="63" xfId="0" applyFont="1" applyFill="1" applyBorder="1" applyAlignment="1">
      <alignment horizontal="center" vertical="center"/>
    </xf>
    <xf numFmtId="0" fontId="7" fillId="4" borderId="64" xfId="0" applyFont="1" applyFill="1" applyBorder="1" applyAlignment="1">
      <alignment horizontal="center" vertical="center"/>
    </xf>
    <xf numFmtId="9" fontId="7" fillId="4" borderId="64" xfId="0" applyNumberFormat="1" applyFont="1" applyFill="1" applyBorder="1" applyAlignment="1">
      <alignment horizontal="center" vertical="center"/>
    </xf>
    <xf numFmtId="9" fontId="7" fillId="4" borderId="65" xfId="0" applyNumberFormat="1" applyFont="1" applyFill="1" applyBorder="1" applyAlignment="1">
      <alignment horizontal="center" vertical="center"/>
    </xf>
    <xf numFmtId="0" fontId="19" fillId="4" borderId="46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9" fontId="7" fillId="4" borderId="44" xfId="0" applyNumberFormat="1" applyFont="1" applyFill="1" applyBorder="1" applyAlignment="1">
      <alignment horizontal="center" vertical="center"/>
    </xf>
    <xf numFmtId="9" fontId="7" fillId="4" borderId="47" xfId="0" applyNumberFormat="1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7" fillId="4" borderId="50" xfId="0" applyFont="1" applyFill="1" applyBorder="1"/>
    <xf numFmtId="0" fontId="19" fillId="4" borderId="109" xfId="0" applyFont="1" applyFill="1" applyBorder="1" applyAlignment="1">
      <alignment horizontal="center" vertical="center"/>
    </xf>
    <xf numFmtId="0" fontId="7" fillId="4" borderId="110" xfId="0" applyFont="1" applyFill="1" applyBorder="1" applyAlignment="1">
      <alignment horizontal="center" vertical="center"/>
    </xf>
    <xf numFmtId="9" fontId="7" fillId="4" borderId="110" xfId="0" applyNumberFormat="1" applyFont="1" applyFill="1" applyBorder="1" applyAlignment="1">
      <alignment horizontal="center" vertical="center"/>
    </xf>
    <xf numFmtId="9" fontId="7" fillId="4" borderId="111" xfId="0" applyNumberFormat="1" applyFont="1" applyFill="1" applyBorder="1" applyAlignment="1">
      <alignment horizontal="center" vertical="center"/>
    </xf>
    <xf numFmtId="0" fontId="18" fillId="4" borderId="50" xfId="0" applyFont="1" applyFill="1" applyBorder="1"/>
    <xf numFmtId="165" fontId="7" fillId="0" borderId="107" xfId="0" applyNumberFormat="1" applyFont="1" applyBorder="1" applyAlignment="1">
      <alignment horizontal="center" vertical="center"/>
    </xf>
    <xf numFmtId="2" fontId="7" fillId="0" borderId="72" xfId="0" applyNumberFormat="1" applyFont="1" applyBorder="1" applyAlignment="1">
      <alignment horizontal="center" vertical="center"/>
    </xf>
    <xf numFmtId="0" fontId="8" fillId="3" borderId="113" xfId="0" applyFont="1" applyFill="1" applyBorder="1" applyAlignment="1">
      <alignment horizontal="center" vertical="center" wrapText="1"/>
    </xf>
    <xf numFmtId="0" fontId="7" fillId="0" borderId="114" xfId="0" applyFont="1" applyBorder="1" applyAlignment="1">
      <alignment horizontal="center" vertical="center"/>
    </xf>
    <xf numFmtId="0" fontId="7" fillId="0" borderId="115" xfId="0" applyFont="1" applyBorder="1" applyAlignment="1">
      <alignment horizontal="center" vertical="center"/>
    </xf>
    <xf numFmtId="0" fontId="7" fillId="0" borderId="117" xfId="0" applyFont="1" applyBorder="1" applyAlignment="1">
      <alignment horizontal="center" vertical="center"/>
    </xf>
    <xf numFmtId="9" fontId="11" fillId="2" borderId="93" xfId="0" applyNumberFormat="1" applyFont="1" applyFill="1" applyBorder="1" applyAlignment="1" applyProtection="1">
      <alignment horizontal="center" vertical="center"/>
      <protection locked="0"/>
    </xf>
    <xf numFmtId="0" fontId="7" fillId="2" borderId="86" xfId="0" applyFont="1" applyFill="1" applyBorder="1" applyAlignment="1" applyProtection="1">
      <alignment horizontal="center" vertical="center"/>
      <protection locked="0"/>
    </xf>
    <xf numFmtId="0" fontId="7" fillId="2" borderId="116" xfId="0" applyFont="1" applyFill="1" applyBorder="1" applyAlignment="1" applyProtection="1">
      <alignment horizontal="center" vertical="center"/>
      <protection locked="0"/>
    </xf>
    <xf numFmtId="0" fontId="7" fillId="2" borderId="112" xfId="0" applyFont="1" applyFill="1" applyBorder="1" applyAlignment="1" applyProtection="1">
      <alignment horizontal="center" vertical="center"/>
      <protection locked="0"/>
    </xf>
    <xf numFmtId="0" fontId="7" fillId="0" borderId="118" xfId="0" applyFont="1" applyBorder="1" applyAlignment="1">
      <alignment horizontal="center" vertical="center"/>
    </xf>
    <xf numFmtId="0" fontId="7" fillId="0" borderId="119" xfId="0" applyFont="1" applyBorder="1" applyAlignment="1" applyProtection="1">
      <alignment horizontal="center" vertical="center"/>
    </xf>
    <xf numFmtId="164" fontId="7" fillId="0" borderId="66" xfId="0" applyNumberFormat="1" applyFont="1" applyBorder="1" applyAlignment="1">
      <alignment horizontal="center" vertical="center"/>
    </xf>
    <xf numFmtId="0" fontId="8" fillId="3" borderId="121" xfId="0" applyFont="1" applyFill="1" applyBorder="1" applyAlignment="1">
      <alignment horizontal="center" vertical="center"/>
    </xf>
    <xf numFmtId="0" fontId="8" fillId="3" borderId="61" xfId="0" applyFont="1" applyFill="1" applyBorder="1" applyAlignment="1">
      <alignment horizontal="center" vertical="center"/>
    </xf>
    <xf numFmtId="0" fontId="8" fillId="3" borderId="71" xfId="0" applyFont="1" applyFill="1" applyBorder="1" applyAlignment="1">
      <alignment horizontal="center" vertical="center"/>
    </xf>
    <xf numFmtId="0" fontId="8" fillId="6" borderId="75" xfId="0" applyFont="1" applyFill="1" applyBorder="1" applyAlignment="1">
      <alignment horizontal="center" vertical="center"/>
    </xf>
    <xf numFmtId="0" fontId="8" fillId="6" borderId="61" xfId="0" applyFont="1" applyFill="1" applyBorder="1" applyAlignment="1">
      <alignment horizontal="center" vertical="center"/>
    </xf>
    <xf numFmtId="0" fontId="8" fillId="6" borderId="71" xfId="0" applyFont="1" applyFill="1" applyBorder="1" applyAlignment="1">
      <alignment horizontal="center" vertical="center"/>
    </xf>
    <xf numFmtId="0" fontId="8" fillId="7" borderId="75" xfId="0" applyFont="1" applyFill="1" applyBorder="1" applyAlignment="1">
      <alignment horizontal="center" vertical="center"/>
    </xf>
    <xf numFmtId="0" fontId="8" fillId="7" borderId="61" xfId="0" applyFont="1" applyFill="1" applyBorder="1" applyAlignment="1">
      <alignment horizontal="center" vertical="center"/>
    </xf>
    <xf numFmtId="0" fontId="8" fillId="7" borderId="71" xfId="0" applyFont="1" applyFill="1" applyBorder="1" applyAlignment="1">
      <alignment horizontal="center" vertical="center"/>
    </xf>
    <xf numFmtId="165" fontId="13" fillId="2" borderId="69" xfId="0" applyNumberFormat="1" applyFont="1" applyFill="1" applyBorder="1" applyAlignment="1" applyProtection="1">
      <alignment horizontal="center"/>
      <protection locked="0"/>
    </xf>
    <xf numFmtId="165" fontId="13" fillId="2" borderId="120" xfId="0" applyNumberFormat="1" applyFont="1" applyFill="1" applyBorder="1" applyAlignment="1" applyProtection="1">
      <alignment horizontal="center"/>
      <protection locked="0"/>
    </xf>
    <xf numFmtId="2" fontId="13" fillId="2" borderId="120" xfId="0" applyNumberFormat="1" applyFont="1" applyFill="1" applyBorder="1" applyAlignment="1" applyProtection="1">
      <alignment horizontal="center"/>
      <protection locked="0"/>
    </xf>
    <xf numFmtId="1" fontId="13" fillId="2" borderId="120" xfId="0" applyNumberFormat="1" applyFont="1" applyFill="1" applyBorder="1" applyAlignment="1" applyProtection="1">
      <alignment horizontal="center"/>
      <protection locked="0"/>
    </xf>
    <xf numFmtId="165" fontId="7" fillId="2" borderId="69" xfId="0" applyNumberFormat="1" applyFont="1" applyFill="1" applyBorder="1" applyAlignment="1" applyProtection="1">
      <alignment horizontal="center" vertical="center"/>
      <protection locked="0"/>
    </xf>
    <xf numFmtId="165" fontId="7" fillId="2" borderId="120" xfId="0" applyNumberFormat="1" applyFont="1" applyFill="1" applyBorder="1" applyAlignment="1" applyProtection="1">
      <alignment horizontal="center" vertical="center"/>
      <protection locked="0"/>
    </xf>
    <xf numFmtId="2" fontId="7" fillId="2" borderId="120" xfId="0" applyNumberFormat="1" applyFont="1" applyFill="1" applyBorder="1" applyAlignment="1" applyProtection="1">
      <alignment horizontal="center" vertical="center"/>
      <protection locked="0"/>
    </xf>
    <xf numFmtId="1" fontId="7" fillId="2" borderId="120" xfId="0" applyNumberFormat="1" applyFont="1" applyFill="1" applyBorder="1" applyAlignment="1" applyProtection="1">
      <alignment horizontal="center" vertical="center"/>
      <protection locked="0"/>
    </xf>
    <xf numFmtId="165" fontId="7" fillId="2" borderId="50" xfId="0" applyNumberFormat="1" applyFont="1" applyFill="1" applyBorder="1" applyAlignment="1" applyProtection="1">
      <alignment horizontal="center" vertical="center"/>
      <protection locked="0"/>
    </xf>
    <xf numFmtId="0" fontId="7" fillId="2" borderId="24" xfId="0" applyFont="1" applyFill="1" applyBorder="1" applyAlignment="1" applyProtection="1">
      <alignment horizontal="left" vertical="center"/>
      <protection locked="0"/>
    </xf>
    <xf numFmtId="0" fontId="7" fillId="2" borderId="24" xfId="0" applyFont="1" applyFill="1" applyBorder="1" applyAlignment="1" applyProtection="1">
      <alignment vertical="center"/>
      <protection locked="0"/>
    </xf>
    <xf numFmtId="0" fontId="7" fillId="2" borderId="107" xfId="0" applyFont="1" applyFill="1" applyBorder="1" applyAlignment="1" applyProtection="1">
      <alignment horizontal="left" vertical="center"/>
      <protection locked="0"/>
    </xf>
    <xf numFmtId="164" fontId="13" fillId="2" borderId="54" xfId="0" applyNumberFormat="1" applyFont="1" applyFill="1" applyBorder="1" applyAlignment="1" applyProtection="1">
      <alignment horizontal="center"/>
      <protection locked="0"/>
    </xf>
    <xf numFmtId="14" fontId="13" fillId="2" borderId="46" xfId="0" applyNumberFormat="1" applyFont="1" applyFill="1" applyBorder="1" applyAlignment="1" applyProtection="1">
      <alignment horizontal="center"/>
      <protection locked="0"/>
    </xf>
    <xf numFmtId="0" fontId="13" fillId="2" borderId="44" xfId="0" applyFont="1" applyFill="1" applyBorder="1" applyAlignment="1" applyProtection="1">
      <alignment horizontal="center"/>
      <protection locked="0"/>
    </xf>
    <xf numFmtId="14" fontId="14" fillId="2" borderId="46" xfId="0" applyNumberFormat="1" applyFont="1" applyFill="1" applyBorder="1" applyProtection="1">
      <protection locked="0"/>
    </xf>
    <xf numFmtId="0" fontId="14" fillId="2" borderId="44" xfId="0" applyFont="1" applyFill="1" applyBorder="1" applyProtection="1">
      <protection locked="0"/>
    </xf>
    <xf numFmtId="14" fontId="7" fillId="2" borderId="46" xfId="0" applyNumberFormat="1" applyFont="1" applyFill="1" applyBorder="1" applyAlignment="1" applyProtection="1">
      <alignment horizontal="center" vertical="center"/>
      <protection locked="0"/>
    </xf>
    <xf numFmtId="0" fontId="7" fillId="2" borderId="44" xfId="0" applyFont="1" applyFill="1" applyBorder="1" applyAlignment="1" applyProtection="1">
      <alignment horizontal="center" vertical="center"/>
      <protection locked="0"/>
    </xf>
    <xf numFmtId="0" fontId="8" fillId="0" borderId="109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 vertical="center"/>
    </xf>
    <xf numFmtId="0" fontId="7" fillId="2" borderId="120" xfId="0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2" fontId="11" fillId="2" borderId="17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2" fontId="11" fillId="2" borderId="25" xfId="0" applyNumberFormat="1" applyFont="1" applyFill="1" applyBorder="1" applyAlignment="1" applyProtection="1">
      <alignment horizontal="center" vertical="center"/>
      <protection locked="0"/>
    </xf>
    <xf numFmtId="2" fontId="11" fillId="2" borderId="33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23" xfId="0" applyFont="1" applyBorder="1" applyAlignment="1">
      <alignment horizontal="center" vertical="center"/>
    </xf>
    <xf numFmtId="0" fontId="7" fillId="0" borderId="122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/>
    </xf>
    <xf numFmtId="0" fontId="7" fillId="2" borderId="125" xfId="0" applyFont="1" applyFill="1" applyBorder="1" applyAlignment="1" applyProtection="1">
      <alignment horizontal="center" vertical="center"/>
      <protection locked="0"/>
    </xf>
    <xf numFmtId="0" fontId="7" fillId="2" borderId="127" xfId="0" applyFont="1" applyFill="1" applyBorder="1" applyAlignment="1" applyProtection="1">
      <alignment horizontal="center" vertical="center"/>
      <protection locked="0"/>
    </xf>
    <xf numFmtId="0" fontId="7" fillId="0" borderId="126" xfId="0" applyFont="1" applyBorder="1" applyAlignment="1">
      <alignment vertical="center"/>
    </xf>
    <xf numFmtId="0" fontId="7" fillId="2" borderId="128" xfId="0" applyFont="1" applyFill="1" applyBorder="1" applyAlignment="1" applyProtection="1">
      <alignment horizontal="center" vertical="center"/>
      <protection locked="0"/>
    </xf>
    <xf numFmtId="0" fontId="7" fillId="2" borderId="129" xfId="0" applyFont="1" applyFill="1" applyBorder="1" applyAlignment="1" applyProtection="1">
      <alignment horizontal="center" vertical="center"/>
      <protection locked="0"/>
    </xf>
    <xf numFmtId="0" fontId="7" fillId="2" borderId="130" xfId="0" applyFont="1" applyFill="1" applyBorder="1" applyAlignment="1" applyProtection="1">
      <alignment horizontal="center" vertical="center"/>
      <protection locked="0"/>
    </xf>
    <xf numFmtId="0" fontId="7" fillId="0" borderId="63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132" xfId="0" applyFont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0" fontId="6" fillId="0" borderId="50" xfId="0" applyFont="1" applyBorder="1" applyAlignment="1">
      <alignment wrapText="1"/>
    </xf>
    <xf numFmtId="4" fontId="7" fillId="2" borderId="120" xfId="0" applyNumberFormat="1" applyFont="1" applyFill="1" applyBorder="1" applyAlignment="1" applyProtection="1">
      <alignment horizontal="center" vertical="center"/>
      <protection locked="0"/>
    </xf>
    <xf numFmtId="4" fontId="7" fillId="2" borderId="120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127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top" wrapText="1"/>
    </xf>
    <xf numFmtId="0" fontId="22" fillId="0" borderId="50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2" fillId="0" borderId="50" xfId="0" applyFont="1" applyBorder="1" applyAlignment="1">
      <alignment vertical="center" wrapText="1"/>
    </xf>
    <xf numFmtId="0" fontId="8" fillId="3" borderId="24" xfId="0" applyFont="1" applyFill="1" applyBorder="1" applyAlignment="1">
      <alignment horizontal="left" vertical="center"/>
    </xf>
    <xf numFmtId="0" fontId="8" fillId="3" borderId="133" xfId="0" applyFont="1" applyFill="1" applyBorder="1" applyAlignment="1">
      <alignment horizontal="left" vertical="center"/>
    </xf>
    <xf numFmtId="0" fontId="8" fillId="3" borderId="133" xfId="0" applyFont="1" applyFill="1" applyBorder="1" applyAlignment="1">
      <alignment vertical="center"/>
    </xf>
    <xf numFmtId="2" fontId="11" fillId="0" borderId="133" xfId="0" applyNumberFormat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9" fillId="0" borderId="17" xfId="0" applyFont="1" applyBorder="1"/>
    <xf numFmtId="0" fontId="9" fillId="0" borderId="45" xfId="0" applyFont="1" applyBorder="1"/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/>
    <xf numFmtId="0" fontId="9" fillId="0" borderId="3" xfId="0" applyFont="1" applyBorder="1"/>
    <xf numFmtId="0" fontId="8" fillId="0" borderId="4" xfId="0" applyFont="1" applyBorder="1" applyAlignment="1">
      <alignment horizontal="center" vertical="center"/>
    </xf>
    <xf numFmtId="0" fontId="9" fillId="0" borderId="5" xfId="0" applyFont="1" applyBorder="1"/>
    <xf numFmtId="0" fontId="9" fillId="0" borderId="6" xfId="0" applyFont="1" applyBorder="1"/>
    <xf numFmtId="0" fontId="8" fillId="0" borderId="7" xfId="0" applyFont="1" applyBorder="1" applyAlignment="1">
      <alignment horizontal="center" vertical="center"/>
    </xf>
    <xf numFmtId="0" fontId="9" fillId="0" borderId="8" xfId="0" applyFont="1" applyBorder="1"/>
    <xf numFmtId="0" fontId="9" fillId="0" borderId="9" xfId="0" applyFont="1" applyBorder="1"/>
    <xf numFmtId="0" fontId="8" fillId="3" borderId="16" xfId="0" applyFont="1" applyFill="1" applyBorder="1" applyAlignment="1">
      <alignment horizontal="left" vertical="center"/>
    </xf>
    <xf numFmtId="0" fontId="9" fillId="0" borderId="18" xfId="0" applyFont="1" applyBorder="1"/>
    <xf numFmtId="0" fontId="8" fillId="3" borderId="20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/>
    </xf>
    <xf numFmtId="0" fontId="9" fillId="0" borderId="11" xfId="0" applyFont="1" applyBorder="1"/>
    <xf numFmtId="0" fontId="9" fillId="0" borderId="27" xfId="0" applyFont="1" applyBorder="1"/>
    <xf numFmtId="0" fontId="8" fillId="3" borderId="29" xfId="0" applyFont="1" applyFill="1" applyBorder="1" applyAlignment="1">
      <alignment horizontal="left" vertical="center"/>
    </xf>
    <xf numFmtId="0" fontId="9" fillId="0" borderId="30" xfId="0" applyFont="1" applyBorder="1"/>
    <xf numFmtId="0" fontId="9" fillId="0" borderId="31" xfId="0" applyFont="1" applyBorder="1"/>
    <xf numFmtId="0" fontId="8" fillId="3" borderId="11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9" fillId="0" borderId="39" xfId="0" applyFont="1" applyBorder="1"/>
    <xf numFmtId="0" fontId="9" fillId="0" borderId="40" xfId="0" applyFont="1" applyBorder="1"/>
    <xf numFmtId="0" fontId="7" fillId="0" borderId="13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55" xfId="0" applyFont="1" applyFill="1" applyBorder="1" applyAlignment="1">
      <alignment horizontal="center" vertical="center"/>
    </xf>
    <xf numFmtId="0" fontId="9" fillId="0" borderId="56" xfId="0" applyFont="1" applyBorder="1"/>
    <xf numFmtId="0" fontId="9" fillId="0" borderId="62" xfId="0" applyFont="1" applyBorder="1"/>
    <xf numFmtId="0" fontId="8" fillId="3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98" xfId="0" applyFont="1" applyBorder="1" applyAlignment="1">
      <alignment horizontal="center" vertical="center" wrapText="1"/>
    </xf>
    <xf numFmtId="0" fontId="9" fillId="0" borderId="99" xfId="0" applyFont="1" applyBorder="1"/>
    <xf numFmtId="0" fontId="9" fillId="0" borderId="100" xfId="0" applyFont="1" applyBorder="1"/>
    <xf numFmtId="0" fontId="9" fillId="0" borderId="101" xfId="0" applyFont="1" applyBorder="1"/>
    <xf numFmtId="0" fontId="9" fillId="0" borderId="77" xfId="0" applyFont="1" applyBorder="1"/>
    <xf numFmtId="0" fontId="9" fillId="0" borderId="102" xfId="0" applyFont="1" applyBorder="1"/>
    <xf numFmtId="0" fontId="8" fillId="3" borderId="78" xfId="0" applyFont="1" applyFill="1" applyBorder="1" applyAlignment="1">
      <alignment horizontal="center" vertical="center"/>
    </xf>
    <xf numFmtId="0" fontId="9" fillId="0" borderId="79" xfId="0" applyFont="1" applyBorder="1"/>
    <xf numFmtId="0" fontId="9" fillId="0" borderId="80" xfId="0" applyFont="1" applyBorder="1"/>
    <xf numFmtId="0" fontId="8" fillId="3" borderId="81" xfId="0" applyFont="1" applyFill="1" applyBorder="1" applyAlignment="1">
      <alignment horizontal="center" vertical="center"/>
    </xf>
    <xf numFmtId="0" fontId="9" fillId="0" borderId="82" xfId="0" applyFont="1" applyBorder="1"/>
    <xf numFmtId="0" fontId="9" fillId="0" borderId="83" xfId="0" applyFont="1" applyBorder="1"/>
    <xf numFmtId="0" fontId="8" fillId="3" borderId="84" xfId="0" applyFont="1" applyFill="1" applyBorder="1" applyAlignment="1">
      <alignment horizontal="center" vertical="center"/>
    </xf>
    <xf numFmtId="0" fontId="9" fillId="0" borderId="85" xfId="0" applyFont="1" applyBorder="1"/>
    <xf numFmtId="0" fontId="8" fillId="3" borderId="88" xfId="0" applyFont="1" applyFill="1" applyBorder="1" applyAlignment="1">
      <alignment horizontal="center" vertical="center"/>
    </xf>
    <xf numFmtId="0" fontId="9" fillId="0" borderId="89" xfId="0" applyFont="1" applyBorder="1"/>
    <xf numFmtId="0" fontId="7" fillId="0" borderId="38" xfId="0" applyFont="1" applyBorder="1" applyAlignment="1">
      <alignment horizontal="left" vertical="center"/>
    </xf>
    <xf numFmtId="0" fontId="7" fillId="0" borderId="107" xfId="0" applyFont="1" applyBorder="1" applyAlignment="1">
      <alignment horizontal="center" vertical="center" wrapText="1"/>
    </xf>
    <xf numFmtId="10" fontId="7" fillId="0" borderId="107" xfId="0" applyNumberFormat="1" applyFont="1" applyBorder="1" applyAlignment="1">
      <alignment horizontal="center" vertical="center" wrapText="1"/>
    </xf>
    <xf numFmtId="0" fontId="12" fillId="0" borderId="107" xfId="0" applyFont="1" applyBorder="1" applyAlignment="1">
      <alignment horizontal="center" vertical="center" wrapText="1"/>
    </xf>
    <xf numFmtId="165" fontId="7" fillId="0" borderId="10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7" xfId="0" applyFont="1" applyBorder="1" applyAlignment="1">
      <alignment horizontal="left" vertical="center" wrapText="1"/>
    </xf>
    <xf numFmtId="1" fontId="7" fillId="0" borderId="107" xfId="0" applyNumberFormat="1" applyFont="1" applyBorder="1" applyAlignment="1">
      <alignment horizontal="center" vertical="center" wrapText="1"/>
    </xf>
    <xf numFmtId="0" fontId="8" fillId="0" borderId="107" xfId="0" applyFont="1" applyBorder="1" applyAlignment="1">
      <alignment horizontal="center" vertical="center" wrapText="1"/>
    </xf>
    <xf numFmtId="0" fontId="8" fillId="3" borderId="10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22" fillId="0" borderId="50" xfId="0" applyFont="1" applyBorder="1" applyAlignment="1">
      <alignment horizontal="center" wrapText="1"/>
    </xf>
    <xf numFmtId="0" fontId="22" fillId="0" borderId="5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5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6">
    <dxf>
      <font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Simulação mensal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082557862085424"/>
          <c:y val="0.14913550462404504"/>
          <c:w val="0.66489598044716158"/>
          <c:h val="0.67232285047601859"/>
        </c:manualLayout>
      </c:layout>
      <c:scatterChart>
        <c:scatterStyle val="lineMarker"/>
        <c:varyColors val="0"/>
        <c:ser>
          <c:idx val="0"/>
          <c:order val="0"/>
          <c:tx>
            <c:strRef>
              <c:f>Simulação!$K$20</c:f>
              <c:strCache>
                <c:ptCount val="1"/>
                <c:pt idx="0">
                  <c:v>Volume do reservatório no final do mês (m³)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Simulação!$B$21:$B$1100</c:f>
              <c:strCache>
                <c:ptCount val="360"/>
                <c:pt idx="0">
                  <c:v>Janeiro/1994</c:v>
                </c:pt>
                <c:pt idx="1">
                  <c:v>Fevereiro/1994</c:v>
                </c:pt>
                <c:pt idx="2">
                  <c:v>Março/1994</c:v>
                </c:pt>
                <c:pt idx="3">
                  <c:v>Abril/1994</c:v>
                </c:pt>
                <c:pt idx="4">
                  <c:v>Maio/1994</c:v>
                </c:pt>
                <c:pt idx="5">
                  <c:v>Junho/1994</c:v>
                </c:pt>
                <c:pt idx="6">
                  <c:v>Julho/1994</c:v>
                </c:pt>
                <c:pt idx="7">
                  <c:v>Agosto/1994</c:v>
                </c:pt>
                <c:pt idx="8">
                  <c:v>Setembro/1994</c:v>
                </c:pt>
                <c:pt idx="9">
                  <c:v>Outubro/1994</c:v>
                </c:pt>
                <c:pt idx="10">
                  <c:v>Novembro/1994</c:v>
                </c:pt>
                <c:pt idx="11">
                  <c:v>Dezembro/1994</c:v>
                </c:pt>
                <c:pt idx="12">
                  <c:v>Janeiro/1995</c:v>
                </c:pt>
                <c:pt idx="13">
                  <c:v>Fevereiro/1995</c:v>
                </c:pt>
                <c:pt idx="14">
                  <c:v>Março/1995</c:v>
                </c:pt>
                <c:pt idx="15">
                  <c:v>Abril/1995</c:v>
                </c:pt>
                <c:pt idx="16">
                  <c:v>Maio/1995</c:v>
                </c:pt>
                <c:pt idx="17">
                  <c:v>Junho/1995</c:v>
                </c:pt>
                <c:pt idx="18">
                  <c:v>Julho/1995</c:v>
                </c:pt>
                <c:pt idx="19">
                  <c:v>Agosto/1995</c:v>
                </c:pt>
                <c:pt idx="20">
                  <c:v>Setembro/1995</c:v>
                </c:pt>
                <c:pt idx="21">
                  <c:v>Outubro/1995</c:v>
                </c:pt>
                <c:pt idx="22">
                  <c:v>Novembro/1995</c:v>
                </c:pt>
                <c:pt idx="23">
                  <c:v>Dezembro/1995</c:v>
                </c:pt>
                <c:pt idx="24">
                  <c:v>Janeiro/1996</c:v>
                </c:pt>
                <c:pt idx="25">
                  <c:v>Fevereiro/1996</c:v>
                </c:pt>
                <c:pt idx="26">
                  <c:v>Março/1996</c:v>
                </c:pt>
                <c:pt idx="27">
                  <c:v>Abril/1996</c:v>
                </c:pt>
                <c:pt idx="28">
                  <c:v>Maio/1996</c:v>
                </c:pt>
                <c:pt idx="29">
                  <c:v>Junho/1996</c:v>
                </c:pt>
                <c:pt idx="30">
                  <c:v>Julho/1996</c:v>
                </c:pt>
                <c:pt idx="31">
                  <c:v>Agosto/1996</c:v>
                </c:pt>
                <c:pt idx="32">
                  <c:v>Setembro/1996</c:v>
                </c:pt>
                <c:pt idx="33">
                  <c:v>Outubro/1996</c:v>
                </c:pt>
                <c:pt idx="34">
                  <c:v>Novembro/1996</c:v>
                </c:pt>
                <c:pt idx="35">
                  <c:v>Dezembro/1996</c:v>
                </c:pt>
                <c:pt idx="36">
                  <c:v>Janeiro/1997</c:v>
                </c:pt>
                <c:pt idx="37">
                  <c:v>Fevereiro/1997</c:v>
                </c:pt>
                <c:pt idx="38">
                  <c:v>Março/1997</c:v>
                </c:pt>
                <c:pt idx="39">
                  <c:v>Abril/1997</c:v>
                </c:pt>
                <c:pt idx="40">
                  <c:v>Maio/1997</c:v>
                </c:pt>
                <c:pt idx="41">
                  <c:v>Junho/1997</c:v>
                </c:pt>
                <c:pt idx="42">
                  <c:v>Julho/1997</c:v>
                </c:pt>
                <c:pt idx="43">
                  <c:v>Agosto/1997</c:v>
                </c:pt>
                <c:pt idx="44">
                  <c:v>Setembro/1997</c:v>
                </c:pt>
                <c:pt idx="45">
                  <c:v>Outubro/1997</c:v>
                </c:pt>
                <c:pt idx="46">
                  <c:v>Novembro/1997</c:v>
                </c:pt>
                <c:pt idx="47">
                  <c:v>Dezembro/1997</c:v>
                </c:pt>
                <c:pt idx="48">
                  <c:v>Janeiro/1998</c:v>
                </c:pt>
                <c:pt idx="49">
                  <c:v>Fevereiro/1998</c:v>
                </c:pt>
                <c:pt idx="50">
                  <c:v>Março/1998</c:v>
                </c:pt>
                <c:pt idx="51">
                  <c:v>Abril/1998</c:v>
                </c:pt>
                <c:pt idx="52">
                  <c:v>Maio/1998</c:v>
                </c:pt>
                <c:pt idx="53">
                  <c:v>Junho/1998</c:v>
                </c:pt>
                <c:pt idx="54">
                  <c:v>Julho/1998</c:v>
                </c:pt>
                <c:pt idx="55">
                  <c:v>Agosto/1998</c:v>
                </c:pt>
                <c:pt idx="56">
                  <c:v>Setembro/1998</c:v>
                </c:pt>
                <c:pt idx="57">
                  <c:v>Outubro/1998</c:v>
                </c:pt>
                <c:pt idx="58">
                  <c:v>Novembro/1998</c:v>
                </c:pt>
                <c:pt idx="59">
                  <c:v>Dezembro/1998</c:v>
                </c:pt>
                <c:pt idx="60">
                  <c:v>Janeiro/1999</c:v>
                </c:pt>
                <c:pt idx="61">
                  <c:v>Fevereiro/1999</c:v>
                </c:pt>
                <c:pt idx="62">
                  <c:v>Março/1999</c:v>
                </c:pt>
                <c:pt idx="63">
                  <c:v>Abril/1999</c:v>
                </c:pt>
                <c:pt idx="64">
                  <c:v>Maio/1999</c:v>
                </c:pt>
                <c:pt idx="65">
                  <c:v>Junho/1999</c:v>
                </c:pt>
                <c:pt idx="66">
                  <c:v>Julho/1999</c:v>
                </c:pt>
                <c:pt idx="67">
                  <c:v>Agosto/1999</c:v>
                </c:pt>
                <c:pt idx="68">
                  <c:v>Setembro/1999</c:v>
                </c:pt>
                <c:pt idx="69">
                  <c:v>Outubro/1999</c:v>
                </c:pt>
                <c:pt idx="70">
                  <c:v>Novembro/1999</c:v>
                </c:pt>
                <c:pt idx="71">
                  <c:v>Dezembro/1999</c:v>
                </c:pt>
                <c:pt idx="72">
                  <c:v>Janeiro/2000</c:v>
                </c:pt>
                <c:pt idx="73">
                  <c:v>Fevereiro/2000</c:v>
                </c:pt>
                <c:pt idx="74">
                  <c:v>Março/2000</c:v>
                </c:pt>
                <c:pt idx="75">
                  <c:v>Abril/2000</c:v>
                </c:pt>
                <c:pt idx="76">
                  <c:v>Maio/2000</c:v>
                </c:pt>
                <c:pt idx="77">
                  <c:v>Junho/2000</c:v>
                </c:pt>
                <c:pt idx="78">
                  <c:v>Julho/2000</c:v>
                </c:pt>
                <c:pt idx="79">
                  <c:v>Agosto/2000</c:v>
                </c:pt>
                <c:pt idx="80">
                  <c:v>Setembro/2000</c:v>
                </c:pt>
                <c:pt idx="81">
                  <c:v>Outubro/2000</c:v>
                </c:pt>
                <c:pt idx="82">
                  <c:v>Novembro/2000</c:v>
                </c:pt>
                <c:pt idx="83">
                  <c:v>Dezembro/2000</c:v>
                </c:pt>
                <c:pt idx="84">
                  <c:v>Janeiro/2001</c:v>
                </c:pt>
                <c:pt idx="85">
                  <c:v>Fevereiro/2001</c:v>
                </c:pt>
                <c:pt idx="86">
                  <c:v>Março/2001</c:v>
                </c:pt>
                <c:pt idx="87">
                  <c:v>Abril/2001</c:v>
                </c:pt>
                <c:pt idx="88">
                  <c:v>Maio/2001</c:v>
                </c:pt>
                <c:pt idx="89">
                  <c:v>Junho/2001</c:v>
                </c:pt>
                <c:pt idx="90">
                  <c:v>Julho/2001</c:v>
                </c:pt>
                <c:pt idx="91">
                  <c:v>Agosto/2001</c:v>
                </c:pt>
                <c:pt idx="92">
                  <c:v>Setembro/2001</c:v>
                </c:pt>
                <c:pt idx="93">
                  <c:v>Outubro/2001</c:v>
                </c:pt>
                <c:pt idx="94">
                  <c:v>Novembro/2001</c:v>
                </c:pt>
                <c:pt idx="95">
                  <c:v>Dezembro/2001</c:v>
                </c:pt>
                <c:pt idx="96">
                  <c:v>Janeiro/2002</c:v>
                </c:pt>
                <c:pt idx="97">
                  <c:v>Fevereiro/2002</c:v>
                </c:pt>
                <c:pt idx="98">
                  <c:v>Março/2002</c:v>
                </c:pt>
                <c:pt idx="99">
                  <c:v>Abril/2002</c:v>
                </c:pt>
                <c:pt idx="100">
                  <c:v>Maio/2002</c:v>
                </c:pt>
                <c:pt idx="101">
                  <c:v>Junho/2002</c:v>
                </c:pt>
                <c:pt idx="102">
                  <c:v>Julho/2002</c:v>
                </c:pt>
                <c:pt idx="103">
                  <c:v>Agosto/2002</c:v>
                </c:pt>
                <c:pt idx="104">
                  <c:v>Setembro/2002</c:v>
                </c:pt>
                <c:pt idx="105">
                  <c:v>Outubro/2002</c:v>
                </c:pt>
                <c:pt idx="106">
                  <c:v>Novembro/2002</c:v>
                </c:pt>
                <c:pt idx="107">
                  <c:v>Dezembro/2002</c:v>
                </c:pt>
                <c:pt idx="108">
                  <c:v>Janeiro/2003</c:v>
                </c:pt>
                <c:pt idx="109">
                  <c:v>Fevereiro/2003</c:v>
                </c:pt>
                <c:pt idx="110">
                  <c:v>Março/2003</c:v>
                </c:pt>
                <c:pt idx="111">
                  <c:v>Abril/2003</c:v>
                </c:pt>
                <c:pt idx="112">
                  <c:v>Maio/2003</c:v>
                </c:pt>
                <c:pt idx="113">
                  <c:v>Junho/2003</c:v>
                </c:pt>
                <c:pt idx="114">
                  <c:v>Julho/2003</c:v>
                </c:pt>
                <c:pt idx="115">
                  <c:v>Agosto/2003</c:v>
                </c:pt>
                <c:pt idx="116">
                  <c:v>Setembro/2003</c:v>
                </c:pt>
                <c:pt idx="117">
                  <c:v>Outubro/2003</c:v>
                </c:pt>
                <c:pt idx="118">
                  <c:v>Novembro/2003</c:v>
                </c:pt>
                <c:pt idx="119">
                  <c:v>Dezembro/2003</c:v>
                </c:pt>
                <c:pt idx="120">
                  <c:v>Janeiro/2004</c:v>
                </c:pt>
                <c:pt idx="121">
                  <c:v>Fevereiro/2004</c:v>
                </c:pt>
                <c:pt idx="122">
                  <c:v>Março/2004</c:v>
                </c:pt>
                <c:pt idx="123">
                  <c:v>Abril/2004</c:v>
                </c:pt>
                <c:pt idx="124">
                  <c:v>Maio/2004</c:v>
                </c:pt>
                <c:pt idx="125">
                  <c:v>Junho/2004</c:v>
                </c:pt>
                <c:pt idx="126">
                  <c:v>Julho/2004</c:v>
                </c:pt>
                <c:pt idx="127">
                  <c:v>Agosto/2004</c:v>
                </c:pt>
                <c:pt idx="128">
                  <c:v>Setembro/2004</c:v>
                </c:pt>
                <c:pt idx="129">
                  <c:v>Outubro/2004</c:v>
                </c:pt>
                <c:pt idx="130">
                  <c:v>Novembro/2004</c:v>
                </c:pt>
                <c:pt idx="131">
                  <c:v>Dezembro/2004</c:v>
                </c:pt>
                <c:pt idx="132">
                  <c:v>Janeiro/2005</c:v>
                </c:pt>
                <c:pt idx="133">
                  <c:v>Fevereiro/2005</c:v>
                </c:pt>
                <c:pt idx="134">
                  <c:v>Março/2005</c:v>
                </c:pt>
                <c:pt idx="135">
                  <c:v>Abril/2005</c:v>
                </c:pt>
                <c:pt idx="136">
                  <c:v>Maio/2005</c:v>
                </c:pt>
                <c:pt idx="137">
                  <c:v>Junho/2005</c:v>
                </c:pt>
                <c:pt idx="138">
                  <c:v>Julho/2005</c:v>
                </c:pt>
                <c:pt idx="139">
                  <c:v>Agosto/2005</c:v>
                </c:pt>
                <c:pt idx="140">
                  <c:v>Setembro/2005</c:v>
                </c:pt>
                <c:pt idx="141">
                  <c:v>Outubro/2005</c:v>
                </c:pt>
                <c:pt idx="142">
                  <c:v>Novembro/2005</c:v>
                </c:pt>
                <c:pt idx="143">
                  <c:v>Dezembro/2005</c:v>
                </c:pt>
                <c:pt idx="144">
                  <c:v>Janeiro/2006</c:v>
                </c:pt>
                <c:pt idx="145">
                  <c:v>Fevereiro/2006</c:v>
                </c:pt>
                <c:pt idx="146">
                  <c:v>Março/2006</c:v>
                </c:pt>
                <c:pt idx="147">
                  <c:v>Abril/2006</c:v>
                </c:pt>
                <c:pt idx="148">
                  <c:v>Maio/2006</c:v>
                </c:pt>
                <c:pt idx="149">
                  <c:v>Junho/2006</c:v>
                </c:pt>
                <c:pt idx="150">
                  <c:v>Julho/2006</c:v>
                </c:pt>
                <c:pt idx="151">
                  <c:v>Agosto/2006</c:v>
                </c:pt>
                <c:pt idx="152">
                  <c:v>Setembro/2006</c:v>
                </c:pt>
                <c:pt idx="153">
                  <c:v>Outubro/2006</c:v>
                </c:pt>
                <c:pt idx="154">
                  <c:v>Novembro/2006</c:v>
                </c:pt>
                <c:pt idx="155">
                  <c:v>Dezembro/2006</c:v>
                </c:pt>
                <c:pt idx="156">
                  <c:v>Janeiro/2007</c:v>
                </c:pt>
                <c:pt idx="157">
                  <c:v>Fevereiro/2007</c:v>
                </c:pt>
                <c:pt idx="158">
                  <c:v>Março/2007</c:v>
                </c:pt>
                <c:pt idx="159">
                  <c:v>Abril/2007</c:v>
                </c:pt>
                <c:pt idx="160">
                  <c:v>Maio/2007</c:v>
                </c:pt>
                <c:pt idx="161">
                  <c:v>Junho/2007</c:v>
                </c:pt>
                <c:pt idx="162">
                  <c:v>Julho/2007</c:v>
                </c:pt>
                <c:pt idx="163">
                  <c:v>Agosto/2007</c:v>
                </c:pt>
                <c:pt idx="164">
                  <c:v>Setembro/2007</c:v>
                </c:pt>
                <c:pt idx="165">
                  <c:v>Outubro/2007</c:v>
                </c:pt>
                <c:pt idx="166">
                  <c:v>Novembro/2007</c:v>
                </c:pt>
                <c:pt idx="167">
                  <c:v>Dezembro/2007</c:v>
                </c:pt>
                <c:pt idx="168">
                  <c:v>Janeiro/2008</c:v>
                </c:pt>
                <c:pt idx="169">
                  <c:v>Fevereiro/2008</c:v>
                </c:pt>
                <c:pt idx="170">
                  <c:v>Março/2008</c:v>
                </c:pt>
                <c:pt idx="171">
                  <c:v>Abril/2008</c:v>
                </c:pt>
                <c:pt idx="172">
                  <c:v>Maio/2008</c:v>
                </c:pt>
                <c:pt idx="173">
                  <c:v>Junho/2008</c:v>
                </c:pt>
                <c:pt idx="174">
                  <c:v>Julho/2008</c:v>
                </c:pt>
                <c:pt idx="175">
                  <c:v>Agosto/2008</c:v>
                </c:pt>
                <c:pt idx="176">
                  <c:v>Setembro/2008</c:v>
                </c:pt>
                <c:pt idx="177">
                  <c:v>Outubro/2008</c:v>
                </c:pt>
                <c:pt idx="178">
                  <c:v>Novembro/2008</c:v>
                </c:pt>
                <c:pt idx="179">
                  <c:v>Dezembro/2008</c:v>
                </c:pt>
                <c:pt idx="180">
                  <c:v>Janeiro/2009</c:v>
                </c:pt>
                <c:pt idx="181">
                  <c:v>Fevereiro/2009</c:v>
                </c:pt>
                <c:pt idx="182">
                  <c:v>Março/2009</c:v>
                </c:pt>
                <c:pt idx="183">
                  <c:v>Abril/2009</c:v>
                </c:pt>
                <c:pt idx="184">
                  <c:v>Maio/2009</c:v>
                </c:pt>
                <c:pt idx="185">
                  <c:v>Junho/2009</c:v>
                </c:pt>
                <c:pt idx="186">
                  <c:v>Julho/2009</c:v>
                </c:pt>
                <c:pt idx="187">
                  <c:v>Agosto/2009</c:v>
                </c:pt>
                <c:pt idx="188">
                  <c:v>Setembro/2009</c:v>
                </c:pt>
                <c:pt idx="189">
                  <c:v>Outubro/2009</c:v>
                </c:pt>
                <c:pt idx="190">
                  <c:v>Novembro/2009</c:v>
                </c:pt>
                <c:pt idx="191">
                  <c:v>Dezembro/2009</c:v>
                </c:pt>
                <c:pt idx="192">
                  <c:v>Janeiro/2010</c:v>
                </c:pt>
                <c:pt idx="193">
                  <c:v>Fevereiro/2010</c:v>
                </c:pt>
                <c:pt idx="194">
                  <c:v>Março/2010</c:v>
                </c:pt>
                <c:pt idx="195">
                  <c:v>Abril/2010</c:v>
                </c:pt>
                <c:pt idx="196">
                  <c:v>Maio/2010</c:v>
                </c:pt>
                <c:pt idx="197">
                  <c:v>Junho/2010</c:v>
                </c:pt>
                <c:pt idx="198">
                  <c:v>Julho/2010</c:v>
                </c:pt>
                <c:pt idx="199">
                  <c:v>Agosto/2010</c:v>
                </c:pt>
                <c:pt idx="200">
                  <c:v>Setembro/2010</c:v>
                </c:pt>
                <c:pt idx="201">
                  <c:v>Outubro/2010</c:v>
                </c:pt>
                <c:pt idx="202">
                  <c:v>Novembro/2010</c:v>
                </c:pt>
                <c:pt idx="203">
                  <c:v>Dezembro/2010</c:v>
                </c:pt>
                <c:pt idx="204">
                  <c:v>Janeiro/2011</c:v>
                </c:pt>
                <c:pt idx="205">
                  <c:v>Fevereiro/2011</c:v>
                </c:pt>
                <c:pt idx="206">
                  <c:v>Março/2011</c:v>
                </c:pt>
                <c:pt idx="207">
                  <c:v>Abril/2011</c:v>
                </c:pt>
                <c:pt idx="208">
                  <c:v>Maio/2011</c:v>
                </c:pt>
                <c:pt idx="209">
                  <c:v>Junho/2011</c:v>
                </c:pt>
                <c:pt idx="210">
                  <c:v>Julho/2011</c:v>
                </c:pt>
                <c:pt idx="211">
                  <c:v>Agosto/2011</c:v>
                </c:pt>
                <c:pt idx="212">
                  <c:v>Setembro/2011</c:v>
                </c:pt>
                <c:pt idx="213">
                  <c:v>Outubro/2011</c:v>
                </c:pt>
                <c:pt idx="214">
                  <c:v>Novembro/2011</c:v>
                </c:pt>
                <c:pt idx="215">
                  <c:v>Dezembro/2011</c:v>
                </c:pt>
                <c:pt idx="216">
                  <c:v>Janeiro/2012</c:v>
                </c:pt>
                <c:pt idx="217">
                  <c:v>Fevereiro/2012</c:v>
                </c:pt>
                <c:pt idx="218">
                  <c:v>Março/2012</c:v>
                </c:pt>
                <c:pt idx="219">
                  <c:v>Abril/2012</c:v>
                </c:pt>
                <c:pt idx="220">
                  <c:v>Maio/2012</c:v>
                </c:pt>
                <c:pt idx="221">
                  <c:v>Junho/2012</c:v>
                </c:pt>
                <c:pt idx="222">
                  <c:v>Julho/2012</c:v>
                </c:pt>
                <c:pt idx="223">
                  <c:v>Agosto/2012</c:v>
                </c:pt>
                <c:pt idx="224">
                  <c:v>Setembro/2012</c:v>
                </c:pt>
                <c:pt idx="225">
                  <c:v>Outubro/2012</c:v>
                </c:pt>
                <c:pt idx="226">
                  <c:v>Novembro/2012</c:v>
                </c:pt>
                <c:pt idx="227">
                  <c:v>Dezembro/2012</c:v>
                </c:pt>
                <c:pt idx="228">
                  <c:v>Janeiro/2013</c:v>
                </c:pt>
                <c:pt idx="229">
                  <c:v>Fevereiro/2013</c:v>
                </c:pt>
                <c:pt idx="230">
                  <c:v>Março/2013</c:v>
                </c:pt>
                <c:pt idx="231">
                  <c:v>Abril/2013</c:v>
                </c:pt>
                <c:pt idx="232">
                  <c:v>Maio/2013</c:v>
                </c:pt>
                <c:pt idx="233">
                  <c:v>Junho/2013</c:v>
                </c:pt>
                <c:pt idx="234">
                  <c:v>Julho/2013</c:v>
                </c:pt>
                <c:pt idx="235">
                  <c:v>Agosto/2013</c:v>
                </c:pt>
                <c:pt idx="236">
                  <c:v>Setembro/2013</c:v>
                </c:pt>
                <c:pt idx="237">
                  <c:v>Outubro/2013</c:v>
                </c:pt>
                <c:pt idx="238">
                  <c:v>Novembro/2013</c:v>
                </c:pt>
                <c:pt idx="239">
                  <c:v>Dezembro/2013</c:v>
                </c:pt>
                <c:pt idx="240">
                  <c:v>Janeiro/2014</c:v>
                </c:pt>
                <c:pt idx="241">
                  <c:v>Fevereiro/2014</c:v>
                </c:pt>
                <c:pt idx="242">
                  <c:v>Março/2014</c:v>
                </c:pt>
                <c:pt idx="243">
                  <c:v>Abril/2014</c:v>
                </c:pt>
                <c:pt idx="244">
                  <c:v>Maio/2014</c:v>
                </c:pt>
                <c:pt idx="245">
                  <c:v>Junho/2014</c:v>
                </c:pt>
                <c:pt idx="246">
                  <c:v>Julho/2014</c:v>
                </c:pt>
                <c:pt idx="247">
                  <c:v>Agosto/2014</c:v>
                </c:pt>
                <c:pt idx="248">
                  <c:v>Setembro/2014</c:v>
                </c:pt>
                <c:pt idx="249">
                  <c:v>Outubro/2014</c:v>
                </c:pt>
                <c:pt idx="250">
                  <c:v>Novembro/2014</c:v>
                </c:pt>
                <c:pt idx="251">
                  <c:v>Dezembro/2014</c:v>
                </c:pt>
                <c:pt idx="252">
                  <c:v>Janeiro/2015</c:v>
                </c:pt>
                <c:pt idx="253">
                  <c:v>Fevereiro/2015</c:v>
                </c:pt>
                <c:pt idx="254">
                  <c:v>Março/2015</c:v>
                </c:pt>
                <c:pt idx="255">
                  <c:v>Abril/2015</c:v>
                </c:pt>
                <c:pt idx="256">
                  <c:v>Maio/2015</c:v>
                </c:pt>
                <c:pt idx="257">
                  <c:v>Junho/2015</c:v>
                </c:pt>
                <c:pt idx="258">
                  <c:v>Julho/2015</c:v>
                </c:pt>
                <c:pt idx="259">
                  <c:v>Agosto/2015</c:v>
                </c:pt>
                <c:pt idx="260">
                  <c:v>Setembro/2015</c:v>
                </c:pt>
                <c:pt idx="261">
                  <c:v>Outubro/2015</c:v>
                </c:pt>
                <c:pt idx="262">
                  <c:v>Novembro/2015</c:v>
                </c:pt>
                <c:pt idx="263">
                  <c:v>Dezembro/2015</c:v>
                </c:pt>
                <c:pt idx="264">
                  <c:v>Janeiro/2016</c:v>
                </c:pt>
                <c:pt idx="265">
                  <c:v>Fevereiro/2016</c:v>
                </c:pt>
                <c:pt idx="266">
                  <c:v>Março/2016</c:v>
                </c:pt>
                <c:pt idx="267">
                  <c:v>Abril/2016</c:v>
                </c:pt>
                <c:pt idx="268">
                  <c:v>Maio/2016</c:v>
                </c:pt>
                <c:pt idx="269">
                  <c:v>Junho/2016</c:v>
                </c:pt>
                <c:pt idx="270">
                  <c:v>Julho/2016</c:v>
                </c:pt>
                <c:pt idx="271">
                  <c:v>Agosto/2016</c:v>
                </c:pt>
                <c:pt idx="272">
                  <c:v>Setembro/2016</c:v>
                </c:pt>
                <c:pt idx="273">
                  <c:v>Outubro/2016</c:v>
                </c:pt>
                <c:pt idx="274">
                  <c:v>Novembro/2016</c:v>
                </c:pt>
                <c:pt idx="275">
                  <c:v>Dezembro/2016</c:v>
                </c:pt>
                <c:pt idx="276">
                  <c:v>Janeiro/2017</c:v>
                </c:pt>
                <c:pt idx="277">
                  <c:v>Fevereiro/2017</c:v>
                </c:pt>
                <c:pt idx="278">
                  <c:v>Março/2017</c:v>
                </c:pt>
                <c:pt idx="279">
                  <c:v>Abril/2017</c:v>
                </c:pt>
                <c:pt idx="280">
                  <c:v>Maio/2017</c:v>
                </c:pt>
                <c:pt idx="281">
                  <c:v>Junho/2017</c:v>
                </c:pt>
                <c:pt idx="282">
                  <c:v>Julho/2017</c:v>
                </c:pt>
                <c:pt idx="283">
                  <c:v>Agosto/2017</c:v>
                </c:pt>
                <c:pt idx="284">
                  <c:v>Setembro/2017</c:v>
                </c:pt>
                <c:pt idx="285">
                  <c:v>Outubro/2017</c:v>
                </c:pt>
                <c:pt idx="286">
                  <c:v>Novembro/2017</c:v>
                </c:pt>
                <c:pt idx="287">
                  <c:v>Dezembro/2017</c:v>
                </c:pt>
                <c:pt idx="288">
                  <c:v>Janeiro/2018</c:v>
                </c:pt>
                <c:pt idx="289">
                  <c:v>Fevereiro/2018</c:v>
                </c:pt>
                <c:pt idx="290">
                  <c:v>Março/2018</c:v>
                </c:pt>
                <c:pt idx="291">
                  <c:v>Abril/2018</c:v>
                </c:pt>
                <c:pt idx="292">
                  <c:v>Maio/2018</c:v>
                </c:pt>
                <c:pt idx="293">
                  <c:v>Junho/2018</c:v>
                </c:pt>
                <c:pt idx="294">
                  <c:v>Julho/2018</c:v>
                </c:pt>
                <c:pt idx="295">
                  <c:v>Agosto/2018</c:v>
                </c:pt>
                <c:pt idx="296">
                  <c:v>Setembro/2018</c:v>
                </c:pt>
                <c:pt idx="297">
                  <c:v>Outubro/2018</c:v>
                </c:pt>
                <c:pt idx="298">
                  <c:v>Novembro/2018</c:v>
                </c:pt>
                <c:pt idx="299">
                  <c:v>Dezembro/2018</c:v>
                </c:pt>
                <c:pt idx="300">
                  <c:v>Janeiro/2019</c:v>
                </c:pt>
                <c:pt idx="301">
                  <c:v>Fevereiro/2019</c:v>
                </c:pt>
                <c:pt idx="302">
                  <c:v>Março/2019</c:v>
                </c:pt>
                <c:pt idx="303">
                  <c:v>Abril/2019</c:v>
                </c:pt>
                <c:pt idx="304">
                  <c:v>Maio/2019</c:v>
                </c:pt>
                <c:pt idx="305">
                  <c:v>Junho/2019</c:v>
                </c:pt>
                <c:pt idx="306">
                  <c:v>Julho/2019</c:v>
                </c:pt>
                <c:pt idx="307">
                  <c:v>Agosto/2019</c:v>
                </c:pt>
                <c:pt idx="308">
                  <c:v>Setembro/2019</c:v>
                </c:pt>
                <c:pt idx="309">
                  <c:v>Outubro/2019</c:v>
                </c:pt>
                <c:pt idx="310">
                  <c:v>Novembro/2019</c:v>
                </c:pt>
                <c:pt idx="311">
                  <c:v>Dezembro/2019</c:v>
                </c:pt>
                <c:pt idx="312">
                  <c:v>Janeiro/2020</c:v>
                </c:pt>
                <c:pt idx="313">
                  <c:v>Fevereiro/2020</c:v>
                </c:pt>
                <c:pt idx="314">
                  <c:v>Março/2020</c:v>
                </c:pt>
                <c:pt idx="315">
                  <c:v>Abril/2020</c:v>
                </c:pt>
                <c:pt idx="316">
                  <c:v>Maio/2020</c:v>
                </c:pt>
                <c:pt idx="317">
                  <c:v>Junho/2020</c:v>
                </c:pt>
                <c:pt idx="318">
                  <c:v>Julho/2020</c:v>
                </c:pt>
                <c:pt idx="319">
                  <c:v>Agosto/2020</c:v>
                </c:pt>
                <c:pt idx="320">
                  <c:v>Setembro/2020</c:v>
                </c:pt>
                <c:pt idx="321">
                  <c:v>Outubro/2020</c:v>
                </c:pt>
                <c:pt idx="322">
                  <c:v>Novembro/2020</c:v>
                </c:pt>
                <c:pt idx="323">
                  <c:v>Dezembro/2020</c:v>
                </c:pt>
                <c:pt idx="324">
                  <c:v>Janeiro/2021</c:v>
                </c:pt>
                <c:pt idx="325">
                  <c:v>Fevereiro/2021</c:v>
                </c:pt>
                <c:pt idx="326">
                  <c:v>Março/2021</c:v>
                </c:pt>
                <c:pt idx="327">
                  <c:v>Abril/2021</c:v>
                </c:pt>
                <c:pt idx="328">
                  <c:v>Maio/2021</c:v>
                </c:pt>
                <c:pt idx="329">
                  <c:v>Junho/2021</c:v>
                </c:pt>
                <c:pt idx="330">
                  <c:v>Julho/2021</c:v>
                </c:pt>
                <c:pt idx="331">
                  <c:v>Agosto/2021</c:v>
                </c:pt>
                <c:pt idx="332">
                  <c:v>Setembro/2021</c:v>
                </c:pt>
                <c:pt idx="333">
                  <c:v>Outubro/2021</c:v>
                </c:pt>
                <c:pt idx="334">
                  <c:v>Novembro/2021</c:v>
                </c:pt>
                <c:pt idx="335">
                  <c:v>Dezembro/2021</c:v>
                </c:pt>
                <c:pt idx="336">
                  <c:v>Janeiro/2022</c:v>
                </c:pt>
                <c:pt idx="337">
                  <c:v>Fevereiro/2022</c:v>
                </c:pt>
                <c:pt idx="338">
                  <c:v>Março/2022</c:v>
                </c:pt>
                <c:pt idx="339">
                  <c:v>Abril/2022</c:v>
                </c:pt>
                <c:pt idx="340">
                  <c:v>Maio/2022</c:v>
                </c:pt>
                <c:pt idx="341">
                  <c:v>Junho/2022</c:v>
                </c:pt>
                <c:pt idx="342">
                  <c:v>Julho/2022</c:v>
                </c:pt>
                <c:pt idx="343">
                  <c:v>Agosto/2022</c:v>
                </c:pt>
                <c:pt idx="344">
                  <c:v>Setembro/2022</c:v>
                </c:pt>
                <c:pt idx="345">
                  <c:v>Outubro/2022</c:v>
                </c:pt>
                <c:pt idx="346">
                  <c:v>Novembro/2022</c:v>
                </c:pt>
                <c:pt idx="347">
                  <c:v>Dezembro/2022</c:v>
                </c:pt>
                <c:pt idx="348">
                  <c:v>Janeiro/2023</c:v>
                </c:pt>
                <c:pt idx="349">
                  <c:v>Fevereiro/2023</c:v>
                </c:pt>
                <c:pt idx="350">
                  <c:v>Março/2023</c:v>
                </c:pt>
                <c:pt idx="351">
                  <c:v>Abril/2023</c:v>
                </c:pt>
                <c:pt idx="352">
                  <c:v>Maio/2023</c:v>
                </c:pt>
                <c:pt idx="353">
                  <c:v>Junho/2023</c:v>
                </c:pt>
                <c:pt idx="354">
                  <c:v>Julho/2023</c:v>
                </c:pt>
                <c:pt idx="355">
                  <c:v>Agosto/2023</c:v>
                </c:pt>
                <c:pt idx="356">
                  <c:v>Setembro/2023</c:v>
                </c:pt>
                <c:pt idx="357">
                  <c:v>Outubro/2023</c:v>
                </c:pt>
                <c:pt idx="358">
                  <c:v>Novembro/2023</c:v>
                </c:pt>
                <c:pt idx="359">
                  <c:v>Dezembro/2023</c:v>
                </c:pt>
              </c:strCache>
            </c:strRef>
          </c:xVal>
          <c:yVal>
            <c:numRef>
              <c:f>Simulação!$K$21:$K$380</c:f>
              <c:numCache>
                <c:formatCode>0.00</c:formatCode>
                <c:ptCount val="360"/>
                <c:pt idx="0">
                  <c:v>107563.32</c:v>
                </c:pt>
                <c:pt idx="1">
                  <c:v>107563.32</c:v>
                </c:pt>
                <c:pt idx="2">
                  <c:v>107563.32</c:v>
                </c:pt>
                <c:pt idx="3">
                  <c:v>107563.32</c:v>
                </c:pt>
                <c:pt idx="4">
                  <c:v>107563.32</c:v>
                </c:pt>
                <c:pt idx="5">
                  <c:v>107563.32</c:v>
                </c:pt>
                <c:pt idx="6">
                  <c:v>107563.32</c:v>
                </c:pt>
                <c:pt idx="7">
                  <c:v>107563.32</c:v>
                </c:pt>
                <c:pt idx="8">
                  <c:v>107563.32</c:v>
                </c:pt>
                <c:pt idx="9">
                  <c:v>107563.32</c:v>
                </c:pt>
                <c:pt idx="10">
                  <c:v>107563.32</c:v>
                </c:pt>
                <c:pt idx="11">
                  <c:v>107563.32</c:v>
                </c:pt>
                <c:pt idx="12">
                  <c:v>107563.32</c:v>
                </c:pt>
                <c:pt idx="13">
                  <c:v>107563.32</c:v>
                </c:pt>
                <c:pt idx="14">
                  <c:v>107563.32</c:v>
                </c:pt>
                <c:pt idx="15">
                  <c:v>107563.32</c:v>
                </c:pt>
                <c:pt idx="16">
                  <c:v>107563.32</c:v>
                </c:pt>
                <c:pt idx="17">
                  <c:v>107563.32</c:v>
                </c:pt>
                <c:pt idx="18">
                  <c:v>107563.32</c:v>
                </c:pt>
                <c:pt idx="19">
                  <c:v>107563.32</c:v>
                </c:pt>
                <c:pt idx="20">
                  <c:v>107563.32</c:v>
                </c:pt>
                <c:pt idx="21">
                  <c:v>107563.32</c:v>
                </c:pt>
                <c:pt idx="22">
                  <c:v>107563.32</c:v>
                </c:pt>
                <c:pt idx="23">
                  <c:v>107563.32</c:v>
                </c:pt>
                <c:pt idx="24">
                  <c:v>107563.32</c:v>
                </c:pt>
                <c:pt idx="25">
                  <c:v>107563.32</c:v>
                </c:pt>
                <c:pt idx="26">
                  <c:v>107563.32</c:v>
                </c:pt>
                <c:pt idx="27">
                  <c:v>107563.32</c:v>
                </c:pt>
                <c:pt idx="28">
                  <c:v>107563.32</c:v>
                </c:pt>
                <c:pt idx="29">
                  <c:v>107563.32</c:v>
                </c:pt>
                <c:pt idx="30">
                  <c:v>107563.32</c:v>
                </c:pt>
                <c:pt idx="31">
                  <c:v>107563.32</c:v>
                </c:pt>
                <c:pt idx="32">
                  <c:v>107563.32</c:v>
                </c:pt>
                <c:pt idx="33">
                  <c:v>107563.32</c:v>
                </c:pt>
                <c:pt idx="34">
                  <c:v>107563.32</c:v>
                </c:pt>
                <c:pt idx="35">
                  <c:v>107563.32</c:v>
                </c:pt>
                <c:pt idx="36">
                  <c:v>107563.32</c:v>
                </c:pt>
                <c:pt idx="37">
                  <c:v>107563.32</c:v>
                </c:pt>
                <c:pt idx="38">
                  <c:v>107563.32</c:v>
                </c:pt>
                <c:pt idx="39">
                  <c:v>107563.32</c:v>
                </c:pt>
                <c:pt idx="40">
                  <c:v>107563.32</c:v>
                </c:pt>
                <c:pt idx="41">
                  <c:v>107563.32</c:v>
                </c:pt>
                <c:pt idx="42">
                  <c:v>107563.32</c:v>
                </c:pt>
                <c:pt idx="43">
                  <c:v>107563.32</c:v>
                </c:pt>
                <c:pt idx="44">
                  <c:v>107563.32</c:v>
                </c:pt>
                <c:pt idx="45">
                  <c:v>107563.32</c:v>
                </c:pt>
                <c:pt idx="46">
                  <c:v>107563.32</c:v>
                </c:pt>
                <c:pt idx="47">
                  <c:v>107563.32</c:v>
                </c:pt>
                <c:pt idx="48">
                  <c:v>107563.32</c:v>
                </c:pt>
                <c:pt idx="49">
                  <c:v>107563.32</c:v>
                </c:pt>
                <c:pt idx="50">
                  <c:v>107563.32</c:v>
                </c:pt>
                <c:pt idx="51">
                  <c:v>107563.32</c:v>
                </c:pt>
                <c:pt idx="52">
                  <c:v>107563.32</c:v>
                </c:pt>
                <c:pt idx="53">
                  <c:v>107563.32</c:v>
                </c:pt>
                <c:pt idx="54">
                  <c:v>107563.32</c:v>
                </c:pt>
                <c:pt idx="55">
                  <c:v>107563.32</c:v>
                </c:pt>
                <c:pt idx="56">
                  <c:v>107563.32</c:v>
                </c:pt>
                <c:pt idx="57">
                  <c:v>107563.32</c:v>
                </c:pt>
                <c:pt idx="58">
                  <c:v>107563.32</c:v>
                </c:pt>
                <c:pt idx="59">
                  <c:v>107563.32</c:v>
                </c:pt>
                <c:pt idx="60">
                  <c:v>107563.32</c:v>
                </c:pt>
                <c:pt idx="61">
                  <c:v>107563.32</c:v>
                </c:pt>
                <c:pt idx="62">
                  <c:v>107563.32</c:v>
                </c:pt>
                <c:pt idx="63">
                  <c:v>107563.32</c:v>
                </c:pt>
                <c:pt idx="64">
                  <c:v>107563.32</c:v>
                </c:pt>
                <c:pt idx="65">
                  <c:v>107563.32</c:v>
                </c:pt>
                <c:pt idx="66">
                  <c:v>107563.32</c:v>
                </c:pt>
                <c:pt idx="67">
                  <c:v>107563.32</c:v>
                </c:pt>
                <c:pt idx="68">
                  <c:v>107563.32</c:v>
                </c:pt>
                <c:pt idx="69">
                  <c:v>107563.32</c:v>
                </c:pt>
                <c:pt idx="70">
                  <c:v>107563.32</c:v>
                </c:pt>
                <c:pt idx="71">
                  <c:v>107563.32</c:v>
                </c:pt>
                <c:pt idx="72">
                  <c:v>107563.32</c:v>
                </c:pt>
                <c:pt idx="73">
                  <c:v>107563.32</c:v>
                </c:pt>
                <c:pt idx="74">
                  <c:v>107563.32</c:v>
                </c:pt>
                <c:pt idx="75">
                  <c:v>107563.32</c:v>
                </c:pt>
                <c:pt idx="76">
                  <c:v>107563.32</c:v>
                </c:pt>
                <c:pt idx="77">
                  <c:v>107563.32</c:v>
                </c:pt>
                <c:pt idx="78">
                  <c:v>107563.32</c:v>
                </c:pt>
                <c:pt idx="79">
                  <c:v>107563.32</c:v>
                </c:pt>
                <c:pt idx="80">
                  <c:v>107563.32</c:v>
                </c:pt>
                <c:pt idx="81">
                  <c:v>107563.32</c:v>
                </c:pt>
                <c:pt idx="82">
                  <c:v>107563.32</c:v>
                </c:pt>
                <c:pt idx="83">
                  <c:v>107563.32</c:v>
                </c:pt>
                <c:pt idx="84">
                  <c:v>107563.32</c:v>
                </c:pt>
                <c:pt idx="85">
                  <c:v>107563.32</c:v>
                </c:pt>
                <c:pt idx="86">
                  <c:v>107563.32</c:v>
                </c:pt>
                <c:pt idx="87">
                  <c:v>107563.32</c:v>
                </c:pt>
                <c:pt idx="88">
                  <c:v>107563.32</c:v>
                </c:pt>
                <c:pt idx="89">
                  <c:v>107563.32</c:v>
                </c:pt>
                <c:pt idx="90">
                  <c:v>107563.32</c:v>
                </c:pt>
                <c:pt idx="91">
                  <c:v>107563.32</c:v>
                </c:pt>
                <c:pt idx="92">
                  <c:v>107563.32</c:v>
                </c:pt>
                <c:pt idx="93">
                  <c:v>107563.32</c:v>
                </c:pt>
                <c:pt idx="94">
                  <c:v>107563.32</c:v>
                </c:pt>
                <c:pt idx="95">
                  <c:v>107563.32</c:v>
                </c:pt>
                <c:pt idx="96">
                  <c:v>107563.32</c:v>
                </c:pt>
                <c:pt idx="97">
                  <c:v>107563.32</c:v>
                </c:pt>
                <c:pt idx="98">
                  <c:v>107563.32</c:v>
                </c:pt>
                <c:pt idx="99">
                  <c:v>107563.32</c:v>
                </c:pt>
                <c:pt idx="100">
                  <c:v>107563.32</c:v>
                </c:pt>
                <c:pt idx="101">
                  <c:v>107563.32</c:v>
                </c:pt>
                <c:pt idx="102">
                  <c:v>107563.32</c:v>
                </c:pt>
                <c:pt idx="103">
                  <c:v>107563.32</c:v>
                </c:pt>
                <c:pt idx="104">
                  <c:v>107563.32</c:v>
                </c:pt>
                <c:pt idx="105">
                  <c:v>104698.07733831779</c:v>
                </c:pt>
                <c:pt idx="106">
                  <c:v>107563.32</c:v>
                </c:pt>
                <c:pt idx="107">
                  <c:v>107563.32</c:v>
                </c:pt>
                <c:pt idx="108">
                  <c:v>107563.32</c:v>
                </c:pt>
                <c:pt idx="109">
                  <c:v>107563.32</c:v>
                </c:pt>
                <c:pt idx="110">
                  <c:v>107563.32</c:v>
                </c:pt>
                <c:pt idx="111">
                  <c:v>107563.32</c:v>
                </c:pt>
                <c:pt idx="112">
                  <c:v>107563.32</c:v>
                </c:pt>
                <c:pt idx="113">
                  <c:v>107563.32</c:v>
                </c:pt>
                <c:pt idx="114">
                  <c:v>107563.32</c:v>
                </c:pt>
                <c:pt idx="115">
                  <c:v>107563.32</c:v>
                </c:pt>
                <c:pt idx="116">
                  <c:v>107563.32</c:v>
                </c:pt>
                <c:pt idx="117">
                  <c:v>107563.32</c:v>
                </c:pt>
                <c:pt idx="118">
                  <c:v>107563.32</c:v>
                </c:pt>
                <c:pt idx="119">
                  <c:v>107563.32</c:v>
                </c:pt>
                <c:pt idx="120">
                  <c:v>107563.32</c:v>
                </c:pt>
                <c:pt idx="121">
                  <c:v>107563.32</c:v>
                </c:pt>
                <c:pt idx="122">
                  <c:v>107563.32</c:v>
                </c:pt>
                <c:pt idx="123">
                  <c:v>107563.32</c:v>
                </c:pt>
                <c:pt idx="124">
                  <c:v>107563.32</c:v>
                </c:pt>
                <c:pt idx="125">
                  <c:v>107563.32</c:v>
                </c:pt>
                <c:pt idx="126">
                  <c:v>107563.32</c:v>
                </c:pt>
                <c:pt idx="127">
                  <c:v>107563.32</c:v>
                </c:pt>
                <c:pt idx="128">
                  <c:v>107563.32</c:v>
                </c:pt>
                <c:pt idx="129">
                  <c:v>107563.32</c:v>
                </c:pt>
                <c:pt idx="130">
                  <c:v>107563.32</c:v>
                </c:pt>
                <c:pt idx="131">
                  <c:v>107563.32</c:v>
                </c:pt>
                <c:pt idx="132">
                  <c:v>107563.32</c:v>
                </c:pt>
                <c:pt idx="133">
                  <c:v>107563.32</c:v>
                </c:pt>
                <c:pt idx="134">
                  <c:v>107563.32</c:v>
                </c:pt>
                <c:pt idx="135">
                  <c:v>107563.32</c:v>
                </c:pt>
                <c:pt idx="136">
                  <c:v>107563.32</c:v>
                </c:pt>
                <c:pt idx="137">
                  <c:v>107563.32</c:v>
                </c:pt>
                <c:pt idx="138">
                  <c:v>107563.32</c:v>
                </c:pt>
                <c:pt idx="139">
                  <c:v>107563.32</c:v>
                </c:pt>
                <c:pt idx="140">
                  <c:v>107563.32</c:v>
                </c:pt>
                <c:pt idx="141">
                  <c:v>107563.32</c:v>
                </c:pt>
                <c:pt idx="142">
                  <c:v>107563.32</c:v>
                </c:pt>
                <c:pt idx="143">
                  <c:v>107563.32</c:v>
                </c:pt>
                <c:pt idx="144">
                  <c:v>107563.32</c:v>
                </c:pt>
                <c:pt idx="145">
                  <c:v>107563.32</c:v>
                </c:pt>
                <c:pt idx="146">
                  <c:v>107563.32</c:v>
                </c:pt>
                <c:pt idx="147">
                  <c:v>107563.32</c:v>
                </c:pt>
                <c:pt idx="148">
                  <c:v>107563.32</c:v>
                </c:pt>
                <c:pt idx="149">
                  <c:v>107563.32</c:v>
                </c:pt>
                <c:pt idx="150">
                  <c:v>107563.32</c:v>
                </c:pt>
                <c:pt idx="151">
                  <c:v>107563.32</c:v>
                </c:pt>
                <c:pt idx="152">
                  <c:v>107563.32</c:v>
                </c:pt>
                <c:pt idx="153">
                  <c:v>107563.32</c:v>
                </c:pt>
                <c:pt idx="154">
                  <c:v>107563.32</c:v>
                </c:pt>
                <c:pt idx="155">
                  <c:v>107563.32</c:v>
                </c:pt>
                <c:pt idx="156">
                  <c:v>107563.32</c:v>
                </c:pt>
                <c:pt idx="157">
                  <c:v>107563.32</c:v>
                </c:pt>
                <c:pt idx="158">
                  <c:v>107563.32</c:v>
                </c:pt>
                <c:pt idx="159">
                  <c:v>107563.32</c:v>
                </c:pt>
                <c:pt idx="160">
                  <c:v>107563.32</c:v>
                </c:pt>
                <c:pt idx="161">
                  <c:v>107563.32</c:v>
                </c:pt>
                <c:pt idx="162">
                  <c:v>107563.32</c:v>
                </c:pt>
                <c:pt idx="163">
                  <c:v>107563.32</c:v>
                </c:pt>
                <c:pt idx="164">
                  <c:v>107563.32</c:v>
                </c:pt>
                <c:pt idx="165">
                  <c:v>107563.32</c:v>
                </c:pt>
                <c:pt idx="166">
                  <c:v>107563.32</c:v>
                </c:pt>
                <c:pt idx="167">
                  <c:v>107563.32</c:v>
                </c:pt>
                <c:pt idx="168">
                  <c:v>107563.32</c:v>
                </c:pt>
                <c:pt idx="169">
                  <c:v>107563.32</c:v>
                </c:pt>
                <c:pt idx="170">
                  <c:v>107563.32</c:v>
                </c:pt>
                <c:pt idx="171">
                  <c:v>107563.32</c:v>
                </c:pt>
                <c:pt idx="172">
                  <c:v>107563.32</c:v>
                </c:pt>
                <c:pt idx="173">
                  <c:v>107563.32</c:v>
                </c:pt>
                <c:pt idx="174">
                  <c:v>107563.32</c:v>
                </c:pt>
                <c:pt idx="175">
                  <c:v>107563.32</c:v>
                </c:pt>
                <c:pt idx="176">
                  <c:v>107563.32</c:v>
                </c:pt>
                <c:pt idx="177">
                  <c:v>107563.32</c:v>
                </c:pt>
                <c:pt idx="178">
                  <c:v>107563.32</c:v>
                </c:pt>
                <c:pt idx="179">
                  <c:v>107563.32</c:v>
                </c:pt>
                <c:pt idx="180">
                  <c:v>107563.32</c:v>
                </c:pt>
                <c:pt idx="181">
                  <c:v>107563.32</c:v>
                </c:pt>
                <c:pt idx="182">
                  <c:v>107563.32</c:v>
                </c:pt>
                <c:pt idx="183">
                  <c:v>107563.32</c:v>
                </c:pt>
                <c:pt idx="184">
                  <c:v>107563.32</c:v>
                </c:pt>
                <c:pt idx="185">
                  <c:v>107563.32</c:v>
                </c:pt>
                <c:pt idx="186">
                  <c:v>107563.32</c:v>
                </c:pt>
                <c:pt idx="187">
                  <c:v>107563.32</c:v>
                </c:pt>
                <c:pt idx="188">
                  <c:v>107563.32</c:v>
                </c:pt>
                <c:pt idx="189">
                  <c:v>107563.32</c:v>
                </c:pt>
                <c:pt idx="190">
                  <c:v>107563.32</c:v>
                </c:pt>
                <c:pt idx="191">
                  <c:v>107563.32</c:v>
                </c:pt>
                <c:pt idx="192">
                  <c:v>107563.32</c:v>
                </c:pt>
                <c:pt idx="193">
                  <c:v>107563.32</c:v>
                </c:pt>
                <c:pt idx="194">
                  <c:v>107563.32</c:v>
                </c:pt>
                <c:pt idx="195">
                  <c:v>107563.32</c:v>
                </c:pt>
                <c:pt idx="196">
                  <c:v>107563.32</c:v>
                </c:pt>
                <c:pt idx="197">
                  <c:v>107563.32</c:v>
                </c:pt>
                <c:pt idx="198">
                  <c:v>107563.32</c:v>
                </c:pt>
                <c:pt idx="199">
                  <c:v>107563.32</c:v>
                </c:pt>
                <c:pt idx="200">
                  <c:v>107563.32</c:v>
                </c:pt>
                <c:pt idx="201">
                  <c:v>107563.32</c:v>
                </c:pt>
                <c:pt idx="202">
                  <c:v>107563.32</c:v>
                </c:pt>
                <c:pt idx="203">
                  <c:v>107563.32</c:v>
                </c:pt>
                <c:pt idx="204">
                  <c:v>107563.32</c:v>
                </c:pt>
                <c:pt idx="205">
                  <c:v>107563.32</c:v>
                </c:pt>
                <c:pt idx="206">
                  <c:v>107563.32</c:v>
                </c:pt>
                <c:pt idx="207">
                  <c:v>107563.32</c:v>
                </c:pt>
                <c:pt idx="208">
                  <c:v>107563.32</c:v>
                </c:pt>
                <c:pt idx="209">
                  <c:v>107563.32</c:v>
                </c:pt>
                <c:pt idx="210">
                  <c:v>107563.32</c:v>
                </c:pt>
                <c:pt idx="211">
                  <c:v>107563.32</c:v>
                </c:pt>
                <c:pt idx="212">
                  <c:v>107563.32</c:v>
                </c:pt>
                <c:pt idx="213">
                  <c:v>107563.32</c:v>
                </c:pt>
                <c:pt idx="214">
                  <c:v>107563.32</c:v>
                </c:pt>
                <c:pt idx="215">
                  <c:v>107563.32</c:v>
                </c:pt>
                <c:pt idx="216">
                  <c:v>107563.32</c:v>
                </c:pt>
                <c:pt idx="217">
                  <c:v>107563.32</c:v>
                </c:pt>
                <c:pt idx="218">
                  <c:v>107563.32</c:v>
                </c:pt>
                <c:pt idx="219">
                  <c:v>107563.32</c:v>
                </c:pt>
                <c:pt idx="220">
                  <c:v>107563.32</c:v>
                </c:pt>
                <c:pt idx="221">
                  <c:v>107563.32</c:v>
                </c:pt>
                <c:pt idx="222">
                  <c:v>107563.32</c:v>
                </c:pt>
                <c:pt idx="223">
                  <c:v>107563.32</c:v>
                </c:pt>
                <c:pt idx="224">
                  <c:v>107563.32</c:v>
                </c:pt>
                <c:pt idx="225">
                  <c:v>107563.32</c:v>
                </c:pt>
                <c:pt idx="226">
                  <c:v>107563.32</c:v>
                </c:pt>
                <c:pt idx="227">
                  <c:v>107563.32</c:v>
                </c:pt>
                <c:pt idx="228">
                  <c:v>107563.32</c:v>
                </c:pt>
                <c:pt idx="229">
                  <c:v>107563.32</c:v>
                </c:pt>
                <c:pt idx="230">
                  <c:v>107563.32</c:v>
                </c:pt>
                <c:pt idx="231">
                  <c:v>107563.32</c:v>
                </c:pt>
                <c:pt idx="232">
                  <c:v>107563.32</c:v>
                </c:pt>
                <c:pt idx="233">
                  <c:v>107563.32</c:v>
                </c:pt>
                <c:pt idx="234">
                  <c:v>107563.32</c:v>
                </c:pt>
                <c:pt idx="235">
                  <c:v>107563.32</c:v>
                </c:pt>
                <c:pt idx="236">
                  <c:v>107563.32</c:v>
                </c:pt>
                <c:pt idx="237">
                  <c:v>107563.32</c:v>
                </c:pt>
                <c:pt idx="238">
                  <c:v>107563.32</c:v>
                </c:pt>
                <c:pt idx="239">
                  <c:v>107563.32</c:v>
                </c:pt>
                <c:pt idx="240">
                  <c:v>107563.32</c:v>
                </c:pt>
                <c:pt idx="241">
                  <c:v>107563.32</c:v>
                </c:pt>
                <c:pt idx="242">
                  <c:v>107563.32</c:v>
                </c:pt>
                <c:pt idx="243">
                  <c:v>107563.32</c:v>
                </c:pt>
                <c:pt idx="244">
                  <c:v>107563.32</c:v>
                </c:pt>
                <c:pt idx="245">
                  <c:v>107563.32</c:v>
                </c:pt>
                <c:pt idx="246">
                  <c:v>107563.32</c:v>
                </c:pt>
                <c:pt idx="247">
                  <c:v>107563.32</c:v>
                </c:pt>
                <c:pt idx="248">
                  <c:v>93163.608794392523</c:v>
                </c:pt>
                <c:pt idx="249">
                  <c:v>107563.32</c:v>
                </c:pt>
                <c:pt idx="250">
                  <c:v>107563.32</c:v>
                </c:pt>
                <c:pt idx="251">
                  <c:v>107563.32</c:v>
                </c:pt>
                <c:pt idx="252">
                  <c:v>107563.32</c:v>
                </c:pt>
                <c:pt idx="253">
                  <c:v>107563.32</c:v>
                </c:pt>
                <c:pt idx="254">
                  <c:v>107563.32</c:v>
                </c:pt>
                <c:pt idx="255">
                  <c:v>107563.32</c:v>
                </c:pt>
                <c:pt idx="256">
                  <c:v>107563.32</c:v>
                </c:pt>
                <c:pt idx="257">
                  <c:v>107563.32</c:v>
                </c:pt>
                <c:pt idx="258">
                  <c:v>107563.32</c:v>
                </c:pt>
                <c:pt idx="259">
                  <c:v>107563.32</c:v>
                </c:pt>
                <c:pt idx="260">
                  <c:v>107563.32</c:v>
                </c:pt>
                <c:pt idx="261">
                  <c:v>107563.32</c:v>
                </c:pt>
                <c:pt idx="262">
                  <c:v>107563.32</c:v>
                </c:pt>
                <c:pt idx="263">
                  <c:v>107563.32</c:v>
                </c:pt>
                <c:pt idx="264">
                  <c:v>107563.32</c:v>
                </c:pt>
                <c:pt idx="265">
                  <c:v>107563.32</c:v>
                </c:pt>
                <c:pt idx="266">
                  <c:v>107563.32</c:v>
                </c:pt>
                <c:pt idx="267">
                  <c:v>107563.32</c:v>
                </c:pt>
                <c:pt idx="268">
                  <c:v>107563.32</c:v>
                </c:pt>
                <c:pt idx="269">
                  <c:v>107563.32</c:v>
                </c:pt>
                <c:pt idx="270">
                  <c:v>107563.32</c:v>
                </c:pt>
                <c:pt idx="271">
                  <c:v>107563.32</c:v>
                </c:pt>
                <c:pt idx="272">
                  <c:v>107563.32</c:v>
                </c:pt>
                <c:pt idx="273">
                  <c:v>107563.32</c:v>
                </c:pt>
                <c:pt idx="274">
                  <c:v>107563.32</c:v>
                </c:pt>
                <c:pt idx="275">
                  <c:v>107563.32</c:v>
                </c:pt>
                <c:pt idx="276">
                  <c:v>107563.32</c:v>
                </c:pt>
                <c:pt idx="277">
                  <c:v>107563.32</c:v>
                </c:pt>
                <c:pt idx="278">
                  <c:v>107563.32</c:v>
                </c:pt>
                <c:pt idx="279">
                  <c:v>107563.32</c:v>
                </c:pt>
                <c:pt idx="280">
                  <c:v>107563.32</c:v>
                </c:pt>
                <c:pt idx="281">
                  <c:v>107563.32</c:v>
                </c:pt>
                <c:pt idx="282">
                  <c:v>107563.32</c:v>
                </c:pt>
                <c:pt idx="283">
                  <c:v>107563.32</c:v>
                </c:pt>
                <c:pt idx="284">
                  <c:v>107563.32</c:v>
                </c:pt>
                <c:pt idx="285">
                  <c:v>107563.32</c:v>
                </c:pt>
                <c:pt idx="286">
                  <c:v>107563.32</c:v>
                </c:pt>
                <c:pt idx="287">
                  <c:v>107563.32</c:v>
                </c:pt>
                <c:pt idx="288">
                  <c:v>107563.32</c:v>
                </c:pt>
                <c:pt idx="289">
                  <c:v>107563.32</c:v>
                </c:pt>
                <c:pt idx="290">
                  <c:v>107563.32</c:v>
                </c:pt>
                <c:pt idx="291">
                  <c:v>107563.32</c:v>
                </c:pt>
                <c:pt idx="292">
                  <c:v>107563.32</c:v>
                </c:pt>
                <c:pt idx="293">
                  <c:v>107563.32</c:v>
                </c:pt>
                <c:pt idx="294">
                  <c:v>107563.32</c:v>
                </c:pt>
                <c:pt idx="295">
                  <c:v>107563.32</c:v>
                </c:pt>
                <c:pt idx="296">
                  <c:v>107563.32</c:v>
                </c:pt>
                <c:pt idx="297">
                  <c:v>107563.32</c:v>
                </c:pt>
                <c:pt idx="298">
                  <c:v>107563.32</c:v>
                </c:pt>
                <c:pt idx="299">
                  <c:v>107563.32</c:v>
                </c:pt>
                <c:pt idx="300">
                  <c:v>107563.32</c:v>
                </c:pt>
                <c:pt idx="301">
                  <c:v>107563.32</c:v>
                </c:pt>
                <c:pt idx="302">
                  <c:v>107563.32</c:v>
                </c:pt>
                <c:pt idx="303">
                  <c:v>107563.32</c:v>
                </c:pt>
                <c:pt idx="304">
                  <c:v>107563.32</c:v>
                </c:pt>
                <c:pt idx="305">
                  <c:v>107563.32</c:v>
                </c:pt>
                <c:pt idx="306">
                  <c:v>107563.32</c:v>
                </c:pt>
                <c:pt idx="307">
                  <c:v>107563.32</c:v>
                </c:pt>
                <c:pt idx="308">
                  <c:v>107563.32</c:v>
                </c:pt>
                <c:pt idx="309">
                  <c:v>107563.32</c:v>
                </c:pt>
                <c:pt idx="310">
                  <c:v>107563.32</c:v>
                </c:pt>
                <c:pt idx="311">
                  <c:v>107563.32</c:v>
                </c:pt>
                <c:pt idx="312">
                  <c:v>107563.32</c:v>
                </c:pt>
                <c:pt idx="313">
                  <c:v>107563.32</c:v>
                </c:pt>
                <c:pt idx="314">
                  <c:v>107563.32</c:v>
                </c:pt>
                <c:pt idx="315">
                  <c:v>107563.32</c:v>
                </c:pt>
                <c:pt idx="316">
                  <c:v>107563.32</c:v>
                </c:pt>
                <c:pt idx="317">
                  <c:v>107563.32</c:v>
                </c:pt>
                <c:pt idx="318">
                  <c:v>107563.32</c:v>
                </c:pt>
                <c:pt idx="319">
                  <c:v>107563.32</c:v>
                </c:pt>
                <c:pt idx="320">
                  <c:v>107563.32</c:v>
                </c:pt>
                <c:pt idx="321">
                  <c:v>107563.32</c:v>
                </c:pt>
                <c:pt idx="322">
                  <c:v>107563.32</c:v>
                </c:pt>
                <c:pt idx="323">
                  <c:v>107563.32</c:v>
                </c:pt>
                <c:pt idx="324">
                  <c:v>107563.32</c:v>
                </c:pt>
                <c:pt idx="325">
                  <c:v>107563.32</c:v>
                </c:pt>
                <c:pt idx="326">
                  <c:v>107563.32</c:v>
                </c:pt>
                <c:pt idx="327">
                  <c:v>107563.32</c:v>
                </c:pt>
                <c:pt idx="328">
                  <c:v>107563.32</c:v>
                </c:pt>
                <c:pt idx="329">
                  <c:v>107563.32</c:v>
                </c:pt>
                <c:pt idx="330">
                  <c:v>107429.82458317756</c:v>
                </c:pt>
                <c:pt idx="331">
                  <c:v>87746.454945074758</c:v>
                </c:pt>
                <c:pt idx="332">
                  <c:v>47364.977315915676</c:v>
                </c:pt>
                <c:pt idx="333">
                  <c:v>107563.32</c:v>
                </c:pt>
                <c:pt idx="334">
                  <c:v>107563.32</c:v>
                </c:pt>
                <c:pt idx="335">
                  <c:v>107563.32</c:v>
                </c:pt>
                <c:pt idx="336">
                  <c:v>107563.32</c:v>
                </c:pt>
                <c:pt idx="337">
                  <c:v>107563.32</c:v>
                </c:pt>
                <c:pt idx="338">
                  <c:v>107563.32</c:v>
                </c:pt>
                <c:pt idx="339">
                  <c:v>107563.32</c:v>
                </c:pt>
                <c:pt idx="340">
                  <c:v>107563.32</c:v>
                </c:pt>
                <c:pt idx="341">
                  <c:v>107563.32</c:v>
                </c:pt>
                <c:pt idx="342">
                  <c:v>107563.32</c:v>
                </c:pt>
                <c:pt idx="343">
                  <c:v>107563.32</c:v>
                </c:pt>
                <c:pt idx="344">
                  <c:v>107563.32</c:v>
                </c:pt>
                <c:pt idx="345">
                  <c:v>107563.32</c:v>
                </c:pt>
                <c:pt idx="346">
                  <c:v>107563.32</c:v>
                </c:pt>
                <c:pt idx="347">
                  <c:v>107563.32</c:v>
                </c:pt>
                <c:pt idx="348">
                  <c:v>107563.32</c:v>
                </c:pt>
                <c:pt idx="349">
                  <c:v>107563.32</c:v>
                </c:pt>
                <c:pt idx="350">
                  <c:v>107563.32</c:v>
                </c:pt>
                <c:pt idx="351">
                  <c:v>107563.32</c:v>
                </c:pt>
                <c:pt idx="352">
                  <c:v>107563.32</c:v>
                </c:pt>
                <c:pt idx="353">
                  <c:v>107563.32</c:v>
                </c:pt>
                <c:pt idx="354">
                  <c:v>107563.32</c:v>
                </c:pt>
                <c:pt idx="355">
                  <c:v>107563.32</c:v>
                </c:pt>
                <c:pt idx="356">
                  <c:v>107563.32</c:v>
                </c:pt>
                <c:pt idx="357">
                  <c:v>107563.32</c:v>
                </c:pt>
                <c:pt idx="358">
                  <c:v>107563.32</c:v>
                </c:pt>
                <c:pt idx="359">
                  <c:v>107563.32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12-4006-9DB5-D6369B4D6AC5}"/>
            </c:ext>
          </c:extLst>
        </c:ser>
        <c:ser>
          <c:idx val="1"/>
          <c:order val="1"/>
          <c:tx>
            <c:strRef>
              <c:f>Simulação!$P$20</c:f>
              <c:strCache>
                <c:ptCount val="1"/>
                <c:pt idx="0">
                  <c:v>Volume mínimo p/ fluxo residual ou Volume morto (m³)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Simulação!$B$21:$B$1100</c:f>
              <c:strCache>
                <c:ptCount val="360"/>
                <c:pt idx="0">
                  <c:v>Janeiro/1994</c:v>
                </c:pt>
                <c:pt idx="1">
                  <c:v>Fevereiro/1994</c:v>
                </c:pt>
                <c:pt idx="2">
                  <c:v>Março/1994</c:v>
                </c:pt>
                <c:pt idx="3">
                  <c:v>Abril/1994</c:v>
                </c:pt>
                <c:pt idx="4">
                  <c:v>Maio/1994</c:v>
                </c:pt>
                <c:pt idx="5">
                  <c:v>Junho/1994</c:v>
                </c:pt>
                <c:pt idx="6">
                  <c:v>Julho/1994</c:v>
                </c:pt>
                <c:pt idx="7">
                  <c:v>Agosto/1994</c:v>
                </c:pt>
                <c:pt idx="8">
                  <c:v>Setembro/1994</c:v>
                </c:pt>
                <c:pt idx="9">
                  <c:v>Outubro/1994</c:v>
                </c:pt>
                <c:pt idx="10">
                  <c:v>Novembro/1994</c:v>
                </c:pt>
                <c:pt idx="11">
                  <c:v>Dezembro/1994</c:v>
                </c:pt>
                <c:pt idx="12">
                  <c:v>Janeiro/1995</c:v>
                </c:pt>
                <c:pt idx="13">
                  <c:v>Fevereiro/1995</c:v>
                </c:pt>
                <c:pt idx="14">
                  <c:v>Março/1995</c:v>
                </c:pt>
                <c:pt idx="15">
                  <c:v>Abril/1995</c:v>
                </c:pt>
                <c:pt idx="16">
                  <c:v>Maio/1995</c:v>
                </c:pt>
                <c:pt idx="17">
                  <c:v>Junho/1995</c:v>
                </c:pt>
                <c:pt idx="18">
                  <c:v>Julho/1995</c:v>
                </c:pt>
                <c:pt idx="19">
                  <c:v>Agosto/1995</c:v>
                </c:pt>
                <c:pt idx="20">
                  <c:v>Setembro/1995</c:v>
                </c:pt>
                <c:pt idx="21">
                  <c:v>Outubro/1995</c:v>
                </c:pt>
                <c:pt idx="22">
                  <c:v>Novembro/1995</c:v>
                </c:pt>
                <c:pt idx="23">
                  <c:v>Dezembro/1995</c:v>
                </c:pt>
                <c:pt idx="24">
                  <c:v>Janeiro/1996</c:v>
                </c:pt>
                <c:pt idx="25">
                  <c:v>Fevereiro/1996</c:v>
                </c:pt>
                <c:pt idx="26">
                  <c:v>Março/1996</c:v>
                </c:pt>
                <c:pt idx="27">
                  <c:v>Abril/1996</c:v>
                </c:pt>
                <c:pt idx="28">
                  <c:v>Maio/1996</c:v>
                </c:pt>
                <c:pt idx="29">
                  <c:v>Junho/1996</c:v>
                </c:pt>
                <c:pt idx="30">
                  <c:v>Julho/1996</c:v>
                </c:pt>
                <c:pt idx="31">
                  <c:v>Agosto/1996</c:v>
                </c:pt>
                <c:pt idx="32">
                  <c:v>Setembro/1996</c:v>
                </c:pt>
                <c:pt idx="33">
                  <c:v>Outubro/1996</c:v>
                </c:pt>
                <c:pt idx="34">
                  <c:v>Novembro/1996</c:v>
                </c:pt>
                <c:pt idx="35">
                  <c:v>Dezembro/1996</c:v>
                </c:pt>
                <c:pt idx="36">
                  <c:v>Janeiro/1997</c:v>
                </c:pt>
                <c:pt idx="37">
                  <c:v>Fevereiro/1997</c:v>
                </c:pt>
                <c:pt idx="38">
                  <c:v>Março/1997</c:v>
                </c:pt>
                <c:pt idx="39">
                  <c:v>Abril/1997</c:v>
                </c:pt>
                <c:pt idx="40">
                  <c:v>Maio/1997</c:v>
                </c:pt>
                <c:pt idx="41">
                  <c:v>Junho/1997</c:v>
                </c:pt>
                <c:pt idx="42">
                  <c:v>Julho/1997</c:v>
                </c:pt>
                <c:pt idx="43">
                  <c:v>Agosto/1997</c:v>
                </c:pt>
                <c:pt idx="44">
                  <c:v>Setembro/1997</c:v>
                </c:pt>
                <c:pt idx="45">
                  <c:v>Outubro/1997</c:v>
                </c:pt>
                <c:pt idx="46">
                  <c:v>Novembro/1997</c:v>
                </c:pt>
                <c:pt idx="47">
                  <c:v>Dezembro/1997</c:v>
                </c:pt>
                <c:pt idx="48">
                  <c:v>Janeiro/1998</c:v>
                </c:pt>
                <c:pt idx="49">
                  <c:v>Fevereiro/1998</c:v>
                </c:pt>
                <c:pt idx="50">
                  <c:v>Março/1998</c:v>
                </c:pt>
                <c:pt idx="51">
                  <c:v>Abril/1998</c:v>
                </c:pt>
                <c:pt idx="52">
                  <c:v>Maio/1998</c:v>
                </c:pt>
                <c:pt idx="53">
                  <c:v>Junho/1998</c:v>
                </c:pt>
                <c:pt idx="54">
                  <c:v>Julho/1998</c:v>
                </c:pt>
                <c:pt idx="55">
                  <c:v>Agosto/1998</c:v>
                </c:pt>
                <c:pt idx="56">
                  <c:v>Setembro/1998</c:v>
                </c:pt>
                <c:pt idx="57">
                  <c:v>Outubro/1998</c:v>
                </c:pt>
                <c:pt idx="58">
                  <c:v>Novembro/1998</c:v>
                </c:pt>
                <c:pt idx="59">
                  <c:v>Dezembro/1998</c:v>
                </c:pt>
                <c:pt idx="60">
                  <c:v>Janeiro/1999</c:v>
                </c:pt>
                <c:pt idx="61">
                  <c:v>Fevereiro/1999</c:v>
                </c:pt>
                <c:pt idx="62">
                  <c:v>Março/1999</c:v>
                </c:pt>
                <c:pt idx="63">
                  <c:v>Abril/1999</c:v>
                </c:pt>
                <c:pt idx="64">
                  <c:v>Maio/1999</c:v>
                </c:pt>
                <c:pt idx="65">
                  <c:v>Junho/1999</c:v>
                </c:pt>
                <c:pt idx="66">
                  <c:v>Julho/1999</c:v>
                </c:pt>
                <c:pt idx="67">
                  <c:v>Agosto/1999</c:v>
                </c:pt>
                <c:pt idx="68">
                  <c:v>Setembro/1999</c:v>
                </c:pt>
                <c:pt idx="69">
                  <c:v>Outubro/1999</c:v>
                </c:pt>
                <c:pt idx="70">
                  <c:v>Novembro/1999</c:v>
                </c:pt>
                <c:pt idx="71">
                  <c:v>Dezembro/1999</c:v>
                </c:pt>
                <c:pt idx="72">
                  <c:v>Janeiro/2000</c:v>
                </c:pt>
                <c:pt idx="73">
                  <c:v>Fevereiro/2000</c:v>
                </c:pt>
                <c:pt idx="74">
                  <c:v>Março/2000</c:v>
                </c:pt>
                <c:pt idx="75">
                  <c:v>Abril/2000</c:v>
                </c:pt>
                <c:pt idx="76">
                  <c:v>Maio/2000</c:v>
                </c:pt>
                <c:pt idx="77">
                  <c:v>Junho/2000</c:v>
                </c:pt>
                <c:pt idx="78">
                  <c:v>Julho/2000</c:v>
                </c:pt>
                <c:pt idx="79">
                  <c:v>Agosto/2000</c:v>
                </c:pt>
                <c:pt idx="80">
                  <c:v>Setembro/2000</c:v>
                </c:pt>
                <c:pt idx="81">
                  <c:v>Outubro/2000</c:v>
                </c:pt>
                <c:pt idx="82">
                  <c:v>Novembro/2000</c:v>
                </c:pt>
                <c:pt idx="83">
                  <c:v>Dezembro/2000</c:v>
                </c:pt>
                <c:pt idx="84">
                  <c:v>Janeiro/2001</c:v>
                </c:pt>
                <c:pt idx="85">
                  <c:v>Fevereiro/2001</c:v>
                </c:pt>
                <c:pt idx="86">
                  <c:v>Março/2001</c:v>
                </c:pt>
                <c:pt idx="87">
                  <c:v>Abril/2001</c:v>
                </c:pt>
                <c:pt idx="88">
                  <c:v>Maio/2001</c:v>
                </c:pt>
                <c:pt idx="89">
                  <c:v>Junho/2001</c:v>
                </c:pt>
                <c:pt idx="90">
                  <c:v>Julho/2001</c:v>
                </c:pt>
                <c:pt idx="91">
                  <c:v>Agosto/2001</c:v>
                </c:pt>
                <c:pt idx="92">
                  <c:v>Setembro/2001</c:v>
                </c:pt>
                <c:pt idx="93">
                  <c:v>Outubro/2001</c:v>
                </c:pt>
                <c:pt idx="94">
                  <c:v>Novembro/2001</c:v>
                </c:pt>
                <c:pt idx="95">
                  <c:v>Dezembro/2001</c:v>
                </c:pt>
                <c:pt idx="96">
                  <c:v>Janeiro/2002</c:v>
                </c:pt>
                <c:pt idx="97">
                  <c:v>Fevereiro/2002</c:v>
                </c:pt>
                <c:pt idx="98">
                  <c:v>Março/2002</c:v>
                </c:pt>
                <c:pt idx="99">
                  <c:v>Abril/2002</c:v>
                </c:pt>
                <c:pt idx="100">
                  <c:v>Maio/2002</c:v>
                </c:pt>
                <c:pt idx="101">
                  <c:v>Junho/2002</c:v>
                </c:pt>
                <c:pt idx="102">
                  <c:v>Julho/2002</c:v>
                </c:pt>
                <c:pt idx="103">
                  <c:v>Agosto/2002</c:v>
                </c:pt>
                <c:pt idx="104">
                  <c:v>Setembro/2002</c:v>
                </c:pt>
                <c:pt idx="105">
                  <c:v>Outubro/2002</c:v>
                </c:pt>
                <c:pt idx="106">
                  <c:v>Novembro/2002</c:v>
                </c:pt>
                <c:pt idx="107">
                  <c:v>Dezembro/2002</c:v>
                </c:pt>
                <c:pt idx="108">
                  <c:v>Janeiro/2003</c:v>
                </c:pt>
                <c:pt idx="109">
                  <c:v>Fevereiro/2003</c:v>
                </c:pt>
                <c:pt idx="110">
                  <c:v>Março/2003</c:v>
                </c:pt>
                <c:pt idx="111">
                  <c:v>Abril/2003</c:v>
                </c:pt>
                <c:pt idx="112">
                  <c:v>Maio/2003</c:v>
                </c:pt>
                <c:pt idx="113">
                  <c:v>Junho/2003</c:v>
                </c:pt>
                <c:pt idx="114">
                  <c:v>Julho/2003</c:v>
                </c:pt>
                <c:pt idx="115">
                  <c:v>Agosto/2003</c:v>
                </c:pt>
                <c:pt idx="116">
                  <c:v>Setembro/2003</c:v>
                </c:pt>
                <c:pt idx="117">
                  <c:v>Outubro/2003</c:v>
                </c:pt>
                <c:pt idx="118">
                  <c:v>Novembro/2003</c:v>
                </c:pt>
                <c:pt idx="119">
                  <c:v>Dezembro/2003</c:v>
                </c:pt>
                <c:pt idx="120">
                  <c:v>Janeiro/2004</c:v>
                </c:pt>
                <c:pt idx="121">
                  <c:v>Fevereiro/2004</c:v>
                </c:pt>
                <c:pt idx="122">
                  <c:v>Março/2004</c:v>
                </c:pt>
                <c:pt idx="123">
                  <c:v>Abril/2004</c:v>
                </c:pt>
                <c:pt idx="124">
                  <c:v>Maio/2004</c:v>
                </c:pt>
                <c:pt idx="125">
                  <c:v>Junho/2004</c:v>
                </c:pt>
                <c:pt idx="126">
                  <c:v>Julho/2004</c:v>
                </c:pt>
                <c:pt idx="127">
                  <c:v>Agosto/2004</c:v>
                </c:pt>
                <c:pt idx="128">
                  <c:v>Setembro/2004</c:v>
                </c:pt>
                <c:pt idx="129">
                  <c:v>Outubro/2004</c:v>
                </c:pt>
                <c:pt idx="130">
                  <c:v>Novembro/2004</c:v>
                </c:pt>
                <c:pt idx="131">
                  <c:v>Dezembro/2004</c:v>
                </c:pt>
                <c:pt idx="132">
                  <c:v>Janeiro/2005</c:v>
                </c:pt>
                <c:pt idx="133">
                  <c:v>Fevereiro/2005</c:v>
                </c:pt>
                <c:pt idx="134">
                  <c:v>Março/2005</c:v>
                </c:pt>
                <c:pt idx="135">
                  <c:v>Abril/2005</c:v>
                </c:pt>
                <c:pt idx="136">
                  <c:v>Maio/2005</c:v>
                </c:pt>
                <c:pt idx="137">
                  <c:v>Junho/2005</c:v>
                </c:pt>
                <c:pt idx="138">
                  <c:v>Julho/2005</c:v>
                </c:pt>
                <c:pt idx="139">
                  <c:v>Agosto/2005</c:v>
                </c:pt>
                <c:pt idx="140">
                  <c:v>Setembro/2005</c:v>
                </c:pt>
                <c:pt idx="141">
                  <c:v>Outubro/2005</c:v>
                </c:pt>
                <c:pt idx="142">
                  <c:v>Novembro/2005</c:v>
                </c:pt>
                <c:pt idx="143">
                  <c:v>Dezembro/2005</c:v>
                </c:pt>
                <c:pt idx="144">
                  <c:v>Janeiro/2006</c:v>
                </c:pt>
                <c:pt idx="145">
                  <c:v>Fevereiro/2006</c:v>
                </c:pt>
                <c:pt idx="146">
                  <c:v>Março/2006</c:v>
                </c:pt>
                <c:pt idx="147">
                  <c:v>Abril/2006</c:v>
                </c:pt>
                <c:pt idx="148">
                  <c:v>Maio/2006</c:v>
                </c:pt>
                <c:pt idx="149">
                  <c:v>Junho/2006</c:v>
                </c:pt>
                <c:pt idx="150">
                  <c:v>Julho/2006</c:v>
                </c:pt>
                <c:pt idx="151">
                  <c:v>Agosto/2006</c:v>
                </c:pt>
                <c:pt idx="152">
                  <c:v>Setembro/2006</c:v>
                </c:pt>
                <c:pt idx="153">
                  <c:v>Outubro/2006</c:v>
                </c:pt>
                <c:pt idx="154">
                  <c:v>Novembro/2006</c:v>
                </c:pt>
                <c:pt idx="155">
                  <c:v>Dezembro/2006</c:v>
                </c:pt>
                <c:pt idx="156">
                  <c:v>Janeiro/2007</c:v>
                </c:pt>
                <c:pt idx="157">
                  <c:v>Fevereiro/2007</c:v>
                </c:pt>
                <c:pt idx="158">
                  <c:v>Março/2007</c:v>
                </c:pt>
                <c:pt idx="159">
                  <c:v>Abril/2007</c:v>
                </c:pt>
                <c:pt idx="160">
                  <c:v>Maio/2007</c:v>
                </c:pt>
                <c:pt idx="161">
                  <c:v>Junho/2007</c:v>
                </c:pt>
                <c:pt idx="162">
                  <c:v>Julho/2007</c:v>
                </c:pt>
                <c:pt idx="163">
                  <c:v>Agosto/2007</c:v>
                </c:pt>
                <c:pt idx="164">
                  <c:v>Setembro/2007</c:v>
                </c:pt>
                <c:pt idx="165">
                  <c:v>Outubro/2007</c:v>
                </c:pt>
                <c:pt idx="166">
                  <c:v>Novembro/2007</c:v>
                </c:pt>
                <c:pt idx="167">
                  <c:v>Dezembro/2007</c:v>
                </c:pt>
                <c:pt idx="168">
                  <c:v>Janeiro/2008</c:v>
                </c:pt>
                <c:pt idx="169">
                  <c:v>Fevereiro/2008</c:v>
                </c:pt>
                <c:pt idx="170">
                  <c:v>Março/2008</c:v>
                </c:pt>
                <c:pt idx="171">
                  <c:v>Abril/2008</c:v>
                </c:pt>
                <c:pt idx="172">
                  <c:v>Maio/2008</c:v>
                </c:pt>
                <c:pt idx="173">
                  <c:v>Junho/2008</c:v>
                </c:pt>
                <c:pt idx="174">
                  <c:v>Julho/2008</c:v>
                </c:pt>
                <c:pt idx="175">
                  <c:v>Agosto/2008</c:v>
                </c:pt>
                <c:pt idx="176">
                  <c:v>Setembro/2008</c:v>
                </c:pt>
                <c:pt idx="177">
                  <c:v>Outubro/2008</c:v>
                </c:pt>
                <c:pt idx="178">
                  <c:v>Novembro/2008</c:v>
                </c:pt>
                <c:pt idx="179">
                  <c:v>Dezembro/2008</c:v>
                </c:pt>
                <c:pt idx="180">
                  <c:v>Janeiro/2009</c:v>
                </c:pt>
                <c:pt idx="181">
                  <c:v>Fevereiro/2009</c:v>
                </c:pt>
                <c:pt idx="182">
                  <c:v>Março/2009</c:v>
                </c:pt>
                <c:pt idx="183">
                  <c:v>Abril/2009</c:v>
                </c:pt>
                <c:pt idx="184">
                  <c:v>Maio/2009</c:v>
                </c:pt>
                <c:pt idx="185">
                  <c:v>Junho/2009</c:v>
                </c:pt>
                <c:pt idx="186">
                  <c:v>Julho/2009</c:v>
                </c:pt>
                <c:pt idx="187">
                  <c:v>Agosto/2009</c:v>
                </c:pt>
                <c:pt idx="188">
                  <c:v>Setembro/2009</c:v>
                </c:pt>
                <c:pt idx="189">
                  <c:v>Outubro/2009</c:v>
                </c:pt>
                <c:pt idx="190">
                  <c:v>Novembro/2009</c:v>
                </c:pt>
                <c:pt idx="191">
                  <c:v>Dezembro/2009</c:v>
                </c:pt>
                <c:pt idx="192">
                  <c:v>Janeiro/2010</c:v>
                </c:pt>
                <c:pt idx="193">
                  <c:v>Fevereiro/2010</c:v>
                </c:pt>
                <c:pt idx="194">
                  <c:v>Março/2010</c:v>
                </c:pt>
                <c:pt idx="195">
                  <c:v>Abril/2010</c:v>
                </c:pt>
                <c:pt idx="196">
                  <c:v>Maio/2010</c:v>
                </c:pt>
                <c:pt idx="197">
                  <c:v>Junho/2010</c:v>
                </c:pt>
                <c:pt idx="198">
                  <c:v>Julho/2010</c:v>
                </c:pt>
                <c:pt idx="199">
                  <c:v>Agosto/2010</c:v>
                </c:pt>
                <c:pt idx="200">
                  <c:v>Setembro/2010</c:v>
                </c:pt>
                <c:pt idx="201">
                  <c:v>Outubro/2010</c:v>
                </c:pt>
                <c:pt idx="202">
                  <c:v>Novembro/2010</c:v>
                </c:pt>
                <c:pt idx="203">
                  <c:v>Dezembro/2010</c:v>
                </c:pt>
                <c:pt idx="204">
                  <c:v>Janeiro/2011</c:v>
                </c:pt>
                <c:pt idx="205">
                  <c:v>Fevereiro/2011</c:v>
                </c:pt>
                <c:pt idx="206">
                  <c:v>Março/2011</c:v>
                </c:pt>
                <c:pt idx="207">
                  <c:v>Abril/2011</c:v>
                </c:pt>
                <c:pt idx="208">
                  <c:v>Maio/2011</c:v>
                </c:pt>
                <c:pt idx="209">
                  <c:v>Junho/2011</c:v>
                </c:pt>
                <c:pt idx="210">
                  <c:v>Julho/2011</c:v>
                </c:pt>
                <c:pt idx="211">
                  <c:v>Agosto/2011</c:v>
                </c:pt>
                <c:pt idx="212">
                  <c:v>Setembro/2011</c:v>
                </c:pt>
                <c:pt idx="213">
                  <c:v>Outubro/2011</c:v>
                </c:pt>
                <c:pt idx="214">
                  <c:v>Novembro/2011</c:v>
                </c:pt>
                <c:pt idx="215">
                  <c:v>Dezembro/2011</c:v>
                </c:pt>
                <c:pt idx="216">
                  <c:v>Janeiro/2012</c:v>
                </c:pt>
                <c:pt idx="217">
                  <c:v>Fevereiro/2012</c:v>
                </c:pt>
                <c:pt idx="218">
                  <c:v>Março/2012</c:v>
                </c:pt>
                <c:pt idx="219">
                  <c:v>Abril/2012</c:v>
                </c:pt>
                <c:pt idx="220">
                  <c:v>Maio/2012</c:v>
                </c:pt>
                <c:pt idx="221">
                  <c:v>Junho/2012</c:v>
                </c:pt>
                <c:pt idx="222">
                  <c:v>Julho/2012</c:v>
                </c:pt>
                <c:pt idx="223">
                  <c:v>Agosto/2012</c:v>
                </c:pt>
                <c:pt idx="224">
                  <c:v>Setembro/2012</c:v>
                </c:pt>
                <c:pt idx="225">
                  <c:v>Outubro/2012</c:v>
                </c:pt>
                <c:pt idx="226">
                  <c:v>Novembro/2012</c:v>
                </c:pt>
                <c:pt idx="227">
                  <c:v>Dezembro/2012</c:v>
                </c:pt>
                <c:pt idx="228">
                  <c:v>Janeiro/2013</c:v>
                </c:pt>
                <c:pt idx="229">
                  <c:v>Fevereiro/2013</c:v>
                </c:pt>
                <c:pt idx="230">
                  <c:v>Março/2013</c:v>
                </c:pt>
                <c:pt idx="231">
                  <c:v>Abril/2013</c:v>
                </c:pt>
                <c:pt idx="232">
                  <c:v>Maio/2013</c:v>
                </c:pt>
                <c:pt idx="233">
                  <c:v>Junho/2013</c:v>
                </c:pt>
                <c:pt idx="234">
                  <c:v>Julho/2013</c:v>
                </c:pt>
                <c:pt idx="235">
                  <c:v>Agosto/2013</c:v>
                </c:pt>
                <c:pt idx="236">
                  <c:v>Setembro/2013</c:v>
                </c:pt>
                <c:pt idx="237">
                  <c:v>Outubro/2013</c:v>
                </c:pt>
                <c:pt idx="238">
                  <c:v>Novembro/2013</c:v>
                </c:pt>
                <c:pt idx="239">
                  <c:v>Dezembro/2013</c:v>
                </c:pt>
                <c:pt idx="240">
                  <c:v>Janeiro/2014</c:v>
                </c:pt>
                <c:pt idx="241">
                  <c:v>Fevereiro/2014</c:v>
                </c:pt>
                <c:pt idx="242">
                  <c:v>Março/2014</c:v>
                </c:pt>
                <c:pt idx="243">
                  <c:v>Abril/2014</c:v>
                </c:pt>
                <c:pt idx="244">
                  <c:v>Maio/2014</c:v>
                </c:pt>
                <c:pt idx="245">
                  <c:v>Junho/2014</c:v>
                </c:pt>
                <c:pt idx="246">
                  <c:v>Julho/2014</c:v>
                </c:pt>
                <c:pt idx="247">
                  <c:v>Agosto/2014</c:v>
                </c:pt>
                <c:pt idx="248">
                  <c:v>Setembro/2014</c:v>
                </c:pt>
                <c:pt idx="249">
                  <c:v>Outubro/2014</c:v>
                </c:pt>
                <c:pt idx="250">
                  <c:v>Novembro/2014</c:v>
                </c:pt>
                <c:pt idx="251">
                  <c:v>Dezembro/2014</c:v>
                </c:pt>
                <c:pt idx="252">
                  <c:v>Janeiro/2015</c:v>
                </c:pt>
                <c:pt idx="253">
                  <c:v>Fevereiro/2015</c:v>
                </c:pt>
                <c:pt idx="254">
                  <c:v>Março/2015</c:v>
                </c:pt>
                <c:pt idx="255">
                  <c:v>Abril/2015</c:v>
                </c:pt>
                <c:pt idx="256">
                  <c:v>Maio/2015</c:v>
                </c:pt>
                <c:pt idx="257">
                  <c:v>Junho/2015</c:v>
                </c:pt>
                <c:pt idx="258">
                  <c:v>Julho/2015</c:v>
                </c:pt>
                <c:pt idx="259">
                  <c:v>Agosto/2015</c:v>
                </c:pt>
                <c:pt idx="260">
                  <c:v>Setembro/2015</c:v>
                </c:pt>
                <c:pt idx="261">
                  <c:v>Outubro/2015</c:v>
                </c:pt>
                <c:pt idx="262">
                  <c:v>Novembro/2015</c:v>
                </c:pt>
                <c:pt idx="263">
                  <c:v>Dezembro/2015</c:v>
                </c:pt>
                <c:pt idx="264">
                  <c:v>Janeiro/2016</c:v>
                </c:pt>
                <c:pt idx="265">
                  <c:v>Fevereiro/2016</c:v>
                </c:pt>
                <c:pt idx="266">
                  <c:v>Março/2016</c:v>
                </c:pt>
                <c:pt idx="267">
                  <c:v>Abril/2016</c:v>
                </c:pt>
                <c:pt idx="268">
                  <c:v>Maio/2016</c:v>
                </c:pt>
                <c:pt idx="269">
                  <c:v>Junho/2016</c:v>
                </c:pt>
                <c:pt idx="270">
                  <c:v>Julho/2016</c:v>
                </c:pt>
                <c:pt idx="271">
                  <c:v>Agosto/2016</c:v>
                </c:pt>
                <c:pt idx="272">
                  <c:v>Setembro/2016</c:v>
                </c:pt>
                <c:pt idx="273">
                  <c:v>Outubro/2016</c:v>
                </c:pt>
                <c:pt idx="274">
                  <c:v>Novembro/2016</c:v>
                </c:pt>
                <c:pt idx="275">
                  <c:v>Dezembro/2016</c:v>
                </c:pt>
                <c:pt idx="276">
                  <c:v>Janeiro/2017</c:v>
                </c:pt>
                <c:pt idx="277">
                  <c:v>Fevereiro/2017</c:v>
                </c:pt>
                <c:pt idx="278">
                  <c:v>Março/2017</c:v>
                </c:pt>
                <c:pt idx="279">
                  <c:v>Abril/2017</c:v>
                </c:pt>
                <c:pt idx="280">
                  <c:v>Maio/2017</c:v>
                </c:pt>
                <c:pt idx="281">
                  <c:v>Junho/2017</c:v>
                </c:pt>
                <c:pt idx="282">
                  <c:v>Julho/2017</c:v>
                </c:pt>
                <c:pt idx="283">
                  <c:v>Agosto/2017</c:v>
                </c:pt>
                <c:pt idx="284">
                  <c:v>Setembro/2017</c:v>
                </c:pt>
                <c:pt idx="285">
                  <c:v>Outubro/2017</c:v>
                </c:pt>
                <c:pt idx="286">
                  <c:v>Novembro/2017</c:v>
                </c:pt>
                <c:pt idx="287">
                  <c:v>Dezembro/2017</c:v>
                </c:pt>
                <c:pt idx="288">
                  <c:v>Janeiro/2018</c:v>
                </c:pt>
                <c:pt idx="289">
                  <c:v>Fevereiro/2018</c:v>
                </c:pt>
                <c:pt idx="290">
                  <c:v>Março/2018</c:v>
                </c:pt>
                <c:pt idx="291">
                  <c:v>Abril/2018</c:v>
                </c:pt>
                <c:pt idx="292">
                  <c:v>Maio/2018</c:v>
                </c:pt>
                <c:pt idx="293">
                  <c:v>Junho/2018</c:v>
                </c:pt>
                <c:pt idx="294">
                  <c:v>Julho/2018</c:v>
                </c:pt>
                <c:pt idx="295">
                  <c:v>Agosto/2018</c:v>
                </c:pt>
                <c:pt idx="296">
                  <c:v>Setembro/2018</c:v>
                </c:pt>
                <c:pt idx="297">
                  <c:v>Outubro/2018</c:v>
                </c:pt>
                <c:pt idx="298">
                  <c:v>Novembro/2018</c:v>
                </c:pt>
                <c:pt idx="299">
                  <c:v>Dezembro/2018</c:v>
                </c:pt>
                <c:pt idx="300">
                  <c:v>Janeiro/2019</c:v>
                </c:pt>
                <c:pt idx="301">
                  <c:v>Fevereiro/2019</c:v>
                </c:pt>
                <c:pt idx="302">
                  <c:v>Março/2019</c:v>
                </c:pt>
                <c:pt idx="303">
                  <c:v>Abril/2019</c:v>
                </c:pt>
                <c:pt idx="304">
                  <c:v>Maio/2019</c:v>
                </c:pt>
                <c:pt idx="305">
                  <c:v>Junho/2019</c:v>
                </c:pt>
                <c:pt idx="306">
                  <c:v>Julho/2019</c:v>
                </c:pt>
                <c:pt idx="307">
                  <c:v>Agosto/2019</c:v>
                </c:pt>
                <c:pt idx="308">
                  <c:v>Setembro/2019</c:v>
                </c:pt>
                <c:pt idx="309">
                  <c:v>Outubro/2019</c:v>
                </c:pt>
                <c:pt idx="310">
                  <c:v>Novembro/2019</c:v>
                </c:pt>
                <c:pt idx="311">
                  <c:v>Dezembro/2019</c:v>
                </c:pt>
                <c:pt idx="312">
                  <c:v>Janeiro/2020</c:v>
                </c:pt>
                <c:pt idx="313">
                  <c:v>Fevereiro/2020</c:v>
                </c:pt>
                <c:pt idx="314">
                  <c:v>Março/2020</c:v>
                </c:pt>
                <c:pt idx="315">
                  <c:v>Abril/2020</c:v>
                </c:pt>
                <c:pt idx="316">
                  <c:v>Maio/2020</c:v>
                </c:pt>
                <c:pt idx="317">
                  <c:v>Junho/2020</c:v>
                </c:pt>
                <c:pt idx="318">
                  <c:v>Julho/2020</c:v>
                </c:pt>
                <c:pt idx="319">
                  <c:v>Agosto/2020</c:v>
                </c:pt>
                <c:pt idx="320">
                  <c:v>Setembro/2020</c:v>
                </c:pt>
                <c:pt idx="321">
                  <c:v>Outubro/2020</c:v>
                </c:pt>
                <c:pt idx="322">
                  <c:v>Novembro/2020</c:v>
                </c:pt>
                <c:pt idx="323">
                  <c:v>Dezembro/2020</c:v>
                </c:pt>
                <c:pt idx="324">
                  <c:v>Janeiro/2021</c:v>
                </c:pt>
                <c:pt idx="325">
                  <c:v>Fevereiro/2021</c:v>
                </c:pt>
                <c:pt idx="326">
                  <c:v>Março/2021</c:v>
                </c:pt>
                <c:pt idx="327">
                  <c:v>Abril/2021</c:v>
                </c:pt>
                <c:pt idx="328">
                  <c:v>Maio/2021</c:v>
                </c:pt>
                <c:pt idx="329">
                  <c:v>Junho/2021</c:v>
                </c:pt>
                <c:pt idx="330">
                  <c:v>Julho/2021</c:v>
                </c:pt>
                <c:pt idx="331">
                  <c:v>Agosto/2021</c:v>
                </c:pt>
                <c:pt idx="332">
                  <c:v>Setembro/2021</c:v>
                </c:pt>
                <c:pt idx="333">
                  <c:v>Outubro/2021</c:v>
                </c:pt>
                <c:pt idx="334">
                  <c:v>Novembro/2021</c:v>
                </c:pt>
                <c:pt idx="335">
                  <c:v>Dezembro/2021</c:v>
                </c:pt>
                <c:pt idx="336">
                  <c:v>Janeiro/2022</c:v>
                </c:pt>
                <c:pt idx="337">
                  <c:v>Fevereiro/2022</c:v>
                </c:pt>
                <c:pt idx="338">
                  <c:v>Março/2022</c:v>
                </c:pt>
                <c:pt idx="339">
                  <c:v>Abril/2022</c:v>
                </c:pt>
                <c:pt idx="340">
                  <c:v>Maio/2022</c:v>
                </c:pt>
                <c:pt idx="341">
                  <c:v>Junho/2022</c:v>
                </c:pt>
                <c:pt idx="342">
                  <c:v>Julho/2022</c:v>
                </c:pt>
                <c:pt idx="343">
                  <c:v>Agosto/2022</c:v>
                </c:pt>
                <c:pt idx="344">
                  <c:v>Setembro/2022</c:v>
                </c:pt>
                <c:pt idx="345">
                  <c:v>Outubro/2022</c:v>
                </c:pt>
                <c:pt idx="346">
                  <c:v>Novembro/2022</c:v>
                </c:pt>
                <c:pt idx="347">
                  <c:v>Dezembro/2022</c:v>
                </c:pt>
                <c:pt idx="348">
                  <c:v>Janeiro/2023</c:v>
                </c:pt>
                <c:pt idx="349">
                  <c:v>Fevereiro/2023</c:v>
                </c:pt>
                <c:pt idx="350">
                  <c:v>Março/2023</c:v>
                </c:pt>
                <c:pt idx="351">
                  <c:v>Abril/2023</c:v>
                </c:pt>
                <c:pt idx="352">
                  <c:v>Maio/2023</c:v>
                </c:pt>
                <c:pt idx="353">
                  <c:v>Junho/2023</c:v>
                </c:pt>
                <c:pt idx="354">
                  <c:v>Julho/2023</c:v>
                </c:pt>
                <c:pt idx="355">
                  <c:v>Agosto/2023</c:v>
                </c:pt>
                <c:pt idx="356">
                  <c:v>Setembro/2023</c:v>
                </c:pt>
                <c:pt idx="357">
                  <c:v>Outubro/2023</c:v>
                </c:pt>
                <c:pt idx="358">
                  <c:v>Novembro/2023</c:v>
                </c:pt>
                <c:pt idx="359">
                  <c:v>Dezembro/2023</c:v>
                </c:pt>
              </c:strCache>
            </c:strRef>
          </c:xVal>
          <c:yVal>
            <c:numRef>
              <c:f>Simulação!$P$21:$P$1100</c:f>
              <c:numCache>
                <c:formatCode>0</c:formatCode>
                <c:ptCount val="1080"/>
                <c:pt idx="0">
                  <c:v>32269</c:v>
                </c:pt>
                <c:pt idx="1">
                  <c:v>32269</c:v>
                </c:pt>
                <c:pt idx="2">
                  <c:v>32269</c:v>
                </c:pt>
                <c:pt idx="3">
                  <c:v>32269</c:v>
                </c:pt>
                <c:pt idx="4">
                  <c:v>32269</c:v>
                </c:pt>
                <c:pt idx="5">
                  <c:v>32269</c:v>
                </c:pt>
                <c:pt idx="6">
                  <c:v>32269</c:v>
                </c:pt>
                <c:pt idx="7">
                  <c:v>32269</c:v>
                </c:pt>
                <c:pt idx="8">
                  <c:v>32269</c:v>
                </c:pt>
                <c:pt idx="9">
                  <c:v>32269</c:v>
                </c:pt>
                <c:pt idx="10">
                  <c:v>32269</c:v>
                </c:pt>
                <c:pt idx="11">
                  <c:v>32269</c:v>
                </c:pt>
                <c:pt idx="12">
                  <c:v>32269</c:v>
                </c:pt>
                <c:pt idx="13">
                  <c:v>32269</c:v>
                </c:pt>
                <c:pt idx="14">
                  <c:v>32269</c:v>
                </c:pt>
                <c:pt idx="15">
                  <c:v>32269</c:v>
                </c:pt>
                <c:pt idx="16">
                  <c:v>32269</c:v>
                </c:pt>
                <c:pt idx="17">
                  <c:v>32269</c:v>
                </c:pt>
                <c:pt idx="18">
                  <c:v>32269</c:v>
                </c:pt>
                <c:pt idx="19">
                  <c:v>32269</c:v>
                </c:pt>
                <c:pt idx="20">
                  <c:v>32269</c:v>
                </c:pt>
                <c:pt idx="21">
                  <c:v>32269</c:v>
                </c:pt>
                <c:pt idx="22">
                  <c:v>32269</c:v>
                </c:pt>
                <c:pt idx="23">
                  <c:v>32269</c:v>
                </c:pt>
                <c:pt idx="24">
                  <c:v>32269</c:v>
                </c:pt>
                <c:pt idx="25">
                  <c:v>32269</c:v>
                </c:pt>
                <c:pt idx="26">
                  <c:v>32269</c:v>
                </c:pt>
                <c:pt idx="27">
                  <c:v>32269</c:v>
                </c:pt>
                <c:pt idx="28">
                  <c:v>32269</c:v>
                </c:pt>
                <c:pt idx="29">
                  <c:v>32269</c:v>
                </c:pt>
                <c:pt idx="30">
                  <c:v>32269</c:v>
                </c:pt>
                <c:pt idx="31">
                  <c:v>32269</c:v>
                </c:pt>
                <c:pt idx="32">
                  <c:v>32269</c:v>
                </c:pt>
                <c:pt idx="33">
                  <c:v>32269</c:v>
                </c:pt>
                <c:pt idx="34">
                  <c:v>32269</c:v>
                </c:pt>
                <c:pt idx="35">
                  <c:v>32269</c:v>
                </c:pt>
                <c:pt idx="36">
                  <c:v>32269</c:v>
                </c:pt>
                <c:pt idx="37">
                  <c:v>32269</c:v>
                </c:pt>
                <c:pt idx="38">
                  <c:v>32269</c:v>
                </c:pt>
                <c:pt idx="39">
                  <c:v>32269</c:v>
                </c:pt>
                <c:pt idx="40">
                  <c:v>32269</c:v>
                </c:pt>
                <c:pt idx="41">
                  <c:v>32269</c:v>
                </c:pt>
                <c:pt idx="42">
                  <c:v>32269</c:v>
                </c:pt>
                <c:pt idx="43">
                  <c:v>32269</c:v>
                </c:pt>
                <c:pt idx="44">
                  <c:v>32269</c:v>
                </c:pt>
                <c:pt idx="45">
                  <c:v>32269</c:v>
                </c:pt>
                <c:pt idx="46">
                  <c:v>32269</c:v>
                </c:pt>
                <c:pt idx="47">
                  <c:v>32269</c:v>
                </c:pt>
                <c:pt idx="48">
                  <c:v>32269</c:v>
                </c:pt>
                <c:pt idx="49">
                  <c:v>32269</c:v>
                </c:pt>
                <c:pt idx="50">
                  <c:v>32269</c:v>
                </c:pt>
                <c:pt idx="51">
                  <c:v>32269</c:v>
                </c:pt>
                <c:pt idx="52">
                  <c:v>32269</c:v>
                </c:pt>
                <c:pt idx="53">
                  <c:v>32269</c:v>
                </c:pt>
                <c:pt idx="54">
                  <c:v>32269</c:v>
                </c:pt>
                <c:pt idx="55">
                  <c:v>32269</c:v>
                </c:pt>
                <c:pt idx="56">
                  <c:v>32269</c:v>
                </c:pt>
                <c:pt idx="57">
                  <c:v>32269</c:v>
                </c:pt>
                <c:pt idx="58">
                  <c:v>32269</c:v>
                </c:pt>
                <c:pt idx="59">
                  <c:v>32269</c:v>
                </c:pt>
                <c:pt idx="60">
                  <c:v>32269</c:v>
                </c:pt>
                <c:pt idx="61">
                  <c:v>32269</c:v>
                </c:pt>
                <c:pt idx="62">
                  <c:v>32269</c:v>
                </c:pt>
                <c:pt idx="63">
                  <c:v>32269</c:v>
                </c:pt>
                <c:pt idx="64">
                  <c:v>32269</c:v>
                </c:pt>
                <c:pt idx="65">
                  <c:v>32269</c:v>
                </c:pt>
                <c:pt idx="66">
                  <c:v>32269</c:v>
                </c:pt>
                <c:pt idx="67">
                  <c:v>32269</c:v>
                </c:pt>
                <c:pt idx="68">
                  <c:v>32269</c:v>
                </c:pt>
                <c:pt idx="69">
                  <c:v>32269</c:v>
                </c:pt>
                <c:pt idx="70">
                  <c:v>32269</c:v>
                </c:pt>
                <c:pt idx="71">
                  <c:v>32269</c:v>
                </c:pt>
                <c:pt idx="72">
                  <c:v>32269</c:v>
                </c:pt>
                <c:pt idx="73">
                  <c:v>32269</c:v>
                </c:pt>
                <c:pt idx="74">
                  <c:v>32269</c:v>
                </c:pt>
                <c:pt idx="75">
                  <c:v>32269</c:v>
                </c:pt>
                <c:pt idx="76">
                  <c:v>32269</c:v>
                </c:pt>
                <c:pt idx="77">
                  <c:v>32269</c:v>
                </c:pt>
                <c:pt idx="78">
                  <c:v>32269</c:v>
                </c:pt>
                <c:pt idx="79">
                  <c:v>32269</c:v>
                </c:pt>
                <c:pt idx="80">
                  <c:v>32269</c:v>
                </c:pt>
                <c:pt idx="81">
                  <c:v>32269</c:v>
                </c:pt>
                <c:pt idx="82">
                  <c:v>32269</c:v>
                </c:pt>
                <c:pt idx="83">
                  <c:v>32269</c:v>
                </c:pt>
                <c:pt idx="84">
                  <c:v>32269</c:v>
                </c:pt>
                <c:pt idx="85">
                  <c:v>32269</c:v>
                </c:pt>
                <c:pt idx="86">
                  <c:v>32269</c:v>
                </c:pt>
                <c:pt idx="87">
                  <c:v>32269</c:v>
                </c:pt>
                <c:pt idx="88">
                  <c:v>32269</c:v>
                </c:pt>
                <c:pt idx="89">
                  <c:v>32269</c:v>
                </c:pt>
                <c:pt idx="90">
                  <c:v>32269</c:v>
                </c:pt>
                <c:pt idx="91">
                  <c:v>32269</c:v>
                </c:pt>
                <c:pt idx="92">
                  <c:v>32269</c:v>
                </c:pt>
                <c:pt idx="93">
                  <c:v>32269</c:v>
                </c:pt>
                <c:pt idx="94">
                  <c:v>32269</c:v>
                </c:pt>
                <c:pt idx="95">
                  <c:v>32269</c:v>
                </c:pt>
                <c:pt idx="96">
                  <c:v>32269</c:v>
                </c:pt>
                <c:pt idx="97">
                  <c:v>32269</c:v>
                </c:pt>
                <c:pt idx="98">
                  <c:v>32269</c:v>
                </c:pt>
                <c:pt idx="99">
                  <c:v>32269</c:v>
                </c:pt>
                <c:pt idx="100">
                  <c:v>32269</c:v>
                </c:pt>
                <c:pt idx="101">
                  <c:v>32269</c:v>
                </c:pt>
                <c:pt idx="102">
                  <c:v>32269</c:v>
                </c:pt>
                <c:pt idx="103">
                  <c:v>32269</c:v>
                </c:pt>
                <c:pt idx="104">
                  <c:v>32269</c:v>
                </c:pt>
                <c:pt idx="105">
                  <c:v>32269</c:v>
                </c:pt>
                <c:pt idx="106">
                  <c:v>32269</c:v>
                </c:pt>
                <c:pt idx="107">
                  <c:v>32269</c:v>
                </c:pt>
                <c:pt idx="108">
                  <c:v>32269</c:v>
                </c:pt>
                <c:pt idx="109">
                  <c:v>32269</c:v>
                </c:pt>
                <c:pt idx="110">
                  <c:v>32269</c:v>
                </c:pt>
                <c:pt idx="111">
                  <c:v>32269</c:v>
                </c:pt>
                <c:pt idx="112">
                  <c:v>32269</c:v>
                </c:pt>
                <c:pt idx="113">
                  <c:v>32269</c:v>
                </c:pt>
                <c:pt idx="114">
                  <c:v>32269</c:v>
                </c:pt>
                <c:pt idx="115">
                  <c:v>32269</c:v>
                </c:pt>
                <c:pt idx="116">
                  <c:v>32269</c:v>
                </c:pt>
                <c:pt idx="117">
                  <c:v>32269</c:v>
                </c:pt>
                <c:pt idx="118">
                  <c:v>32269</c:v>
                </c:pt>
                <c:pt idx="119">
                  <c:v>32269</c:v>
                </c:pt>
                <c:pt idx="120">
                  <c:v>32269</c:v>
                </c:pt>
                <c:pt idx="121">
                  <c:v>32269</c:v>
                </c:pt>
                <c:pt idx="122">
                  <c:v>32269</c:v>
                </c:pt>
                <c:pt idx="123">
                  <c:v>32269</c:v>
                </c:pt>
                <c:pt idx="124">
                  <c:v>32269</c:v>
                </c:pt>
                <c:pt idx="125">
                  <c:v>32269</c:v>
                </c:pt>
                <c:pt idx="126">
                  <c:v>32269</c:v>
                </c:pt>
                <c:pt idx="127">
                  <c:v>32269</c:v>
                </c:pt>
                <c:pt idx="128">
                  <c:v>32269</c:v>
                </c:pt>
                <c:pt idx="129">
                  <c:v>32269</c:v>
                </c:pt>
                <c:pt idx="130">
                  <c:v>32269</c:v>
                </c:pt>
                <c:pt idx="131">
                  <c:v>32269</c:v>
                </c:pt>
                <c:pt idx="132">
                  <c:v>32269</c:v>
                </c:pt>
                <c:pt idx="133">
                  <c:v>32269</c:v>
                </c:pt>
                <c:pt idx="134">
                  <c:v>32269</c:v>
                </c:pt>
                <c:pt idx="135">
                  <c:v>32269</c:v>
                </c:pt>
                <c:pt idx="136">
                  <c:v>32269</c:v>
                </c:pt>
                <c:pt idx="137">
                  <c:v>32269</c:v>
                </c:pt>
                <c:pt idx="138">
                  <c:v>32269</c:v>
                </c:pt>
                <c:pt idx="139">
                  <c:v>32269</c:v>
                </c:pt>
                <c:pt idx="140">
                  <c:v>32269</c:v>
                </c:pt>
                <c:pt idx="141">
                  <c:v>32269</c:v>
                </c:pt>
                <c:pt idx="142">
                  <c:v>32269</c:v>
                </c:pt>
                <c:pt idx="143">
                  <c:v>32269</c:v>
                </c:pt>
                <c:pt idx="144">
                  <c:v>32269</c:v>
                </c:pt>
                <c:pt idx="145">
                  <c:v>32269</c:v>
                </c:pt>
                <c:pt idx="146">
                  <c:v>32269</c:v>
                </c:pt>
                <c:pt idx="147">
                  <c:v>32269</c:v>
                </c:pt>
                <c:pt idx="148">
                  <c:v>32269</c:v>
                </c:pt>
                <c:pt idx="149">
                  <c:v>32269</c:v>
                </c:pt>
                <c:pt idx="150">
                  <c:v>32269</c:v>
                </c:pt>
                <c:pt idx="151">
                  <c:v>32269</c:v>
                </c:pt>
                <c:pt idx="152">
                  <c:v>32269</c:v>
                </c:pt>
                <c:pt idx="153">
                  <c:v>32269</c:v>
                </c:pt>
                <c:pt idx="154">
                  <c:v>32269</c:v>
                </c:pt>
                <c:pt idx="155">
                  <c:v>32269</c:v>
                </c:pt>
                <c:pt idx="156">
                  <c:v>32269</c:v>
                </c:pt>
                <c:pt idx="157">
                  <c:v>32269</c:v>
                </c:pt>
                <c:pt idx="158">
                  <c:v>32269</c:v>
                </c:pt>
                <c:pt idx="159">
                  <c:v>32269</c:v>
                </c:pt>
                <c:pt idx="160">
                  <c:v>32269</c:v>
                </c:pt>
                <c:pt idx="161">
                  <c:v>32269</c:v>
                </c:pt>
                <c:pt idx="162">
                  <c:v>32269</c:v>
                </c:pt>
                <c:pt idx="163">
                  <c:v>32269</c:v>
                </c:pt>
                <c:pt idx="164">
                  <c:v>32269</c:v>
                </c:pt>
                <c:pt idx="165">
                  <c:v>32269</c:v>
                </c:pt>
                <c:pt idx="166">
                  <c:v>32269</c:v>
                </c:pt>
                <c:pt idx="167">
                  <c:v>32269</c:v>
                </c:pt>
                <c:pt idx="168">
                  <c:v>32269</c:v>
                </c:pt>
                <c:pt idx="169">
                  <c:v>32269</c:v>
                </c:pt>
                <c:pt idx="170">
                  <c:v>32269</c:v>
                </c:pt>
                <c:pt idx="171">
                  <c:v>32269</c:v>
                </c:pt>
                <c:pt idx="172">
                  <c:v>32269</c:v>
                </c:pt>
                <c:pt idx="173">
                  <c:v>32269</c:v>
                </c:pt>
                <c:pt idx="174">
                  <c:v>32269</c:v>
                </c:pt>
                <c:pt idx="175">
                  <c:v>32269</c:v>
                </c:pt>
                <c:pt idx="176">
                  <c:v>32269</c:v>
                </c:pt>
                <c:pt idx="177">
                  <c:v>32269</c:v>
                </c:pt>
                <c:pt idx="178">
                  <c:v>32269</c:v>
                </c:pt>
                <c:pt idx="179">
                  <c:v>32269</c:v>
                </c:pt>
                <c:pt idx="180">
                  <c:v>32269</c:v>
                </c:pt>
                <c:pt idx="181">
                  <c:v>32269</c:v>
                </c:pt>
                <c:pt idx="182">
                  <c:v>32269</c:v>
                </c:pt>
                <c:pt idx="183">
                  <c:v>32269</c:v>
                </c:pt>
                <c:pt idx="184">
                  <c:v>32269</c:v>
                </c:pt>
                <c:pt idx="185">
                  <c:v>32269</c:v>
                </c:pt>
                <c:pt idx="186">
                  <c:v>32269</c:v>
                </c:pt>
                <c:pt idx="187">
                  <c:v>32269</c:v>
                </c:pt>
                <c:pt idx="188">
                  <c:v>32269</c:v>
                </c:pt>
                <c:pt idx="189">
                  <c:v>32269</c:v>
                </c:pt>
                <c:pt idx="190">
                  <c:v>32269</c:v>
                </c:pt>
                <c:pt idx="191">
                  <c:v>32269</c:v>
                </c:pt>
                <c:pt idx="192">
                  <c:v>32269</c:v>
                </c:pt>
                <c:pt idx="193">
                  <c:v>32269</c:v>
                </c:pt>
                <c:pt idx="194">
                  <c:v>32269</c:v>
                </c:pt>
                <c:pt idx="195">
                  <c:v>32269</c:v>
                </c:pt>
                <c:pt idx="196">
                  <c:v>32269</c:v>
                </c:pt>
                <c:pt idx="197">
                  <c:v>32269</c:v>
                </c:pt>
                <c:pt idx="198">
                  <c:v>32269</c:v>
                </c:pt>
                <c:pt idx="199">
                  <c:v>32269</c:v>
                </c:pt>
                <c:pt idx="200">
                  <c:v>32269</c:v>
                </c:pt>
                <c:pt idx="201">
                  <c:v>32269</c:v>
                </c:pt>
                <c:pt idx="202">
                  <c:v>32269</c:v>
                </c:pt>
                <c:pt idx="203">
                  <c:v>32269</c:v>
                </c:pt>
                <c:pt idx="204">
                  <c:v>32269</c:v>
                </c:pt>
                <c:pt idx="205">
                  <c:v>32269</c:v>
                </c:pt>
                <c:pt idx="206">
                  <c:v>32269</c:v>
                </c:pt>
                <c:pt idx="207">
                  <c:v>32269</c:v>
                </c:pt>
                <c:pt idx="208">
                  <c:v>32269</c:v>
                </c:pt>
                <c:pt idx="209">
                  <c:v>32269</c:v>
                </c:pt>
                <c:pt idx="210">
                  <c:v>32269</c:v>
                </c:pt>
                <c:pt idx="211">
                  <c:v>32269</c:v>
                </c:pt>
                <c:pt idx="212">
                  <c:v>32269</c:v>
                </c:pt>
                <c:pt idx="213">
                  <c:v>32269</c:v>
                </c:pt>
                <c:pt idx="214">
                  <c:v>32269</c:v>
                </c:pt>
                <c:pt idx="215">
                  <c:v>32269</c:v>
                </c:pt>
                <c:pt idx="216">
                  <c:v>32269</c:v>
                </c:pt>
                <c:pt idx="217">
                  <c:v>32269</c:v>
                </c:pt>
                <c:pt idx="218">
                  <c:v>32269</c:v>
                </c:pt>
                <c:pt idx="219">
                  <c:v>32269</c:v>
                </c:pt>
                <c:pt idx="220">
                  <c:v>32269</c:v>
                </c:pt>
                <c:pt idx="221">
                  <c:v>32269</c:v>
                </c:pt>
                <c:pt idx="222">
                  <c:v>32269</c:v>
                </c:pt>
                <c:pt idx="223">
                  <c:v>32269</c:v>
                </c:pt>
                <c:pt idx="224">
                  <c:v>32269</c:v>
                </c:pt>
                <c:pt idx="225">
                  <c:v>32269</c:v>
                </c:pt>
                <c:pt idx="226">
                  <c:v>32269</c:v>
                </c:pt>
                <c:pt idx="227">
                  <c:v>32269</c:v>
                </c:pt>
                <c:pt idx="228">
                  <c:v>32269</c:v>
                </c:pt>
                <c:pt idx="229">
                  <c:v>32269</c:v>
                </c:pt>
                <c:pt idx="230">
                  <c:v>32269</c:v>
                </c:pt>
                <c:pt idx="231">
                  <c:v>32269</c:v>
                </c:pt>
                <c:pt idx="232">
                  <c:v>32269</c:v>
                </c:pt>
                <c:pt idx="233">
                  <c:v>32269</c:v>
                </c:pt>
                <c:pt idx="234">
                  <c:v>32269</c:v>
                </c:pt>
                <c:pt idx="235">
                  <c:v>32269</c:v>
                </c:pt>
                <c:pt idx="236">
                  <c:v>32269</c:v>
                </c:pt>
                <c:pt idx="237">
                  <c:v>32269</c:v>
                </c:pt>
                <c:pt idx="238">
                  <c:v>32269</c:v>
                </c:pt>
                <c:pt idx="239">
                  <c:v>32269</c:v>
                </c:pt>
                <c:pt idx="240">
                  <c:v>32269</c:v>
                </c:pt>
                <c:pt idx="241">
                  <c:v>32269</c:v>
                </c:pt>
                <c:pt idx="242">
                  <c:v>32269</c:v>
                </c:pt>
                <c:pt idx="243">
                  <c:v>32269</c:v>
                </c:pt>
                <c:pt idx="244">
                  <c:v>32269</c:v>
                </c:pt>
                <c:pt idx="245">
                  <c:v>32269</c:v>
                </c:pt>
                <c:pt idx="246">
                  <c:v>32269</c:v>
                </c:pt>
                <c:pt idx="247">
                  <c:v>32269</c:v>
                </c:pt>
                <c:pt idx="248">
                  <c:v>32269</c:v>
                </c:pt>
                <c:pt idx="249">
                  <c:v>32269</c:v>
                </c:pt>
                <c:pt idx="250">
                  <c:v>32269</c:v>
                </c:pt>
                <c:pt idx="251">
                  <c:v>32269</c:v>
                </c:pt>
                <c:pt idx="252">
                  <c:v>32269</c:v>
                </c:pt>
                <c:pt idx="253">
                  <c:v>32269</c:v>
                </c:pt>
                <c:pt idx="254">
                  <c:v>32269</c:v>
                </c:pt>
                <c:pt idx="255">
                  <c:v>32269</c:v>
                </c:pt>
                <c:pt idx="256">
                  <c:v>32269</c:v>
                </c:pt>
                <c:pt idx="257">
                  <c:v>32269</c:v>
                </c:pt>
                <c:pt idx="258">
                  <c:v>32269</c:v>
                </c:pt>
                <c:pt idx="259">
                  <c:v>32269</c:v>
                </c:pt>
                <c:pt idx="260">
                  <c:v>32269</c:v>
                </c:pt>
                <c:pt idx="261">
                  <c:v>32269</c:v>
                </c:pt>
                <c:pt idx="262">
                  <c:v>32269</c:v>
                </c:pt>
                <c:pt idx="263">
                  <c:v>32269</c:v>
                </c:pt>
                <c:pt idx="264">
                  <c:v>32269</c:v>
                </c:pt>
                <c:pt idx="265">
                  <c:v>32269</c:v>
                </c:pt>
                <c:pt idx="266">
                  <c:v>32269</c:v>
                </c:pt>
                <c:pt idx="267">
                  <c:v>32269</c:v>
                </c:pt>
                <c:pt idx="268">
                  <c:v>32269</c:v>
                </c:pt>
                <c:pt idx="269">
                  <c:v>32269</c:v>
                </c:pt>
                <c:pt idx="270">
                  <c:v>32269</c:v>
                </c:pt>
                <c:pt idx="271">
                  <c:v>32269</c:v>
                </c:pt>
                <c:pt idx="272">
                  <c:v>32269</c:v>
                </c:pt>
                <c:pt idx="273">
                  <c:v>32269</c:v>
                </c:pt>
                <c:pt idx="274">
                  <c:v>32269</c:v>
                </c:pt>
                <c:pt idx="275">
                  <c:v>32269</c:v>
                </c:pt>
                <c:pt idx="276">
                  <c:v>32269</c:v>
                </c:pt>
                <c:pt idx="277">
                  <c:v>32269</c:v>
                </c:pt>
                <c:pt idx="278">
                  <c:v>32269</c:v>
                </c:pt>
                <c:pt idx="279">
                  <c:v>32269</c:v>
                </c:pt>
                <c:pt idx="280">
                  <c:v>32269</c:v>
                </c:pt>
                <c:pt idx="281">
                  <c:v>32269</c:v>
                </c:pt>
                <c:pt idx="282">
                  <c:v>32269</c:v>
                </c:pt>
                <c:pt idx="283">
                  <c:v>32269</c:v>
                </c:pt>
                <c:pt idx="284">
                  <c:v>32269</c:v>
                </c:pt>
                <c:pt idx="285">
                  <c:v>32269</c:v>
                </c:pt>
                <c:pt idx="286">
                  <c:v>32269</c:v>
                </c:pt>
                <c:pt idx="287">
                  <c:v>32269</c:v>
                </c:pt>
                <c:pt idx="288">
                  <c:v>32269</c:v>
                </c:pt>
                <c:pt idx="289">
                  <c:v>32269</c:v>
                </c:pt>
                <c:pt idx="290">
                  <c:v>32269</c:v>
                </c:pt>
                <c:pt idx="291">
                  <c:v>32269</c:v>
                </c:pt>
                <c:pt idx="292">
                  <c:v>32269</c:v>
                </c:pt>
                <c:pt idx="293">
                  <c:v>32269</c:v>
                </c:pt>
                <c:pt idx="294">
                  <c:v>32269</c:v>
                </c:pt>
                <c:pt idx="295">
                  <c:v>32269</c:v>
                </c:pt>
                <c:pt idx="296">
                  <c:v>32269</c:v>
                </c:pt>
                <c:pt idx="297">
                  <c:v>32269</c:v>
                </c:pt>
                <c:pt idx="298">
                  <c:v>32269</c:v>
                </c:pt>
                <c:pt idx="299">
                  <c:v>32269</c:v>
                </c:pt>
                <c:pt idx="300">
                  <c:v>32269</c:v>
                </c:pt>
                <c:pt idx="301">
                  <c:v>32269</c:v>
                </c:pt>
                <c:pt idx="302">
                  <c:v>32269</c:v>
                </c:pt>
                <c:pt idx="303">
                  <c:v>32269</c:v>
                </c:pt>
                <c:pt idx="304">
                  <c:v>32269</c:v>
                </c:pt>
                <c:pt idx="305">
                  <c:v>32269</c:v>
                </c:pt>
                <c:pt idx="306">
                  <c:v>32269</c:v>
                </c:pt>
                <c:pt idx="307">
                  <c:v>32269</c:v>
                </c:pt>
                <c:pt idx="308">
                  <c:v>32269</c:v>
                </c:pt>
                <c:pt idx="309">
                  <c:v>32269</c:v>
                </c:pt>
                <c:pt idx="310">
                  <c:v>32269</c:v>
                </c:pt>
                <c:pt idx="311">
                  <c:v>32269</c:v>
                </c:pt>
                <c:pt idx="312">
                  <c:v>32269</c:v>
                </c:pt>
                <c:pt idx="313">
                  <c:v>32269</c:v>
                </c:pt>
                <c:pt idx="314">
                  <c:v>32269</c:v>
                </c:pt>
                <c:pt idx="315">
                  <c:v>32269</c:v>
                </c:pt>
                <c:pt idx="316">
                  <c:v>32269</c:v>
                </c:pt>
                <c:pt idx="317">
                  <c:v>32269</c:v>
                </c:pt>
                <c:pt idx="318">
                  <c:v>32269</c:v>
                </c:pt>
                <c:pt idx="319">
                  <c:v>32269</c:v>
                </c:pt>
                <c:pt idx="320">
                  <c:v>32269</c:v>
                </c:pt>
                <c:pt idx="321">
                  <c:v>32269</c:v>
                </c:pt>
                <c:pt idx="322">
                  <c:v>32269</c:v>
                </c:pt>
                <c:pt idx="323">
                  <c:v>32269</c:v>
                </c:pt>
                <c:pt idx="324">
                  <c:v>32269</c:v>
                </c:pt>
                <c:pt idx="325">
                  <c:v>32269</c:v>
                </c:pt>
                <c:pt idx="326">
                  <c:v>32269</c:v>
                </c:pt>
                <c:pt idx="327">
                  <c:v>32269</c:v>
                </c:pt>
                <c:pt idx="328">
                  <c:v>32269</c:v>
                </c:pt>
                <c:pt idx="329">
                  <c:v>32269</c:v>
                </c:pt>
                <c:pt idx="330">
                  <c:v>32269</c:v>
                </c:pt>
                <c:pt idx="331">
                  <c:v>32269</c:v>
                </c:pt>
                <c:pt idx="332">
                  <c:v>32269</c:v>
                </c:pt>
                <c:pt idx="333">
                  <c:v>32269</c:v>
                </c:pt>
                <c:pt idx="334">
                  <c:v>32269</c:v>
                </c:pt>
                <c:pt idx="335">
                  <c:v>32269</c:v>
                </c:pt>
                <c:pt idx="336">
                  <c:v>32269</c:v>
                </c:pt>
                <c:pt idx="337">
                  <c:v>32269</c:v>
                </c:pt>
                <c:pt idx="338">
                  <c:v>32269</c:v>
                </c:pt>
                <c:pt idx="339">
                  <c:v>32269</c:v>
                </c:pt>
                <c:pt idx="340">
                  <c:v>32269</c:v>
                </c:pt>
                <c:pt idx="341">
                  <c:v>32269</c:v>
                </c:pt>
                <c:pt idx="342">
                  <c:v>32269</c:v>
                </c:pt>
                <c:pt idx="343">
                  <c:v>32269</c:v>
                </c:pt>
                <c:pt idx="344">
                  <c:v>32269</c:v>
                </c:pt>
                <c:pt idx="345">
                  <c:v>32269</c:v>
                </c:pt>
                <c:pt idx="346">
                  <c:v>32269</c:v>
                </c:pt>
                <c:pt idx="347">
                  <c:v>32269</c:v>
                </c:pt>
                <c:pt idx="348">
                  <c:v>32269</c:v>
                </c:pt>
                <c:pt idx="349">
                  <c:v>32269</c:v>
                </c:pt>
                <c:pt idx="350">
                  <c:v>32269</c:v>
                </c:pt>
                <c:pt idx="351">
                  <c:v>32269</c:v>
                </c:pt>
                <c:pt idx="352">
                  <c:v>32269</c:v>
                </c:pt>
                <c:pt idx="353">
                  <c:v>32269</c:v>
                </c:pt>
                <c:pt idx="354">
                  <c:v>32269</c:v>
                </c:pt>
                <c:pt idx="355">
                  <c:v>32269</c:v>
                </c:pt>
                <c:pt idx="356">
                  <c:v>32269</c:v>
                </c:pt>
                <c:pt idx="357">
                  <c:v>32269</c:v>
                </c:pt>
                <c:pt idx="358">
                  <c:v>32269</c:v>
                </c:pt>
                <c:pt idx="359">
                  <c:v>32269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12-4006-9DB5-D6369B4D6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6245328"/>
        <c:axId val="380958048"/>
      </c:scatterChart>
      <c:valAx>
        <c:axId val="1666245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Meses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0958048"/>
        <c:crosses val="autoZero"/>
        <c:crossBetween val="midCat"/>
      </c:valAx>
      <c:valAx>
        <c:axId val="38095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Volume (m³)</a:t>
                </a:r>
              </a:p>
            </c:rich>
          </c:tx>
          <c:layout>
            <c:manualLayout>
              <c:xMode val="edge"/>
              <c:yMode val="edge"/>
              <c:x val="2.5317443427679647E-2"/>
              <c:y val="0.370459618361938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66245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767897102542775"/>
          <c:y val="0.26747021519776853"/>
          <c:w val="0.16798851464205797"/>
          <c:h val="0.489546587134991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</xdr:row>
      <xdr:rowOff>102870</xdr:rowOff>
    </xdr:from>
    <xdr:to>
      <xdr:col>8</xdr:col>
      <xdr:colOff>586740</xdr:colOff>
      <xdr:row>19</xdr:row>
      <xdr:rowOff>106680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272534-D61B-4F3A-9BD1-944FA1F028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V2006"/>
  <sheetViews>
    <sheetView showGridLines="0" workbookViewId="0">
      <selection activeCell="F11" sqref="F11"/>
    </sheetView>
  </sheetViews>
  <sheetFormatPr defaultColWidth="14.42578125" defaultRowHeight="15" customHeight="1" x14ac:dyDescent="0.25"/>
  <cols>
    <col min="1" max="3" width="8.7109375" customWidth="1"/>
    <col min="4" max="4" width="11.140625" customWidth="1"/>
    <col min="5" max="5" width="11.42578125" customWidth="1"/>
    <col min="6" max="6" width="6.7109375" customWidth="1"/>
    <col min="7" max="7" width="11.42578125" customWidth="1"/>
    <col min="8" max="8" width="14.28515625" customWidth="1"/>
    <col min="9" max="9" width="10.7109375" customWidth="1"/>
    <col min="10" max="10" width="11.5703125" customWidth="1"/>
    <col min="11" max="11" width="16.7109375" customWidth="1"/>
    <col min="12" max="12" width="15.7109375" customWidth="1"/>
    <col min="13" max="13" width="8.7109375" customWidth="1"/>
    <col min="14" max="14" width="14.5703125" customWidth="1"/>
    <col min="15" max="15" width="15" customWidth="1"/>
    <col min="16" max="16" width="10.5703125" customWidth="1"/>
    <col min="17" max="17" width="12.140625" customWidth="1"/>
    <col min="18" max="21" width="8.7109375" customWidth="1"/>
    <col min="22" max="22" width="10" customWidth="1"/>
  </cols>
  <sheetData>
    <row r="1" spans="1:22" ht="14.25" customHeight="1" x14ac:dyDescent="0.25">
      <c r="A1" s="1"/>
      <c r="B1" s="219" t="s">
        <v>0</v>
      </c>
      <c r="C1" s="220"/>
      <c r="D1" s="220"/>
      <c r="E1" s="22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4.25" customHeight="1" x14ac:dyDescent="0.25">
      <c r="A3" s="1"/>
      <c r="B3" s="222" t="s">
        <v>961</v>
      </c>
      <c r="C3" s="223"/>
      <c r="D3" s="223"/>
      <c r="E3" s="223"/>
      <c r="F3" s="223"/>
      <c r="G3" s="223"/>
      <c r="H3" s="223"/>
      <c r="I3" s="223"/>
      <c r="J3" s="223"/>
      <c r="K3" s="223"/>
      <c r="L3" s="224"/>
      <c r="M3" s="1"/>
      <c r="N3" s="225" t="s">
        <v>1</v>
      </c>
      <c r="O3" s="226"/>
      <c r="P3" s="226"/>
      <c r="Q3" s="227"/>
      <c r="R3" s="1"/>
      <c r="S3" s="2"/>
      <c r="T3" s="1"/>
      <c r="U3" s="1"/>
      <c r="V3" s="1"/>
    </row>
    <row r="4" spans="1:22" ht="18" customHeight="1" x14ac:dyDescent="0.25">
      <c r="A4" s="1"/>
      <c r="B4" s="230" t="s">
        <v>2</v>
      </c>
      <c r="C4" s="231"/>
      <c r="D4" s="231"/>
      <c r="E4" s="231"/>
      <c r="F4" s="231"/>
      <c r="G4" s="184" t="s">
        <v>955</v>
      </c>
      <c r="H4" s="212" t="s">
        <v>3</v>
      </c>
      <c r="I4" s="3"/>
      <c r="J4" s="3"/>
      <c r="K4" s="4"/>
      <c r="L4" s="186">
        <v>12.872</v>
      </c>
      <c r="M4" s="1"/>
      <c r="N4" s="228" t="s">
        <v>4</v>
      </c>
      <c r="O4" s="217"/>
      <c r="P4" s="229"/>
      <c r="Q4" s="181">
        <v>60220000</v>
      </c>
      <c r="R4" s="1"/>
      <c r="S4" s="1"/>
      <c r="T4" s="1"/>
      <c r="U4" s="1"/>
      <c r="V4" s="1"/>
    </row>
    <row r="5" spans="1:22" ht="18.75" customHeight="1" x14ac:dyDescent="0.25">
      <c r="A5" s="1"/>
      <c r="B5" s="5" t="s">
        <v>5</v>
      </c>
      <c r="C5" s="6"/>
      <c r="D5" s="6"/>
      <c r="E5" s="7"/>
      <c r="F5" s="8"/>
      <c r="G5" s="185" t="s">
        <v>210</v>
      </c>
      <c r="H5" s="9" t="s">
        <v>6</v>
      </c>
      <c r="I5" s="6"/>
      <c r="J5" s="6"/>
      <c r="K5" s="10"/>
      <c r="L5" s="187">
        <v>2.39</v>
      </c>
      <c r="M5" s="1"/>
      <c r="N5" s="232" t="s">
        <v>7</v>
      </c>
      <c r="O5" s="233"/>
      <c r="P5" s="234"/>
      <c r="Q5" s="182" t="s">
        <v>240</v>
      </c>
      <c r="R5" s="1"/>
      <c r="S5" s="1"/>
      <c r="T5" s="1"/>
      <c r="U5" s="1"/>
      <c r="V5" s="1"/>
    </row>
    <row r="6" spans="1:22" ht="18.75" customHeight="1" thickBot="1" x14ac:dyDescent="0.3">
      <c r="A6" s="1"/>
      <c r="B6" s="5" t="s">
        <v>8</v>
      </c>
      <c r="C6" s="6"/>
      <c r="D6" s="6"/>
      <c r="E6" s="6"/>
      <c r="F6" s="10"/>
      <c r="G6" s="11">
        <f>VLOOKUP(G5,'Informações Gerais'!$B$3:$E$45,4)</f>
        <v>0.5</v>
      </c>
      <c r="H6" s="212" t="s">
        <v>966</v>
      </c>
      <c r="I6" s="6"/>
      <c r="J6" s="12" t="s">
        <v>10</v>
      </c>
      <c r="K6" s="10"/>
      <c r="L6" s="187">
        <v>5</v>
      </c>
      <c r="M6" s="1"/>
      <c r="N6" s="235" t="s">
        <v>9</v>
      </c>
      <c r="O6" s="236"/>
      <c r="P6" s="237"/>
      <c r="Q6" s="183">
        <v>1070</v>
      </c>
      <c r="R6" s="1"/>
      <c r="S6" s="1"/>
      <c r="T6" s="1"/>
      <c r="U6" s="1"/>
      <c r="V6" s="1"/>
    </row>
    <row r="7" spans="1:22" ht="37.5" customHeight="1" thickBot="1" x14ac:dyDescent="0.3">
      <c r="A7" s="1"/>
      <c r="B7" s="5" t="s">
        <v>963</v>
      </c>
      <c r="C7" s="6"/>
      <c r="D7" s="6"/>
      <c r="E7" s="12" t="s">
        <v>10</v>
      </c>
      <c r="F7" s="10"/>
      <c r="G7" s="189">
        <v>107563.32</v>
      </c>
      <c r="H7" s="238" t="s">
        <v>958</v>
      </c>
      <c r="I7" s="233"/>
      <c r="J7" s="233"/>
      <c r="K7" s="233"/>
      <c r="L7" s="188">
        <v>32269</v>
      </c>
      <c r="M7" s="1"/>
      <c r="R7" s="13"/>
      <c r="S7" s="1"/>
      <c r="T7" s="1"/>
      <c r="U7" s="1"/>
      <c r="V7" s="1"/>
    </row>
    <row r="8" spans="1:22" ht="18" customHeight="1" thickBot="1" x14ac:dyDescent="0.3">
      <c r="A8" s="1"/>
      <c r="B8" s="14" t="s">
        <v>12</v>
      </c>
      <c r="C8" s="15"/>
      <c r="D8" s="16">
        <f>G7-L7</f>
        <v>75294.320000000007</v>
      </c>
      <c r="E8" s="214" t="s">
        <v>962</v>
      </c>
      <c r="F8" s="213"/>
      <c r="G8" s="213"/>
      <c r="H8" s="215">
        <f>$G$7/($L$5*10000)</f>
        <v>4.5005573221757329</v>
      </c>
      <c r="I8" s="213" t="s">
        <v>13</v>
      </c>
      <c r="J8" s="213"/>
      <c r="K8" s="213"/>
      <c r="L8" s="17">
        <f>D8/G7</f>
        <v>0.69999996281260191</v>
      </c>
      <c r="M8" s="1"/>
      <c r="N8" s="242" t="s">
        <v>953</v>
      </c>
      <c r="O8" s="242"/>
      <c r="P8" s="242"/>
      <c r="Q8" s="242"/>
      <c r="R8" s="242"/>
      <c r="S8" s="1"/>
      <c r="T8" s="1"/>
      <c r="U8" s="1"/>
      <c r="V8" s="1"/>
    </row>
    <row r="9" spans="1:22" ht="14.25" customHeight="1" thickTop="1" thickBo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"/>
      <c r="L9" s="1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25.9" customHeight="1" x14ac:dyDescent="0.25">
      <c r="A10" s="18"/>
      <c r="B10" s="18"/>
      <c r="C10" s="239" t="s">
        <v>14</v>
      </c>
      <c r="D10" s="240"/>
      <c r="E10" s="241"/>
      <c r="F10" s="18"/>
      <c r="H10" s="18"/>
      <c r="I10" s="239" t="s">
        <v>15</v>
      </c>
      <c r="J10" s="240"/>
      <c r="K10" s="241"/>
      <c r="L10" s="1"/>
      <c r="M10" s="18"/>
      <c r="N10" s="19" t="s">
        <v>16</v>
      </c>
      <c r="O10" s="20" t="s">
        <v>17</v>
      </c>
      <c r="P10" s="21" t="s">
        <v>18</v>
      </c>
      <c r="Q10" s="21" t="s">
        <v>938</v>
      </c>
      <c r="R10" s="22" t="s">
        <v>19</v>
      </c>
      <c r="S10" s="18"/>
      <c r="T10" s="23" t="s">
        <v>4</v>
      </c>
      <c r="U10" s="24" t="s">
        <v>18</v>
      </c>
      <c r="V10" s="25" t="s">
        <v>20</v>
      </c>
    </row>
    <row r="11" spans="1:22" ht="14.25" customHeight="1" thickBot="1" x14ac:dyDescent="0.3">
      <c r="A11" s="18"/>
      <c r="B11" s="18"/>
      <c r="C11" s="216" t="s">
        <v>939</v>
      </c>
      <c r="D11" s="217"/>
      <c r="E11" s="218"/>
      <c r="F11" s="18"/>
      <c r="H11" s="18"/>
      <c r="I11" s="216" t="s">
        <v>939</v>
      </c>
      <c r="J11" s="217"/>
      <c r="K11" s="218"/>
      <c r="L11" s="1"/>
      <c r="M11" s="18"/>
      <c r="N11" s="172" t="s">
        <v>241</v>
      </c>
      <c r="O11" s="173" t="s">
        <v>242</v>
      </c>
      <c r="P11" s="26">
        <f>IF(N11="","",MONTH(N11))</f>
        <v>1</v>
      </c>
      <c r="Q11" s="26">
        <f>IF(N11="","",YEAR(N11))</f>
        <v>1994</v>
      </c>
      <c r="R11" s="27" t="str">
        <f>IF(N11="","",IF(YEAR(N11)/4=ROUND(YEAR(N11)/4,0),"S","N"))</f>
        <v>N</v>
      </c>
      <c r="S11" s="18"/>
      <c r="T11" s="26">
        <v>1</v>
      </c>
      <c r="U11" s="26" t="s">
        <v>21</v>
      </c>
      <c r="V11" s="26">
        <v>31</v>
      </c>
    </row>
    <row r="12" spans="1:22" ht="14.25" customHeight="1" thickBot="1" x14ac:dyDescent="0.3">
      <c r="A12" s="18"/>
      <c r="B12" s="18"/>
      <c r="C12" s="178" t="s">
        <v>22</v>
      </c>
      <c r="D12" s="179" t="s">
        <v>24</v>
      </c>
      <c r="E12" s="192" t="s">
        <v>23</v>
      </c>
      <c r="G12" s="18"/>
      <c r="H12" s="18"/>
      <c r="I12" s="202" t="s">
        <v>22</v>
      </c>
      <c r="J12" s="202" t="s">
        <v>24</v>
      </c>
      <c r="K12" s="202" t="s">
        <v>23</v>
      </c>
      <c r="M12" s="18"/>
      <c r="N12" s="172" t="s">
        <v>243</v>
      </c>
      <c r="O12" s="173" t="s">
        <v>244</v>
      </c>
      <c r="P12" s="26">
        <f t="shared" ref="P12:P75" si="0">IF(N12="","",MONTH(N12))</f>
        <v>2</v>
      </c>
      <c r="Q12" s="26">
        <f t="shared" ref="Q12:Q75" si="1">IF(N12="","",YEAR(N12))</f>
        <v>1994</v>
      </c>
      <c r="R12" s="27" t="str">
        <f t="shared" ref="R12:R75" si="2">IF(N12="","",IF(YEAR(N12)/4=ROUND(YEAR(N12)/4,0),"S","N"))</f>
        <v>N</v>
      </c>
      <c r="S12" s="18"/>
      <c r="T12" s="26">
        <v>2</v>
      </c>
      <c r="U12" s="26" t="s">
        <v>25</v>
      </c>
      <c r="V12" s="26">
        <v>28</v>
      </c>
    </row>
    <row r="13" spans="1:22" ht="14.25" customHeight="1" x14ac:dyDescent="0.25">
      <c r="A13" s="18"/>
      <c r="B13" s="195"/>
      <c r="C13" s="194">
        <v>1149.5</v>
      </c>
      <c r="D13" s="180">
        <v>107563.32</v>
      </c>
      <c r="E13" s="193">
        <v>23900</v>
      </c>
      <c r="G13" s="18"/>
      <c r="H13" s="18"/>
      <c r="I13" s="199">
        <f>C35</f>
        <v>0</v>
      </c>
      <c r="J13" s="200">
        <f>D35</f>
        <v>0</v>
      </c>
      <c r="K13" s="201">
        <f>E35</f>
        <v>0</v>
      </c>
      <c r="M13" s="18"/>
      <c r="N13" s="172" t="s">
        <v>245</v>
      </c>
      <c r="O13" s="173" t="s">
        <v>246</v>
      </c>
      <c r="P13" s="26">
        <f t="shared" si="0"/>
        <v>3</v>
      </c>
      <c r="Q13" s="26">
        <f t="shared" si="1"/>
        <v>1994</v>
      </c>
      <c r="R13" s="27" t="str">
        <f t="shared" si="2"/>
        <v>N</v>
      </c>
      <c r="S13" s="18"/>
      <c r="T13" s="26">
        <v>3</v>
      </c>
      <c r="U13" s="26" t="s">
        <v>26</v>
      </c>
      <c r="V13" s="26">
        <v>31</v>
      </c>
    </row>
    <row r="14" spans="1:22" ht="14.25" customHeight="1" x14ac:dyDescent="0.25">
      <c r="A14" s="18"/>
      <c r="B14" s="195"/>
      <c r="C14" s="206">
        <v>1149.17</v>
      </c>
      <c r="D14" s="204">
        <v>96806.99</v>
      </c>
      <c r="E14" s="193">
        <v>23050</v>
      </c>
      <c r="G14" s="18"/>
      <c r="H14" s="18"/>
      <c r="I14" s="28">
        <f>C34</f>
        <v>0</v>
      </c>
      <c r="J14" s="27">
        <f>D34</f>
        <v>0</v>
      </c>
      <c r="K14" s="190">
        <f>E34</f>
        <v>0</v>
      </c>
      <c r="M14" s="18"/>
      <c r="N14" s="172" t="s">
        <v>247</v>
      </c>
      <c r="O14" s="173" t="s">
        <v>248</v>
      </c>
      <c r="P14" s="26">
        <f t="shared" si="0"/>
        <v>4</v>
      </c>
      <c r="Q14" s="26">
        <f t="shared" si="1"/>
        <v>1994</v>
      </c>
      <c r="R14" s="27" t="str">
        <f t="shared" si="2"/>
        <v>N</v>
      </c>
      <c r="S14" s="18"/>
      <c r="T14" s="26">
        <v>4</v>
      </c>
      <c r="U14" s="26" t="s">
        <v>27</v>
      </c>
      <c r="V14" s="26">
        <v>30</v>
      </c>
    </row>
    <row r="15" spans="1:22" ht="14.25" customHeight="1" x14ac:dyDescent="0.25">
      <c r="A15" s="18"/>
      <c r="B15" s="195"/>
      <c r="C15" s="206">
        <v>1148.95</v>
      </c>
      <c r="D15" s="204">
        <v>86050.66</v>
      </c>
      <c r="E15" s="193">
        <v>21510</v>
      </c>
      <c r="G15" s="18"/>
      <c r="H15" s="18"/>
      <c r="I15" s="28">
        <f>C33</f>
        <v>0</v>
      </c>
      <c r="J15" s="27">
        <f>D33</f>
        <v>0</v>
      </c>
      <c r="K15" s="190">
        <f>E33</f>
        <v>0</v>
      </c>
      <c r="M15" s="18"/>
      <c r="N15" s="172" t="s">
        <v>249</v>
      </c>
      <c r="O15" s="173" t="s">
        <v>250</v>
      </c>
      <c r="P15" s="26">
        <f t="shared" si="0"/>
        <v>5</v>
      </c>
      <c r="Q15" s="26">
        <f t="shared" si="1"/>
        <v>1994</v>
      </c>
      <c r="R15" s="27" t="str">
        <f t="shared" si="2"/>
        <v>N</v>
      </c>
      <c r="S15" s="18"/>
      <c r="T15" s="26">
        <v>5</v>
      </c>
      <c r="U15" s="26" t="s">
        <v>28</v>
      </c>
      <c r="V15" s="26">
        <v>31</v>
      </c>
    </row>
    <row r="16" spans="1:22" ht="14.25" customHeight="1" x14ac:dyDescent="0.25">
      <c r="A16" s="18"/>
      <c r="B16" s="195"/>
      <c r="C16" s="206">
        <v>1148.73</v>
      </c>
      <c r="D16" s="204">
        <v>75294.320000000007</v>
      </c>
      <c r="E16" s="193">
        <v>19810</v>
      </c>
      <c r="G16" s="18"/>
      <c r="H16" s="18"/>
      <c r="I16" s="28">
        <f>C32</f>
        <v>0</v>
      </c>
      <c r="J16" s="27">
        <f>D32</f>
        <v>0</v>
      </c>
      <c r="K16" s="190">
        <f>E32</f>
        <v>0</v>
      </c>
      <c r="M16" s="18"/>
      <c r="N16" s="172" t="s">
        <v>251</v>
      </c>
      <c r="O16" s="173" t="s">
        <v>252</v>
      </c>
      <c r="P16" s="26">
        <f t="shared" si="0"/>
        <v>6</v>
      </c>
      <c r="Q16" s="26">
        <f t="shared" si="1"/>
        <v>1994</v>
      </c>
      <c r="R16" s="27" t="str">
        <f t="shared" si="2"/>
        <v>N</v>
      </c>
      <c r="S16" s="18"/>
      <c r="T16" s="26">
        <v>6</v>
      </c>
      <c r="U16" s="26" t="s">
        <v>29</v>
      </c>
      <c r="V16" s="26">
        <v>30</v>
      </c>
    </row>
    <row r="17" spans="1:22" ht="14.25" customHeight="1" x14ac:dyDescent="0.25">
      <c r="A17" s="18"/>
      <c r="B17" s="195"/>
      <c r="C17" s="206">
        <v>1148.51</v>
      </c>
      <c r="D17" s="204">
        <v>64537.99</v>
      </c>
      <c r="E17" s="193">
        <v>17930</v>
      </c>
      <c r="G17" s="18"/>
      <c r="H17" s="18"/>
      <c r="I17" s="28">
        <f>C31</f>
        <v>0</v>
      </c>
      <c r="J17" s="27">
        <f>D31</f>
        <v>0</v>
      </c>
      <c r="K17" s="190">
        <f>E31</f>
        <v>0</v>
      </c>
      <c r="M17" s="18"/>
      <c r="N17" s="172" t="s">
        <v>253</v>
      </c>
      <c r="O17" s="173" t="s">
        <v>254</v>
      </c>
      <c r="P17" s="26">
        <f t="shared" si="0"/>
        <v>7</v>
      </c>
      <c r="Q17" s="26">
        <f t="shared" si="1"/>
        <v>1994</v>
      </c>
      <c r="R17" s="27" t="str">
        <f t="shared" si="2"/>
        <v>N</v>
      </c>
      <c r="S17" s="18"/>
      <c r="T17" s="26">
        <v>7</v>
      </c>
      <c r="U17" s="26" t="s">
        <v>30</v>
      </c>
      <c r="V17" s="26">
        <v>31</v>
      </c>
    </row>
    <row r="18" spans="1:22" ht="14.25" customHeight="1" x14ac:dyDescent="0.25">
      <c r="A18" s="18"/>
      <c r="B18" s="195"/>
      <c r="C18" s="206">
        <v>1148.07</v>
      </c>
      <c r="D18" s="204">
        <v>53781.66</v>
      </c>
      <c r="E18" s="193">
        <v>16810</v>
      </c>
      <c r="G18" s="18"/>
      <c r="H18" s="18"/>
      <c r="I18" s="28">
        <f>C30</f>
        <v>0</v>
      </c>
      <c r="J18" s="27">
        <f>D30</f>
        <v>0</v>
      </c>
      <c r="K18" s="190">
        <f>E30</f>
        <v>0</v>
      </c>
      <c r="M18" s="18"/>
      <c r="N18" s="172" t="s">
        <v>255</v>
      </c>
      <c r="O18" s="173" t="s">
        <v>256</v>
      </c>
      <c r="P18" s="26">
        <f t="shared" si="0"/>
        <v>8</v>
      </c>
      <c r="Q18" s="26">
        <f t="shared" si="1"/>
        <v>1994</v>
      </c>
      <c r="R18" s="27" t="str">
        <f t="shared" si="2"/>
        <v>N</v>
      </c>
      <c r="S18" s="18"/>
      <c r="T18" s="26">
        <v>8</v>
      </c>
      <c r="U18" s="26" t="s">
        <v>31</v>
      </c>
      <c r="V18" s="26">
        <v>31</v>
      </c>
    </row>
    <row r="19" spans="1:22" ht="14.25" customHeight="1" x14ac:dyDescent="0.25">
      <c r="A19" s="18"/>
      <c r="B19" s="195"/>
      <c r="C19" s="206">
        <v>1147.74</v>
      </c>
      <c r="D19" s="204">
        <v>43025.33</v>
      </c>
      <c r="E19" s="193">
        <v>14840</v>
      </c>
      <c r="G19" s="18"/>
      <c r="H19" s="18"/>
      <c r="I19" s="28">
        <f t="shared" ref="I19" si="3">C29</f>
        <v>0</v>
      </c>
      <c r="J19" s="27">
        <f>D29</f>
        <v>0</v>
      </c>
      <c r="K19" s="190">
        <f>E29</f>
        <v>0</v>
      </c>
      <c r="M19" s="18"/>
      <c r="N19" s="172" t="s">
        <v>257</v>
      </c>
      <c r="O19" s="173" t="s">
        <v>258</v>
      </c>
      <c r="P19" s="26">
        <f t="shared" si="0"/>
        <v>9</v>
      </c>
      <c r="Q19" s="26">
        <f t="shared" si="1"/>
        <v>1994</v>
      </c>
      <c r="R19" s="27" t="str">
        <f t="shared" si="2"/>
        <v>N</v>
      </c>
      <c r="S19" s="18"/>
      <c r="T19" s="26">
        <v>9</v>
      </c>
      <c r="U19" s="26" t="s">
        <v>32</v>
      </c>
      <c r="V19" s="26">
        <v>30</v>
      </c>
    </row>
    <row r="20" spans="1:22" ht="14.25" customHeight="1" x14ac:dyDescent="0.25">
      <c r="A20" s="18"/>
      <c r="B20" s="195"/>
      <c r="C20" s="206">
        <v>1147.6300000000001</v>
      </c>
      <c r="D20" s="204">
        <v>32269</v>
      </c>
      <c r="E20" s="193">
        <v>11520</v>
      </c>
      <c r="G20" s="18"/>
      <c r="H20" s="18"/>
      <c r="I20" s="28">
        <f t="shared" ref="I20" si="4">C28</f>
        <v>0</v>
      </c>
      <c r="J20" s="27">
        <f>D28</f>
        <v>0</v>
      </c>
      <c r="K20" s="190">
        <f>E28</f>
        <v>0</v>
      </c>
      <c r="M20" s="18"/>
      <c r="N20" s="172" t="s">
        <v>259</v>
      </c>
      <c r="O20" s="173" t="s">
        <v>260</v>
      </c>
      <c r="P20" s="26">
        <f t="shared" si="0"/>
        <v>10</v>
      </c>
      <c r="Q20" s="26">
        <f t="shared" si="1"/>
        <v>1994</v>
      </c>
      <c r="R20" s="27" t="str">
        <f t="shared" si="2"/>
        <v>N</v>
      </c>
      <c r="S20" s="18"/>
      <c r="T20" s="26">
        <v>10</v>
      </c>
      <c r="U20" s="26" t="s">
        <v>33</v>
      </c>
      <c r="V20" s="26">
        <v>31</v>
      </c>
    </row>
    <row r="21" spans="1:22" ht="14.25" customHeight="1" x14ac:dyDescent="0.25">
      <c r="A21" s="18"/>
      <c r="B21" s="195"/>
      <c r="C21" s="206">
        <v>1146.75</v>
      </c>
      <c r="D21" s="204">
        <v>21512.66</v>
      </c>
      <c r="E21" s="193">
        <v>10760</v>
      </c>
      <c r="G21" s="18"/>
      <c r="H21" s="18"/>
      <c r="I21" s="28">
        <f t="shared" ref="I21" si="5">C27</f>
        <v>0</v>
      </c>
      <c r="J21" s="27">
        <f>D27</f>
        <v>0</v>
      </c>
      <c r="K21" s="190">
        <f>E27</f>
        <v>0</v>
      </c>
      <c r="M21" s="18"/>
      <c r="N21" s="172" t="s">
        <v>261</v>
      </c>
      <c r="O21" s="173" t="s">
        <v>262</v>
      </c>
      <c r="P21" s="26">
        <f t="shared" si="0"/>
        <v>11</v>
      </c>
      <c r="Q21" s="26">
        <f t="shared" si="1"/>
        <v>1994</v>
      </c>
      <c r="R21" s="27" t="str">
        <f t="shared" si="2"/>
        <v>N</v>
      </c>
      <c r="S21" s="18"/>
      <c r="T21" s="26">
        <v>11</v>
      </c>
      <c r="U21" s="26" t="s">
        <v>34</v>
      </c>
      <c r="V21" s="26">
        <v>30</v>
      </c>
    </row>
    <row r="22" spans="1:22" ht="14.25" customHeight="1" x14ac:dyDescent="0.25">
      <c r="A22" s="18"/>
      <c r="B22" s="195"/>
      <c r="C22" s="206">
        <v>1145.8699999999999</v>
      </c>
      <c r="D22" s="205">
        <v>10756.33</v>
      </c>
      <c r="E22" s="193">
        <v>8960</v>
      </c>
      <c r="G22" s="18"/>
      <c r="H22" s="18"/>
      <c r="I22" s="28">
        <f t="shared" ref="I22" si="6">C26</f>
        <v>0</v>
      </c>
      <c r="J22" s="27">
        <f>D26</f>
        <v>0</v>
      </c>
      <c r="K22" s="190">
        <f>E26</f>
        <v>0</v>
      </c>
      <c r="M22" s="18"/>
      <c r="N22" s="172" t="s">
        <v>263</v>
      </c>
      <c r="O22" s="173" t="s">
        <v>264</v>
      </c>
      <c r="P22" s="26">
        <f t="shared" si="0"/>
        <v>12</v>
      </c>
      <c r="Q22" s="26">
        <f t="shared" si="1"/>
        <v>1994</v>
      </c>
      <c r="R22" s="27" t="str">
        <f t="shared" si="2"/>
        <v>N</v>
      </c>
      <c r="S22" s="18"/>
      <c r="T22" s="26">
        <v>12</v>
      </c>
      <c r="U22" s="26" t="s">
        <v>35</v>
      </c>
      <c r="V22" s="26">
        <v>31</v>
      </c>
    </row>
    <row r="23" spans="1:22" ht="14.25" customHeight="1" x14ac:dyDescent="0.25">
      <c r="A23" s="18"/>
      <c r="B23" s="195"/>
      <c r="C23" s="194">
        <v>0</v>
      </c>
      <c r="D23" s="180">
        <v>0</v>
      </c>
      <c r="E23" s="193">
        <v>0</v>
      </c>
      <c r="G23" s="18"/>
      <c r="H23" s="18"/>
      <c r="I23" s="28">
        <f t="shared" ref="I23" si="7">C25</f>
        <v>0</v>
      </c>
      <c r="J23" s="27">
        <f>D25</f>
        <v>0</v>
      </c>
      <c r="K23" s="190">
        <f>E25</f>
        <v>0</v>
      </c>
      <c r="M23" s="18"/>
      <c r="N23" s="172" t="s">
        <v>265</v>
      </c>
      <c r="O23" s="173" t="s">
        <v>266</v>
      </c>
      <c r="P23" s="26">
        <f t="shared" si="0"/>
        <v>1</v>
      </c>
      <c r="Q23" s="26">
        <f t="shared" si="1"/>
        <v>1995</v>
      </c>
      <c r="R23" s="27" t="str">
        <f t="shared" si="2"/>
        <v>N</v>
      </c>
      <c r="S23" s="18"/>
      <c r="T23" s="18"/>
      <c r="U23" s="18"/>
      <c r="V23" s="18"/>
    </row>
    <row r="24" spans="1:22" ht="14.25" customHeight="1" x14ac:dyDescent="0.25">
      <c r="A24" s="18"/>
      <c r="B24" s="195"/>
      <c r="C24" s="194">
        <v>0</v>
      </c>
      <c r="D24" s="180">
        <v>0</v>
      </c>
      <c r="E24" s="193">
        <v>0</v>
      </c>
      <c r="G24" s="18"/>
      <c r="H24" s="18"/>
      <c r="I24" s="28">
        <f t="shared" ref="I24" si="8">C24</f>
        <v>0</v>
      </c>
      <c r="J24" s="27">
        <f>D24</f>
        <v>0</v>
      </c>
      <c r="K24" s="190">
        <f>E24</f>
        <v>0</v>
      </c>
      <c r="M24" s="18"/>
      <c r="N24" s="172" t="s">
        <v>267</v>
      </c>
      <c r="O24" s="173" t="s">
        <v>268</v>
      </c>
      <c r="P24" s="26">
        <f t="shared" si="0"/>
        <v>2</v>
      </c>
      <c r="Q24" s="26">
        <f t="shared" si="1"/>
        <v>1995</v>
      </c>
      <c r="R24" s="27" t="str">
        <f t="shared" si="2"/>
        <v>N</v>
      </c>
      <c r="S24" s="18"/>
      <c r="T24" s="18"/>
      <c r="U24" s="18"/>
      <c r="V24" s="18"/>
    </row>
    <row r="25" spans="1:22" ht="14.25" customHeight="1" x14ac:dyDescent="0.25">
      <c r="A25" s="18"/>
      <c r="B25" s="195"/>
      <c r="C25" s="194">
        <v>0</v>
      </c>
      <c r="D25" s="180">
        <v>0</v>
      </c>
      <c r="E25" s="193">
        <v>0</v>
      </c>
      <c r="G25" s="18"/>
      <c r="H25" s="18"/>
      <c r="I25" s="28">
        <f t="shared" ref="I25" si="9">C23</f>
        <v>0</v>
      </c>
      <c r="J25" s="27">
        <f>D23</f>
        <v>0</v>
      </c>
      <c r="K25" s="190">
        <f>E23</f>
        <v>0</v>
      </c>
      <c r="M25" s="18"/>
      <c r="N25" s="172" t="s">
        <v>269</v>
      </c>
      <c r="O25" s="173" t="s">
        <v>270</v>
      </c>
      <c r="P25" s="26">
        <f t="shared" si="0"/>
        <v>3</v>
      </c>
      <c r="Q25" s="26">
        <f t="shared" si="1"/>
        <v>1995</v>
      </c>
      <c r="R25" s="27" t="str">
        <f t="shared" si="2"/>
        <v>N</v>
      </c>
      <c r="S25" s="18"/>
      <c r="T25" s="18"/>
      <c r="U25" s="18"/>
      <c r="V25" s="18"/>
    </row>
    <row r="26" spans="1:22" ht="14.25" customHeight="1" x14ac:dyDescent="0.25">
      <c r="A26" s="18"/>
      <c r="B26" s="195"/>
      <c r="C26" s="194">
        <v>0</v>
      </c>
      <c r="D26" s="180">
        <v>0</v>
      </c>
      <c r="E26" s="193">
        <v>0</v>
      </c>
      <c r="G26" s="18"/>
      <c r="H26" s="18"/>
      <c r="I26" s="28">
        <f t="shared" ref="I26" si="10">C22</f>
        <v>1145.8699999999999</v>
      </c>
      <c r="J26" s="27">
        <f>D22</f>
        <v>10756.33</v>
      </c>
      <c r="K26" s="190">
        <f>E22</f>
        <v>8960</v>
      </c>
      <c r="M26" s="18"/>
      <c r="N26" s="172" t="s">
        <v>271</v>
      </c>
      <c r="O26" s="173" t="s">
        <v>272</v>
      </c>
      <c r="P26" s="26">
        <f t="shared" si="0"/>
        <v>4</v>
      </c>
      <c r="Q26" s="26">
        <f t="shared" si="1"/>
        <v>1995</v>
      </c>
      <c r="R26" s="27" t="str">
        <f t="shared" si="2"/>
        <v>N</v>
      </c>
      <c r="S26" s="18"/>
      <c r="T26" s="18"/>
      <c r="U26" s="18"/>
      <c r="V26" s="18"/>
    </row>
    <row r="27" spans="1:22" ht="14.25" customHeight="1" x14ac:dyDescent="0.25">
      <c r="A27" s="18"/>
      <c r="B27" s="195"/>
      <c r="C27" s="194">
        <v>0</v>
      </c>
      <c r="D27" s="180">
        <v>0</v>
      </c>
      <c r="E27" s="193">
        <v>0</v>
      </c>
      <c r="G27" s="18"/>
      <c r="H27" s="18"/>
      <c r="I27" s="28">
        <f t="shared" ref="I27" si="11">C21</f>
        <v>1146.75</v>
      </c>
      <c r="J27" s="27">
        <f>D21</f>
        <v>21512.66</v>
      </c>
      <c r="K27" s="190">
        <f>E21</f>
        <v>10760</v>
      </c>
      <c r="M27" s="18"/>
      <c r="N27" s="172" t="s">
        <v>273</v>
      </c>
      <c r="O27" s="173" t="s">
        <v>274</v>
      </c>
      <c r="P27" s="26">
        <f t="shared" si="0"/>
        <v>5</v>
      </c>
      <c r="Q27" s="26">
        <f t="shared" si="1"/>
        <v>1995</v>
      </c>
      <c r="R27" s="27" t="str">
        <f t="shared" si="2"/>
        <v>N</v>
      </c>
      <c r="S27" s="18"/>
      <c r="T27" s="18"/>
      <c r="U27" s="18"/>
      <c r="V27" s="18"/>
    </row>
    <row r="28" spans="1:22" ht="14.25" customHeight="1" x14ac:dyDescent="0.25">
      <c r="A28" s="18"/>
      <c r="B28" s="195"/>
      <c r="C28" s="194">
        <v>0</v>
      </c>
      <c r="D28" s="180">
        <v>0</v>
      </c>
      <c r="E28" s="193">
        <v>0</v>
      </c>
      <c r="G28" s="18"/>
      <c r="H28" s="18"/>
      <c r="I28" s="28">
        <f t="shared" ref="I28" si="12">C20</f>
        <v>1147.6300000000001</v>
      </c>
      <c r="J28" s="27">
        <f>D20</f>
        <v>32269</v>
      </c>
      <c r="K28" s="190">
        <f>E20</f>
        <v>11520</v>
      </c>
      <c r="M28" s="18"/>
      <c r="N28" s="172" t="s">
        <v>275</v>
      </c>
      <c r="O28" s="173" t="s">
        <v>276</v>
      </c>
      <c r="P28" s="26">
        <f t="shared" si="0"/>
        <v>6</v>
      </c>
      <c r="Q28" s="26">
        <f t="shared" si="1"/>
        <v>1995</v>
      </c>
      <c r="R28" s="27" t="str">
        <f t="shared" si="2"/>
        <v>N</v>
      </c>
      <c r="S28" s="18"/>
      <c r="T28" s="18"/>
      <c r="U28" s="18"/>
      <c r="V28" s="18"/>
    </row>
    <row r="29" spans="1:22" ht="14.25" customHeight="1" x14ac:dyDescent="0.25">
      <c r="A29" s="18"/>
      <c r="B29" s="195"/>
      <c r="C29" s="194">
        <v>0</v>
      </c>
      <c r="D29" s="180">
        <v>0</v>
      </c>
      <c r="E29" s="193">
        <v>0</v>
      </c>
      <c r="G29" s="18"/>
      <c r="H29" s="18"/>
      <c r="I29" s="28">
        <f t="shared" ref="I29" si="13">C19</f>
        <v>1147.74</v>
      </c>
      <c r="J29" s="27">
        <f>D19</f>
        <v>43025.33</v>
      </c>
      <c r="K29" s="190">
        <f>E19</f>
        <v>14840</v>
      </c>
      <c r="M29" s="18"/>
      <c r="N29" s="172" t="s">
        <v>277</v>
      </c>
      <c r="O29" s="173" t="s">
        <v>278</v>
      </c>
      <c r="P29" s="26">
        <f t="shared" si="0"/>
        <v>7</v>
      </c>
      <c r="Q29" s="26">
        <f t="shared" si="1"/>
        <v>1995</v>
      </c>
      <c r="R29" s="27" t="str">
        <f t="shared" si="2"/>
        <v>N</v>
      </c>
      <c r="S29" s="18"/>
      <c r="T29" s="18"/>
      <c r="U29" s="18"/>
      <c r="V29" s="18"/>
    </row>
    <row r="30" spans="1:22" ht="14.25" customHeight="1" x14ac:dyDescent="0.25">
      <c r="A30" s="18"/>
      <c r="B30" s="195"/>
      <c r="C30" s="194">
        <v>0</v>
      </c>
      <c r="D30" s="180">
        <v>0</v>
      </c>
      <c r="E30" s="193">
        <v>0</v>
      </c>
      <c r="G30" s="18"/>
      <c r="H30" s="18"/>
      <c r="I30" s="28">
        <f>C18</f>
        <v>1148.07</v>
      </c>
      <c r="J30" s="27">
        <f>D18</f>
        <v>53781.66</v>
      </c>
      <c r="K30" s="190">
        <f>E18</f>
        <v>16810</v>
      </c>
      <c r="M30" s="18"/>
      <c r="N30" s="172" t="s">
        <v>279</v>
      </c>
      <c r="O30" s="173" t="s">
        <v>280</v>
      </c>
      <c r="P30" s="26">
        <f t="shared" si="0"/>
        <v>8</v>
      </c>
      <c r="Q30" s="26">
        <f t="shared" si="1"/>
        <v>1995</v>
      </c>
      <c r="R30" s="27" t="str">
        <f t="shared" si="2"/>
        <v>N</v>
      </c>
      <c r="S30" s="18"/>
      <c r="T30" s="18"/>
      <c r="U30" s="18"/>
      <c r="V30" s="18"/>
    </row>
    <row r="31" spans="1:22" ht="14.25" customHeight="1" x14ac:dyDescent="0.25">
      <c r="A31" s="18"/>
      <c r="B31" s="195"/>
      <c r="C31" s="194">
        <v>0</v>
      </c>
      <c r="D31" s="180">
        <v>0</v>
      </c>
      <c r="E31" s="193">
        <v>0</v>
      </c>
      <c r="G31" s="18"/>
      <c r="H31" s="18"/>
      <c r="I31" s="28">
        <f>C17</f>
        <v>1148.51</v>
      </c>
      <c r="J31" s="27">
        <f>D17</f>
        <v>64537.99</v>
      </c>
      <c r="K31" s="190">
        <f>E17</f>
        <v>17930</v>
      </c>
      <c r="M31" s="18"/>
      <c r="N31" s="172" t="s">
        <v>281</v>
      </c>
      <c r="O31" s="173" t="s">
        <v>282</v>
      </c>
      <c r="P31" s="26">
        <f t="shared" si="0"/>
        <v>9</v>
      </c>
      <c r="Q31" s="26">
        <f t="shared" si="1"/>
        <v>1995</v>
      </c>
      <c r="R31" s="27" t="str">
        <f t="shared" si="2"/>
        <v>N</v>
      </c>
      <c r="S31" s="18"/>
      <c r="T31" s="18"/>
      <c r="U31" s="18"/>
      <c r="V31" s="18"/>
    </row>
    <row r="32" spans="1:22" ht="14.25" customHeight="1" x14ac:dyDescent="0.25">
      <c r="A32" s="18"/>
      <c r="B32" s="195"/>
      <c r="C32" s="194">
        <v>0</v>
      </c>
      <c r="D32" s="180">
        <v>0</v>
      </c>
      <c r="E32" s="193">
        <v>0</v>
      </c>
      <c r="G32" s="18"/>
      <c r="H32" s="18"/>
      <c r="I32" s="28">
        <f>C16</f>
        <v>1148.73</v>
      </c>
      <c r="J32" s="27">
        <f>D16</f>
        <v>75294.320000000007</v>
      </c>
      <c r="K32" s="190">
        <f>E16</f>
        <v>19810</v>
      </c>
      <c r="M32" s="18"/>
      <c r="N32" s="172" t="s">
        <v>283</v>
      </c>
      <c r="O32" s="173" t="s">
        <v>284</v>
      </c>
      <c r="P32" s="26">
        <f t="shared" si="0"/>
        <v>10</v>
      </c>
      <c r="Q32" s="26">
        <f t="shared" si="1"/>
        <v>1995</v>
      </c>
      <c r="R32" s="27" t="str">
        <f t="shared" si="2"/>
        <v>N</v>
      </c>
      <c r="S32" s="18"/>
      <c r="T32" s="18"/>
      <c r="U32" s="18"/>
      <c r="V32" s="18"/>
    </row>
    <row r="33" spans="1:22" ht="14.25" customHeight="1" x14ac:dyDescent="0.25">
      <c r="A33" s="18"/>
      <c r="B33" s="195"/>
      <c r="C33" s="194">
        <v>0</v>
      </c>
      <c r="D33" s="180">
        <v>0</v>
      </c>
      <c r="E33" s="193">
        <v>0</v>
      </c>
      <c r="G33" s="18"/>
      <c r="H33" s="18"/>
      <c r="I33" s="28">
        <f>C15</f>
        <v>1148.95</v>
      </c>
      <c r="J33" s="27">
        <f>D15</f>
        <v>86050.66</v>
      </c>
      <c r="K33" s="190">
        <f>E15</f>
        <v>21510</v>
      </c>
      <c r="M33" s="18"/>
      <c r="N33" s="172" t="s">
        <v>285</v>
      </c>
      <c r="O33" s="173" t="s">
        <v>286</v>
      </c>
      <c r="P33" s="26">
        <f t="shared" si="0"/>
        <v>11</v>
      </c>
      <c r="Q33" s="26">
        <f t="shared" si="1"/>
        <v>1995</v>
      </c>
      <c r="R33" s="27" t="str">
        <f t="shared" si="2"/>
        <v>N</v>
      </c>
      <c r="S33" s="18"/>
      <c r="T33" s="18"/>
      <c r="U33" s="18"/>
      <c r="V33" s="18"/>
    </row>
    <row r="34" spans="1:22" ht="14.25" customHeight="1" x14ac:dyDescent="0.25">
      <c r="A34" s="18"/>
      <c r="B34" s="195"/>
      <c r="C34" s="194">
        <v>0</v>
      </c>
      <c r="D34" s="180">
        <v>0</v>
      </c>
      <c r="E34" s="193">
        <v>0</v>
      </c>
      <c r="G34" s="18"/>
      <c r="H34" s="18"/>
      <c r="I34" s="28">
        <f>C14</f>
        <v>1149.17</v>
      </c>
      <c r="J34" s="27">
        <f>D14</f>
        <v>96806.99</v>
      </c>
      <c r="K34" s="190">
        <f>E14</f>
        <v>23050</v>
      </c>
      <c r="M34" s="18"/>
      <c r="N34" s="172" t="s">
        <v>287</v>
      </c>
      <c r="O34" s="173" t="s">
        <v>288</v>
      </c>
      <c r="P34" s="26">
        <f t="shared" si="0"/>
        <v>12</v>
      </c>
      <c r="Q34" s="26">
        <f t="shared" si="1"/>
        <v>1995</v>
      </c>
      <c r="R34" s="27" t="str">
        <f t="shared" si="2"/>
        <v>N</v>
      </c>
      <c r="S34" s="18"/>
      <c r="T34" s="18"/>
      <c r="U34" s="18"/>
      <c r="V34" s="18"/>
    </row>
    <row r="35" spans="1:22" ht="14.25" customHeight="1" thickBot="1" x14ac:dyDescent="0.3">
      <c r="A35" s="18"/>
      <c r="B35" s="195"/>
      <c r="C35" s="196">
        <v>0</v>
      </c>
      <c r="D35" s="197">
        <v>0</v>
      </c>
      <c r="E35" s="198">
        <v>0</v>
      </c>
      <c r="G35" s="18"/>
      <c r="H35" s="18"/>
      <c r="I35" s="29">
        <f>C13</f>
        <v>1149.5</v>
      </c>
      <c r="J35" s="31">
        <f>D13</f>
        <v>107563.32</v>
      </c>
      <c r="K35" s="191">
        <f>E13</f>
        <v>23900</v>
      </c>
      <c r="M35" s="18"/>
      <c r="N35" s="172" t="s">
        <v>289</v>
      </c>
      <c r="O35" s="173" t="s">
        <v>290</v>
      </c>
      <c r="P35" s="26">
        <f t="shared" si="0"/>
        <v>1</v>
      </c>
      <c r="Q35" s="26">
        <f t="shared" si="1"/>
        <v>1996</v>
      </c>
      <c r="R35" s="27" t="str">
        <f t="shared" si="2"/>
        <v>S</v>
      </c>
      <c r="S35" s="18"/>
      <c r="T35" s="18"/>
      <c r="U35" s="18"/>
      <c r="V35" s="18"/>
    </row>
    <row r="36" spans="1:22" ht="14.2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"/>
      <c r="L36" s="1"/>
      <c r="M36" s="18"/>
      <c r="N36" s="172" t="s">
        <v>291</v>
      </c>
      <c r="O36" s="173" t="s">
        <v>292</v>
      </c>
      <c r="P36" s="26">
        <f t="shared" si="0"/>
        <v>2</v>
      </c>
      <c r="Q36" s="26">
        <f t="shared" si="1"/>
        <v>1996</v>
      </c>
      <c r="R36" s="27" t="str">
        <f t="shared" si="2"/>
        <v>S</v>
      </c>
      <c r="S36" s="18"/>
      <c r="T36" s="18"/>
      <c r="U36" s="18"/>
      <c r="V36" s="18"/>
    </row>
    <row r="37" spans="1:22" ht="14.2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"/>
      <c r="L37" s="1"/>
      <c r="M37" s="18"/>
      <c r="N37" s="172" t="s">
        <v>293</v>
      </c>
      <c r="O37" s="173" t="s">
        <v>294</v>
      </c>
      <c r="P37" s="26">
        <f t="shared" si="0"/>
        <v>3</v>
      </c>
      <c r="Q37" s="26">
        <f t="shared" si="1"/>
        <v>1996</v>
      </c>
      <c r="R37" s="27" t="str">
        <f t="shared" si="2"/>
        <v>S</v>
      </c>
      <c r="S37" s="18"/>
      <c r="T37" s="18"/>
      <c r="U37" s="18"/>
      <c r="V37" s="18"/>
    </row>
    <row r="38" spans="1:22" ht="14.2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"/>
      <c r="L38" s="1"/>
      <c r="M38" s="18"/>
      <c r="N38" s="172" t="s">
        <v>295</v>
      </c>
      <c r="O38" s="173" t="s">
        <v>296</v>
      </c>
      <c r="P38" s="26">
        <f t="shared" si="0"/>
        <v>4</v>
      </c>
      <c r="Q38" s="26">
        <f t="shared" si="1"/>
        <v>1996</v>
      </c>
      <c r="R38" s="27" t="str">
        <f t="shared" si="2"/>
        <v>S</v>
      </c>
      <c r="S38" s="18"/>
      <c r="T38" s="18"/>
      <c r="U38" s="18"/>
      <c r="V38" s="18"/>
    </row>
    <row r="39" spans="1:22" ht="14.2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"/>
      <c r="L39" s="1"/>
      <c r="M39" s="18"/>
      <c r="N39" s="172" t="s">
        <v>297</v>
      </c>
      <c r="O39" s="173" t="s">
        <v>298</v>
      </c>
      <c r="P39" s="26">
        <f t="shared" si="0"/>
        <v>5</v>
      </c>
      <c r="Q39" s="26">
        <f t="shared" si="1"/>
        <v>1996</v>
      </c>
      <c r="R39" s="27" t="str">
        <f t="shared" si="2"/>
        <v>S</v>
      </c>
      <c r="S39" s="18"/>
      <c r="T39" s="18"/>
      <c r="U39" s="18"/>
      <c r="V39" s="18"/>
    </row>
    <row r="40" spans="1:22" ht="14.2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"/>
      <c r="L40" s="1"/>
      <c r="M40" s="18"/>
      <c r="N40" s="172" t="s">
        <v>299</v>
      </c>
      <c r="O40" s="173" t="s">
        <v>300</v>
      </c>
      <c r="P40" s="26">
        <f t="shared" si="0"/>
        <v>6</v>
      </c>
      <c r="Q40" s="26">
        <f t="shared" si="1"/>
        <v>1996</v>
      </c>
      <c r="R40" s="27" t="str">
        <f t="shared" si="2"/>
        <v>S</v>
      </c>
      <c r="S40" s="18"/>
      <c r="T40" s="18"/>
      <c r="U40" s="18"/>
      <c r="V40" s="18"/>
    </row>
    <row r="41" spans="1:22" ht="14.2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"/>
      <c r="L41" s="1"/>
      <c r="M41" s="18"/>
      <c r="N41" s="172" t="s">
        <v>301</v>
      </c>
      <c r="O41" s="173" t="s">
        <v>302</v>
      </c>
      <c r="P41" s="26">
        <f t="shared" si="0"/>
        <v>7</v>
      </c>
      <c r="Q41" s="26">
        <f t="shared" si="1"/>
        <v>1996</v>
      </c>
      <c r="R41" s="27" t="str">
        <f t="shared" si="2"/>
        <v>S</v>
      </c>
      <c r="S41" s="18"/>
      <c r="T41" s="18"/>
      <c r="U41" s="18"/>
      <c r="V41" s="18"/>
    </row>
    <row r="42" spans="1:22" ht="14.2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"/>
      <c r="L42" s="1"/>
      <c r="M42" s="18"/>
      <c r="N42" s="172" t="s">
        <v>303</v>
      </c>
      <c r="O42" s="173" t="s">
        <v>304</v>
      </c>
      <c r="P42" s="26">
        <f t="shared" si="0"/>
        <v>8</v>
      </c>
      <c r="Q42" s="26">
        <f t="shared" si="1"/>
        <v>1996</v>
      </c>
      <c r="R42" s="27" t="str">
        <f t="shared" si="2"/>
        <v>S</v>
      </c>
      <c r="S42" s="18"/>
      <c r="T42" s="18"/>
      <c r="U42" s="18"/>
      <c r="V42" s="18"/>
    </row>
    <row r="43" spans="1:22" ht="14.2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"/>
      <c r="L43" s="1"/>
      <c r="M43" s="18"/>
      <c r="N43" s="172" t="s">
        <v>305</v>
      </c>
      <c r="O43" s="173" t="s">
        <v>306</v>
      </c>
      <c r="P43" s="26">
        <f t="shared" si="0"/>
        <v>9</v>
      </c>
      <c r="Q43" s="26">
        <f t="shared" si="1"/>
        <v>1996</v>
      </c>
      <c r="R43" s="27" t="str">
        <f t="shared" si="2"/>
        <v>S</v>
      </c>
      <c r="S43" s="18"/>
      <c r="T43" s="18"/>
      <c r="U43" s="18"/>
      <c r="V43" s="18"/>
    </row>
    <row r="44" spans="1:22" ht="14.2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"/>
      <c r="L44" s="1"/>
      <c r="M44" s="18"/>
      <c r="N44" s="172" t="s">
        <v>307</v>
      </c>
      <c r="O44" s="173" t="s">
        <v>308</v>
      </c>
      <c r="P44" s="26">
        <f t="shared" si="0"/>
        <v>10</v>
      </c>
      <c r="Q44" s="26">
        <f t="shared" si="1"/>
        <v>1996</v>
      </c>
      <c r="R44" s="27" t="str">
        <f t="shared" si="2"/>
        <v>S</v>
      </c>
      <c r="S44" s="18"/>
      <c r="T44" s="18"/>
      <c r="U44" s="18"/>
      <c r="V44" s="18"/>
    </row>
    <row r="45" spans="1:22" ht="14.2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"/>
      <c r="L45" s="1"/>
      <c r="M45" s="18"/>
      <c r="N45" s="172" t="s">
        <v>309</v>
      </c>
      <c r="O45" s="173" t="s">
        <v>310</v>
      </c>
      <c r="P45" s="26">
        <f t="shared" si="0"/>
        <v>11</v>
      </c>
      <c r="Q45" s="26">
        <f t="shared" si="1"/>
        <v>1996</v>
      </c>
      <c r="R45" s="27" t="str">
        <f t="shared" si="2"/>
        <v>S</v>
      </c>
      <c r="S45" s="18"/>
      <c r="T45" s="18"/>
      <c r="U45" s="18"/>
      <c r="V45" s="18"/>
    </row>
    <row r="46" spans="1:22" ht="14.2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"/>
      <c r="L46" s="1"/>
      <c r="M46" s="18"/>
      <c r="N46" s="172" t="s">
        <v>311</v>
      </c>
      <c r="O46" s="173" t="s">
        <v>312</v>
      </c>
      <c r="P46" s="26">
        <f t="shared" si="0"/>
        <v>12</v>
      </c>
      <c r="Q46" s="26">
        <f t="shared" si="1"/>
        <v>1996</v>
      </c>
      <c r="R46" s="27" t="str">
        <f t="shared" si="2"/>
        <v>S</v>
      </c>
      <c r="S46" s="18"/>
      <c r="T46" s="18"/>
      <c r="U46" s="18"/>
      <c r="V46" s="18"/>
    </row>
    <row r="47" spans="1:22" ht="14.2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"/>
      <c r="L47" s="1"/>
      <c r="M47" s="18"/>
      <c r="N47" s="172" t="s">
        <v>313</v>
      </c>
      <c r="O47" s="173" t="s">
        <v>314</v>
      </c>
      <c r="P47" s="26">
        <f t="shared" si="0"/>
        <v>1</v>
      </c>
      <c r="Q47" s="26">
        <f t="shared" si="1"/>
        <v>1997</v>
      </c>
      <c r="R47" s="27" t="str">
        <f t="shared" si="2"/>
        <v>N</v>
      </c>
      <c r="S47" s="18"/>
      <c r="T47" s="18"/>
      <c r="U47" s="18"/>
      <c r="V47" s="18"/>
    </row>
    <row r="48" spans="1:22" ht="14.2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"/>
      <c r="L48" s="1"/>
      <c r="M48" s="18"/>
      <c r="N48" s="172" t="s">
        <v>315</v>
      </c>
      <c r="O48" s="173" t="s">
        <v>316</v>
      </c>
      <c r="P48" s="26">
        <f t="shared" si="0"/>
        <v>2</v>
      </c>
      <c r="Q48" s="26">
        <f t="shared" si="1"/>
        <v>1997</v>
      </c>
      <c r="R48" s="27" t="str">
        <f t="shared" si="2"/>
        <v>N</v>
      </c>
      <c r="S48" s="18"/>
      <c r="T48" s="18"/>
      <c r="U48" s="18"/>
      <c r="V48" s="18"/>
    </row>
    <row r="49" spans="1:22" ht="14.2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"/>
      <c r="L49" s="1"/>
      <c r="M49" s="18"/>
      <c r="N49" s="172" t="s">
        <v>317</v>
      </c>
      <c r="O49" s="173" t="s">
        <v>318</v>
      </c>
      <c r="P49" s="26">
        <f t="shared" si="0"/>
        <v>3</v>
      </c>
      <c r="Q49" s="26">
        <f t="shared" si="1"/>
        <v>1997</v>
      </c>
      <c r="R49" s="27" t="str">
        <f t="shared" si="2"/>
        <v>N</v>
      </c>
      <c r="S49" s="18"/>
      <c r="T49" s="18"/>
      <c r="U49" s="18"/>
      <c r="V49" s="18"/>
    </row>
    <row r="50" spans="1:22" ht="14.2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"/>
      <c r="L50" s="1"/>
      <c r="M50" s="18"/>
      <c r="N50" s="172" t="s">
        <v>319</v>
      </c>
      <c r="O50" s="173" t="s">
        <v>320</v>
      </c>
      <c r="P50" s="26">
        <f t="shared" si="0"/>
        <v>4</v>
      </c>
      <c r="Q50" s="26">
        <f t="shared" si="1"/>
        <v>1997</v>
      </c>
      <c r="R50" s="27" t="str">
        <f t="shared" si="2"/>
        <v>N</v>
      </c>
      <c r="S50" s="18"/>
      <c r="T50" s="18"/>
      <c r="U50" s="18"/>
      <c r="V50" s="18"/>
    </row>
    <row r="51" spans="1:22" ht="14.2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"/>
      <c r="L51" s="1"/>
      <c r="M51" s="18"/>
      <c r="N51" s="172" t="s">
        <v>321</v>
      </c>
      <c r="O51" s="173" t="s">
        <v>322</v>
      </c>
      <c r="P51" s="26">
        <f t="shared" si="0"/>
        <v>5</v>
      </c>
      <c r="Q51" s="26">
        <f t="shared" si="1"/>
        <v>1997</v>
      </c>
      <c r="R51" s="27" t="str">
        <f t="shared" si="2"/>
        <v>N</v>
      </c>
      <c r="S51" s="18"/>
      <c r="T51" s="18"/>
      <c r="U51" s="18"/>
      <c r="V51" s="18"/>
    </row>
    <row r="52" spans="1:22" ht="14.2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"/>
      <c r="L52" s="1"/>
      <c r="M52" s="18"/>
      <c r="N52" s="172" t="s">
        <v>323</v>
      </c>
      <c r="O52" s="173" t="s">
        <v>324</v>
      </c>
      <c r="P52" s="26">
        <f t="shared" si="0"/>
        <v>6</v>
      </c>
      <c r="Q52" s="26">
        <f t="shared" si="1"/>
        <v>1997</v>
      </c>
      <c r="R52" s="27" t="str">
        <f t="shared" si="2"/>
        <v>N</v>
      </c>
      <c r="S52" s="18"/>
      <c r="T52" s="18"/>
      <c r="U52" s="18"/>
      <c r="V52" s="18"/>
    </row>
    <row r="53" spans="1:22" ht="14.2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"/>
      <c r="L53" s="1"/>
      <c r="M53" s="18"/>
      <c r="N53" s="172" t="s">
        <v>325</v>
      </c>
      <c r="O53" s="173" t="s">
        <v>326</v>
      </c>
      <c r="P53" s="26">
        <f t="shared" si="0"/>
        <v>7</v>
      </c>
      <c r="Q53" s="26">
        <f t="shared" si="1"/>
        <v>1997</v>
      </c>
      <c r="R53" s="27" t="str">
        <f t="shared" si="2"/>
        <v>N</v>
      </c>
      <c r="S53" s="18"/>
      <c r="T53" s="18"/>
      <c r="U53" s="18"/>
      <c r="V53" s="18"/>
    </row>
    <row r="54" spans="1:22" ht="14.2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"/>
      <c r="L54" s="1"/>
      <c r="M54" s="18"/>
      <c r="N54" s="172" t="s">
        <v>327</v>
      </c>
      <c r="O54" s="173" t="s">
        <v>328</v>
      </c>
      <c r="P54" s="26">
        <f t="shared" si="0"/>
        <v>8</v>
      </c>
      <c r="Q54" s="26">
        <f t="shared" si="1"/>
        <v>1997</v>
      </c>
      <c r="R54" s="27" t="str">
        <f t="shared" si="2"/>
        <v>N</v>
      </c>
      <c r="S54" s="18"/>
      <c r="T54" s="18"/>
      <c r="U54" s="18"/>
      <c r="V54" s="18"/>
    </row>
    <row r="55" spans="1:22" ht="14.2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"/>
      <c r="L55" s="1"/>
      <c r="M55" s="18"/>
      <c r="N55" s="172" t="s">
        <v>329</v>
      </c>
      <c r="O55" s="173" t="s">
        <v>330</v>
      </c>
      <c r="P55" s="26">
        <f t="shared" si="0"/>
        <v>9</v>
      </c>
      <c r="Q55" s="26">
        <f t="shared" si="1"/>
        <v>1997</v>
      </c>
      <c r="R55" s="27" t="str">
        <f t="shared" si="2"/>
        <v>N</v>
      </c>
      <c r="S55" s="18"/>
      <c r="T55" s="18"/>
      <c r="U55" s="18"/>
      <c r="V55" s="18"/>
    </row>
    <row r="56" spans="1:22" ht="14.2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"/>
      <c r="L56" s="1"/>
      <c r="M56" s="18"/>
      <c r="N56" s="172" t="s">
        <v>331</v>
      </c>
      <c r="O56" s="173" t="s">
        <v>332</v>
      </c>
      <c r="P56" s="26">
        <f t="shared" si="0"/>
        <v>10</v>
      </c>
      <c r="Q56" s="26">
        <f t="shared" si="1"/>
        <v>1997</v>
      </c>
      <c r="R56" s="27" t="str">
        <f t="shared" si="2"/>
        <v>N</v>
      </c>
      <c r="S56" s="18"/>
      <c r="T56" s="18"/>
      <c r="U56" s="18"/>
      <c r="V56" s="18"/>
    </row>
    <row r="57" spans="1:22" ht="14.2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"/>
      <c r="L57" s="1"/>
      <c r="M57" s="18"/>
      <c r="N57" s="172" t="s">
        <v>333</v>
      </c>
      <c r="O57" s="173" t="s">
        <v>272</v>
      </c>
      <c r="P57" s="26">
        <f t="shared" si="0"/>
        <v>11</v>
      </c>
      <c r="Q57" s="26">
        <f t="shared" si="1"/>
        <v>1997</v>
      </c>
      <c r="R57" s="27" t="str">
        <f t="shared" si="2"/>
        <v>N</v>
      </c>
      <c r="S57" s="18"/>
      <c r="T57" s="18"/>
      <c r="U57" s="18"/>
      <c r="V57" s="18"/>
    </row>
    <row r="58" spans="1:22" ht="14.2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"/>
      <c r="L58" s="1"/>
      <c r="M58" s="18"/>
      <c r="N58" s="172" t="s">
        <v>334</v>
      </c>
      <c r="O58" s="173" t="s">
        <v>335</v>
      </c>
      <c r="P58" s="26">
        <f t="shared" si="0"/>
        <v>12</v>
      </c>
      <c r="Q58" s="26">
        <f t="shared" si="1"/>
        <v>1997</v>
      </c>
      <c r="R58" s="27" t="str">
        <f t="shared" si="2"/>
        <v>N</v>
      </c>
      <c r="S58" s="18"/>
      <c r="T58" s="18"/>
      <c r="U58" s="18"/>
      <c r="V58" s="18"/>
    </row>
    <row r="59" spans="1:22" ht="14.2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"/>
      <c r="L59" s="1"/>
      <c r="M59" s="18"/>
      <c r="N59" s="172" t="s">
        <v>336</v>
      </c>
      <c r="O59" s="173" t="s">
        <v>337</v>
      </c>
      <c r="P59" s="26">
        <f t="shared" si="0"/>
        <v>1</v>
      </c>
      <c r="Q59" s="26">
        <f t="shared" si="1"/>
        <v>1998</v>
      </c>
      <c r="R59" s="27" t="str">
        <f t="shared" si="2"/>
        <v>N</v>
      </c>
      <c r="S59" s="18"/>
      <c r="T59" s="18"/>
      <c r="U59" s="18"/>
      <c r="V59" s="18"/>
    </row>
    <row r="60" spans="1:22" ht="14.2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"/>
      <c r="L60" s="1"/>
      <c r="M60" s="18"/>
      <c r="N60" s="172" t="s">
        <v>338</v>
      </c>
      <c r="O60" s="173" t="s">
        <v>339</v>
      </c>
      <c r="P60" s="26">
        <f t="shared" si="0"/>
        <v>2</v>
      </c>
      <c r="Q60" s="26">
        <f t="shared" si="1"/>
        <v>1998</v>
      </c>
      <c r="R60" s="27" t="str">
        <f t="shared" si="2"/>
        <v>N</v>
      </c>
      <c r="S60" s="18"/>
      <c r="T60" s="18"/>
      <c r="U60" s="18"/>
      <c r="V60" s="18"/>
    </row>
    <row r="61" spans="1:22" ht="14.2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"/>
      <c r="L61" s="1"/>
      <c r="M61" s="18"/>
      <c r="N61" s="172" t="s">
        <v>340</v>
      </c>
      <c r="O61" s="173" t="s">
        <v>341</v>
      </c>
      <c r="P61" s="26">
        <f t="shared" si="0"/>
        <v>3</v>
      </c>
      <c r="Q61" s="26">
        <f t="shared" si="1"/>
        <v>1998</v>
      </c>
      <c r="R61" s="27" t="str">
        <f t="shared" si="2"/>
        <v>N</v>
      </c>
      <c r="S61" s="18"/>
      <c r="T61" s="18"/>
      <c r="U61" s="18"/>
      <c r="V61" s="18"/>
    </row>
    <row r="62" spans="1:22" ht="14.2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"/>
      <c r="L62" s="1"/>
      <c r="M62" s="18"/>
      <c r="N62" s="172" t="s">
        <v>342</v>
      </c>
      <c r="O62" s="173" t="s">
        <v>343</v>
      </c>
      <c r="P62" s="26">
        <f t="shared" si="0"/>
        <v>4</v>
      </c>
      <c r="Q62" s="26">
        <f t="shared" si="1"/>
        <v>1998</v>
      </c>
      <c r="R62" s="27" t="str">
        <f t="shared" si="2"/>
        <v>N</v>
      </c>
      <c r="S62" s="18"/>
      <c r="T62" s="18"/>
      <c r="U62" s="18"/>
      <c r="V62" s="18"/>
    </row>
    <row r="63" spans="1:22" ht="14.2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"/>
      <c r="L63" s="1"/>
      <c r="M63" s="18"/>
      <c r="N63" s="172" t="s">
        <v>344</v>
      </c>
      <c r="O63" s="173" t="s">
        <v>345</v>
      </c>
      <c r="P63" s="26">
        <f t="shared" si="0"/>
        <v>5</v>
      </c>
      <c r="Q63" s="26">
        <f t="shared" si="1"/>
        <v>1998</v>
      </c>
      <c r="R63" s="27" t="str">
        <f t="shared" si="2"/>
        <v>N</v>
      </c>
      <c r="S63" s="18"/>
      <c r="T63" s="18"/>
      <c r="U63" s="18"/>
      <c r="V63" s="18"/>
    </row>
    <row r="64" spans="1:22" ht="14.2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"/>
      <c r="L64" s="1"/>
      <c r="M64" s="18"/>
      <c r="N64" s="172" t="s">
        <v>346</v>
      </c>
      <c r="O64" s="173" t="s">
        <v>347</v>
      </c>
      <c r="P64" s="26">
        <f t="shared" si="0"/>
        <v>6</v>
      </c>
      <c r="Q64" s="26">
        <f t="shared" si="1"/>
        <v>1998</v>
      </c>
      <c r="R64" s="27" t="str">
        <f t="shared" si="2"/>
        <v>N</v>
      </c>
      <c r="S64" s="18"/>
      <c r="T64" s="18"/>
      <c r="U64" s="18"/>
      <c r="V64" s="18"/>
    </row>
    <row r="65" spans="1:22" ht="14.2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"/>
      <c r="L65" s="1"/>
      <c r="M65" s="18"/>
      <c r="N65" s="172" t="s">
        <v>348</v>
      </c>
      <c r="O65" s="173" t="s">
        <v>349</v>
      </c>
      <c r="P65" s="26">
        <f t="shared" si="0"/>
        <v>7</v>
      </c>
      <c r="Q65" s="26">
        <f t="shared" si="1"/>
        <v>1998</v>
      </c>
      <c r="R65" s="27" t="str">
        <f t="shared" si="2"/>
        <v>N</v>
      </c>
      <c r="S65" s="18"/>
      <c r="T65" s="18"/>
      <c r="U65" s="18"/>
      <c r="V65" s="18"/>
    </row>
    <row r="66" spans="1:22" ht="14.2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"/>
      <c r="L66" s="1"/>
      <c r="M66" s="18"/>
      <c r="N66" s="172" t="s">
        <v>350</v>
      </c>
      <c r="O66" s="173" t="s">
        <v>351</v>
      </c>
      <c r="P66" s="26">
        <f t="shared" si="0"/>
        <v>8</v>
      </c>
      <c r="Q66" s="26">
        <f t="shared" si="1"/>
        <v>1998</v>
      </c>
      <c r="R66" s="27" t="str">
        <f t="shared" si="2"/>
        <v>N</v>
      </c>
      <c r="S66" s="18"/>
      <c r="T66" s="18"/>
      <c r="U66" s="18"/>
      <c r="V66" s="18"/>
    </row>
    <row r="67" spans="1:22" ht="14.2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"/>
      <c r="L67" s="1"/>
      <c r="M67" s="18"/>
      <c r="N67" s="172" t="s">
        <v>352</v>
      </c>
      <c r="O67" s="173" t="s">
        <v>353</v>
      </c>
      <c r="P67" s="26">
        <f t="shared" si="0"/>
        <v>9</v>
      </c>
      <c r="Q67" s="26">
        <f t="shared" si="1"/>
        <v>1998</v>
      </c>
      <c r="R67" s="27" t="str">
        <f t="shared" si="2"/>
        <v>N</v>
      </c>
      <c r="S67" s="18"/>
      <c r="T67" s="18"/>
      <c r="U67" s="18"/>
      <c r="V67" s="18"/>
    </row>
    <row r="68" spans="1:22" ht="14.2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"/>
      <c r="L68" s="1"/>
      <c r="M68" s="18"/>
      <c r="N68" s="172" t="s">
        <v>354</v>
      </c>
      <c r="O68" s="173" t="s">
        <v>355</v>
      </c>
      <c r="P68" s="26">
        <f t="shared" si="0"/>
        <v>10</v>
      </c>
      <c r="Q68" s="26">
        <f t="shared" si="1"/>
        <v>1998</v>
      </c>
      <c r="R68" s="27" t="str">
        <f t="shared" si="2"/>
        <v>N</v>
      </c>
      <c r="S68" s="18"/>
      <c r="T68" s="18"/>
      <c r="U68" s="18"/>
      <c r="V68" s="18"/>
    </row>
    <row r="69" spans="1:22" ht="14.2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"/>
      <c r="L69" s="1"/>
      <c r="M69" s="18"/>
      <c r="N69" s="172" t="s">
        <v>356</v>
      </c>
      <c r="O69" s="173" t="s">
        <v>357</v>
      </c>
      <c r="P69" s="26">
        <f t="shared" si="0"/>
        <v>11</v>
      </c>
      <c r="Q69" s="26">
        <f t="shared" si="1"/>
        <v>1998</v>
      </c>
      <c r="R69" s="27" t="str">
        <f t="shared" si="2"/>
        <v>N</v>
      </c>
      <c r="S69" s="18"/>
      <c r="T69" s="18"/>
      <c r="U69" s="18"/>
      <c r="V69" s="18"/>
    </row>
    <row r="70" spans="1:22" ht="14.2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"/>
      <c r="L70" s="1"/>
      <c r="M70" s="18"/>
      <c r="N70" s="172" t="s">
        <v>358</v>
      </c>
      <c r="O70" s="173" t="s">
        <v>359</v>
      </c>
      <c r="P70" s="26">
        <f t="shared" si="0"/>
        <v>12</v>
      </c>
      <c r="Q70" s="26">
        <f t="shared" si="1"/>
        <v>1998</v>
      </c>
      <c r="R70" s="27" t="str">
        <f t="shared" si="2"/>
        <v>N</v>
      </c>
      <c r="S70" s="18"/>
      <c r="T70" s="18"/>
      <c r="U70" s="18"/>
      <c r="V70" s="18"/>
    </row>
    <row r="71" spans="1:22" ht="14.2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"/>
      <c r="L71" s="1"/>
      <c r="M71" s="18"/>
      <c r="N71" s="172" t="s">
        <v>360</v>
      </c>
      <c r="O71" s="173" t="s">
        <v>361</v>
      </c>
      <c r="P71" s="26">
        <f t="shared" si="0"/>
        <v>1</v>
      </c>
      <c r="Q71" s="26">
        <f t="shared" si="1"/>
        <v>1999</v>
      </c>
      <c r="R71" s="27" t="str">
        <f t="shared" si="2"/>
        <v>N</v>
      </c>
      <c r="S71" s="18"/>
      <c r="T71" s="18"/>
      <c r="U71" s="18"/>
      <c r="V71" s="18"/>
    </row>
    <row r="72" spans="1:22" ht="14.2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"/>
      <c r="L72" s="1"/>
      <c r="M72" s="18"/>
      <c r="N72" s="172" t="s">
        <v>362</v>
      </c>
      <c r="O72" s="173" t="s">
        <v>363</v>
      </c>
      <c r="P72" s="26">
        <f t="shared" si="0"/>
        <v>2</v>
      </c>
      <c r="Q72" s="26">
        <f t="shared" si="1"/>
        <v>1999</v>
      </c>
      <c r="R72" s="27" t="str">
        <f t="shared" si="2"/>
        <v>N</v>
      </c>
      <c r="S72" s="18"/>
      <c r="T72" s="18"/>
      <c r="U72" s="18"/>
      <c r="V72" s="18"/>
    </row>
    <row r="73" spans="1:22" ht="14.2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"/>
      <c r="L73" s="1"/>
      <c r="M73" s="18"/>
      <c r="N73" s="172" t="s">
        <v>364</v>
      </c>
      <c r="O73" s="173" t="s">
        <v>365</v>
      </c>
      <c r="P73" s="26">
        <f t="shared" si="0"/>
        <v>3</v>
      </c>
      <c r="Q73" s="26">
        <f t="shared" si="1"/>
        <v>1999</v>
      </c>
      <c r="R73" s="27" t="str">
        <f t="shared" si="2"/>
        <v>N</v>
      </c>
      <c r="S73" s="18"/>
      <c r="T73" s="18"/>
      <c r="U73" s="18"/>
      <c r="V73" s="18"/>
    </row>
    <row r="74" spans="1:22" ht="14.2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"/>
      <c r="L74" s="1"/>
      <c r="M74" s="18"/>
      <c r="N74" s="172" t="s">
        <v>366</v>
      </c>
      <c r="O74" s="173" t="s">
        <v>367</v>
      </c>
      <c r="P74" s="26">
        <f t="shared" si="0"/>
        <v>4</v>
      </c>
      <c r="Q74" s="26">
        <f t="shared" si="1"/>
        <v>1999</v>
      </c>
      <c r="R74" s="27" t="str">
        <f t="shared" si="2"/>
        <v>N</v>
      </c>
      <c r="S74" s="18"/>
      <c r="T74" s="18"/>
      <c r="U74" s="18"/>
      <c r="V74" s="18"/>
    </row>
    <row r="75" spans="1:22" ht="14.2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"/>
      <c r="L75" s="1"/>
      <c r="M75" s="18"/>
      <c r="N75" s="172" t="s">
        <v>368</v>
      </c>
      <c r="O75" s="173">
        <v>17</v>
      </c>
      <c r="P75" s="26">
        <f t="shared" si="0"/>
        <v>5</v>
      </c>
      <c r="Q75" s="26">
        <f t="shared" si="1"/>
        <v>1999</v>
      </c>
      <c r="R75" s="27" t="str">
        <f t="shared" si="2"/>
        <v>N</v>
      </c>
      <c r="S75" s="18"/>
      <c r="T75" s="18"/>
      <c r="U75" s="18"/>
      <c r="V75" s="18"/>
    </row>
    <row r="76" spans="1:22" ht="14.2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"/>
      <c r="L76" s="1"/>
      <c r="M76" s="18"/>
      <c r="N76" s="172" t="s">
        <v>369</v>
      </c>
      <c r="O76" s="173" t="s">
        <v>370</v>
      </c>
      <c r="P76" s="26">
        <f t="shared" ref="P76:P139" si="14">IF(N76="","",MONTH(N76))</f>
        <v>6</v>
      </c>
      <c r="Q76" s="26">
        <f t="shared" ref="Q76:Q139" si="15">IF(N76="","",YEAR(N76))</f>
        <v>1999</v>
      </c>
      <c r="R76" s="27" t="str">
        <f t="shared" ref="R76:R139" si="16">IF(N76="","",IF(YEAR(N76)/4=ROUND(YEAR(N76)/4,0),"S","N"))</f>
        <v>N</v>
      </c>
      <c r="S76" s="18"/>
      <c r="T76" s="18"/>
      <c r="U76" s="18"/>
      <c r="V76" s="18"/>
    </row>
    <row r="77" spans="1:22" ht="14.2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"/>
      <c r="L77" s="1"/>
      <c r="M77" s="18"/>
      <c r="N77" s="172" t="s">
        <v>371</v>
      </c>
      <c r="O77" s="173" t="s">
        <v>372</v>
      </c>
      <c r="P77" s="26">
        <f t="shared" si="14"/>
        <v>7</v>
      </c>
      <c r="Q77" s="26">
        <f t="shared" si="15"/>
        <v>1999</v>
      </c>
      <c r="R77" s="27" t="str">
        <f t="shared" si="16"/>
        <v>N</v>
      </c>
      <c r="S77" s="18"/>
      <c r="T77" s="18"/>
      <c r="U77" s="18"/>
      <c r="V77" s="18"/>
    </row>
    <row r="78" spans="1:22" ht="14.2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"/>
      <c r="L78" s="1"/>
      <c r="M78" s="18"/>
      <c r="N78" s="172" t="s">
        <v>373</v>
      </c>
      <c r="O78" s="173">
        <v>9</v>
      </c>
      <c r="P78" s="26">
        <f t="shared" si="14"/>
        <v>8</v>
      </c>
      <c r="Q78" s="26">
        <f t="shared" si="15"/>
        <v>1999</v>
      </c>
      <c r="R78" s="27" t="str">
        <f t="shared" si="16"/>
        <v>N</v>
      </c>
      <c r="S78" s="18"/>
      <c r="T78" s="18"/>
      <c r="U78" s="18"/>
      <c r="V78" s="18"/>
    </row>
    <row r="79" spans="1:22" ht="14.2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"/>
      <c r="L79" s="1"/>
      <c r="M79" s="18"/>
      <c r="N79" s="172" t="s">
        <v>374</v>
      </c>
      <c r="O79" s="173" t="s">
        <v>375</v>
      </c>
      <c r="P79" s="26">
        <f t="shared" si="14"/>
        <v>9</v>
      </c>
      <c r="Q79" s="26">
        <f t="shared" si="15"/>
        <v>1999</v>
      </c>
      <c r="R79" s="27" t="str">
        <f t="shared" si="16"/>
        <v>N</v>
      </c>
      <c r="S79" s="18"/>
      <c r="T79" s="18"/>
      <c r="U79" s="18"/>
      <c r="V79" s="18"/>
    </row>
    <row r="80" spans="1:22" ht="14.2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"/>
      <c r="L80" s="1"/>
      <c r="M80" s="18"/>
      <c r="N80" s="172" t="s">
        <v>376</v>
      </c>
      <c r="O80" s="173" t="s">
        <v>377</v>
      </c>
      <c r="P80" s="26">
        <f t="shared" si="14"/>
        <v>10</v>
      </c>
      <c r="Q80" s="26">
        <f t="shared" si="15"/>
        <v>1999</v>
      </c>
      <c r="R80" s="27" t="str">
        <f t="shared" si="16"/>
        <v>N</v>
      </c>
      <c r="S80" s="18"/>
      <c r="T80" s="18"/>
      <c r="U80" s="18"/>
      <c r="V80" s="18"/>
    </row>
    <row r="81" spans="1:22" ht="14.2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"/>
      <c r="L81" s="1"/>
      <c r="M81" s="18"/>
      <c r="N81" s="172" t="s">
        <v>378</v>
      </c>
      <c r="O81" s="173" t="s">
        <v>379</v>
      </c>
      <c r="P81" s="26">
        <f t="shared" si="14"/>
        <v>11</v>
      </c>
      <c r="Q81" s="26">
        <f t="shared" si="15"/>
        <v>1999</v>
      </c>
      <c r="R81" s="27" t="str">
        <f t="shared" si="16"/>
        <v>N</v>
      </c>
      <c r="S81" s="18"/>
      <c r="T81" s="18"/>
      <c r="U81" s="18"/>
      <c r="V81" s="18"/>
    </row>
    <row r="82" spans="1:22" ht="14.2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"/>
      <c r="L82" s="1"/>
      <c r="M82" s="18"/>
      <c r="N82" s="172" t="s">
        <v>380</v>
      </c>
      <c r="O82" s="173" t="s">
        <v>381</v>
      </c>
      <c r="P82" s="26">
        <f t="shared" si="14"/>
        <v>12</v>
      </c>
      <c r="Q82" s="26">
        <f t="shared" si="15"/>
        <v>1999</v>
      </c>
      <c r="R82" s="27" t="str">
        <f t="shared" si="16"/>
        <v>N</v>
      </c>
      <c r="S82" s="18"/>
      <c r="T82" s="18"/>
      <c r="U82" s="18"/>
      <c r="V82" s="18"/>
    </row>
    <row r="83" spans="1:22" ht="14.2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"/>
      <c r="L83" s="1"/>
      <c r="M83" s="18"/>
      <c r="N83" s="172" t="s">
        <v>382</v>
      </c>
      <c r="O83" s="173" t="s">
        <v>383</v>
      </c>
      <c r="P83" s="26">
        <f t="shared" si="14"/>
        <v>1</v>
      </c>
      <c r="Q83" s="26">
        <f t="shared" si="15"/>
        <v>2000</v>
      </c>
      <c r="R83" s="27" t="str">
        <f t="shared" si="16"/>
        <v>S</v>
      </c>
      <c r="S83" s="18"/>
      <c r="T83" s="18"/>
      <c r="U83" s="18"/>
      <c r="V83" s="18"/>
    </row>
    <row r="84" spans="1:22" ht="14.2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"/>
      <c r="L84" s="1"/>
      <c r="M84" s="18"/>
      <c r="N84" s="172" t="s">
        <v>384</v>
      </c>
      <c r="O84" s="173" t="s">
        <v>385</v>
      </c>
      <c r="P84" s="26">
        <f t="shared" si="14"/>
        <v>2</v>
      </c>
      <c r="Q84" s="26">
        <f t="shared" si="15"/>
        <v>2000</v>
      </c>
      <c r="R84" s="27" t="str">
        <f t="shared" si="16"/>
        <v>S</v>
      </c>
      <c r="S84" s="18"/>
      <c r="T84" s="18"/>
      <c r="U84" s="18"/>
      <c r="V84" s="18"/>
    </row>
    <row r="85" spans="1:22" ht="14.2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"/>
      <c r="L85" s="1"/>
      <c r="M85" s="18"/>
      <c r="N85" s="172" t="s">
        <v>386</v>
      </c>
      <c r="O85" s="173" t="s">
        <v>387</v>
      </c>
      <c r="P85" s="26">
        <f t="shared" si="14"/>
        <v>3</v>
      </c>
      <c r="Q85" s="26">
        <f t="shared" si="15"/>
        <v>2000</v>
      </c>
      <c r="R85" s="27" t="str">
        <f t="shared" si="16"/>
        <v>S</v>
      </c>
      <c r="S85" s="18"/>
      <c r="T85" s="18"/>
      <c r="U85" s="18"/>
      <c r="V85" s="18"/>
    </row>
    <row r="86" spans="1:22" ht="14.2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"/>
      <c r="L86" s="1"/>
      <c r="M86" s="18"/>
      <c r="N86" s="172" t="s">
        <v>388</v>
      </c>
      <c r="O86" s="173" t="s">
        <v>389</v>
      </c>
      <c r="P86" s="26">
        <f t="shared" si="14"/>
        <v>4</v>
      </c>
      <c r="Q86" s="26">
        <f t="shared" si="15"/>
        <v>2000</v>
      </c>
      <c r="R86" s="27" t="str">
        <f t="shared" si="16"/>
        <v>S</v>
      </c>
      <c r="S86" s="18"/>
      <c r="T86" s="18"/>
      <c r="U86" s="18"/>
      <c r="V86" s="18"/>
    </row>
    <row r="87" spans="1:22" ht="14.2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"/>
      <c r="L87" s="1"/>
      <c r="M87" s="18"/>
      <c r="N87" s="172" t="s">
        <v>390</v>
      </c>
      <c r="O87" s="173" t="s">
        <v>391</v>
      </c>
      <c r="P87" s="26">
        <f t="shared" si="14"/>
        <v>5</v>
      </c>
      <c r="Q87" s="26">
        <f t="shared" si="15"/>
        <v>2000</v>
      </c>
      <c r="R87" s="27" t="str">
        <f t="shared" si="16"/>
        <v>S</v>
      </c>
      <c r="S87" s="18"/>
      <c r="T87" s="18"/>
      <c r="U87" s="18"/>
      <c r="V87" s="18"/>
    </row>
    <row r="88" spans="1:22" ht="14.2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"/>
      <c r="L88" s="1"/>
      <c r="M88" s="18"/>
      <c r="N88" s="172" t="s">
        <v>392</v>
      </c>
      <c r="O88" s="173" t="s">
        <v>393</v>
      </c>
      <c r="P88" s="26">
        <f t="shared" si="14"/>
        <v>6</v>
      </c>
      <c r="Q88" s="26">
        <f t="shared" si="15"/>
        <v>2000</v>
      </c>
      <c r="R88" s="27" t="str">
        <f t="shared" si="16"/>
        <v>S</v>
      </c>
      <c r="S88" s="18"/>
      <c r="T88" s="18"/>
      <c r="U88" s="18"/>
      <c r="V88" s="18"/>
    </row>
    <row r="89" spans="1:22" ht="14.2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"/>
      <c r="L89" s="1"/>
      <c r="M89" s="18"/>
      <c r="N89" s="172" t="s">
        <v>394</v>
      </c>
      <c r="O89" s="173" t="s">
        <v>395</v>
      </c>
      <c r="P89" s="26">
        <f t="shared" si="14"/>
        <v>7</v>
      </c>
      <c r="Q89" s="26">
        <f t="shared" si="15"/>
        <v>2000</v>
      </c>
      <c r="R89" s="27" t="str">
        <f t="shared" si="16"/>
        <v>S</v>
      </c>
      <c r="S89" s="18"/>
      <c r="T89" s="18"/>
      <c r="U89" s="18"/>
      <c r="V89" s="18"/>
    </row>
    <row r="90" spans="1:22" ht="14.2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"/>
      <c r="L90" s="1"/>
      <c r="M90" s="18"/>
      <c r="N90" s="172" t="s">
        <v>396</v>
      </c>
      <c r="O90" s="173" t="s">
        <v>397</v>
      </c>
      <c r="P90" s="26">
        <f t="shared" si="14"/>
        <v>8</v>
      </c>
      <c r="Q90" s="26">
        <f t="shared" si="15"/>
        <v>2000</v>
      </c>
      <c r="R90" s="27" t="str">
        <f t="shared" si="16"/>
        <v>S</v>
      </c>
      <c r="S90" s="18"/>
      <c r="T90" s="18"/>
      <c r="U90" s="18"/>
      <c r="V90" s="18"/>
    </row>
    <row r="91" spans="1:22" ht="14.2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"/>
      <c r="L91" s="1"/>
      <c r="M91" s="18"/>
      <c r="N91" s="172" t="s">
        <v>398</v>
      </c>
      <c r="O91" s="173" t="s">
        <v>399</v>
      </c>
      <c r="P91" s="26">
        <f t="shared" si="14"/>
        <v>9</v>
      </c>
      <c r="Q91" s="26">
        <f t="shared" si="15"/>
        <v>2000</v>
      </c>
      <c r="R91" s="27" t="str">
        <f t="shared" si="16"/>
        <v>S</v>
      </c>
      <c r="S91" s="18"/>
      <c r="T91" s="18"/>
      <c r="U91" s="18"/>
      <c r="V91" s="18"/>
    </row>
    <row r="92" spans="1:22" ht="14.2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"/>
      <c r="L92" s="1"/>
      <c r="M92" s="18"/>
      <c r="N92" s="172" t="s">
        <v>400</v>
      </c>
      <c r="O92" s="173" t="s">
        <v>401</v>
      </c>
      <c r="P92" s="26">
        <f t="shared" si="14"/>
        <v>10</v>
      </c>
      <c r="Q92" s="26">
        <f t="shared" si="15"/>
        <v>2000</v>
      </c>
      <c r="R92" s="27" t="str">
        <f t="shared" si="16"/>
        <v>S</v>
      </c>
      <c r="S92" s="18"/>
      <c r="T92" s="18"/>
      <c r="U92" s="18"/>
      <c r="V92" s="18"/>
    </row>
    <row r="93" spans="1:22" ht="14.2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"/>
      <c r="L93" s="1"/>
      <c r="M93" s="18"/>
      <c r="N93" s="172" t="s">
        <v>402</v>
      </c>
      <c r="O93" s="173" t="s">
        <v>403</v>
      </c>
      <c r="P93" s="26">
        <f t="shared" si="14"/>
        <v>11</v>
      </c>
      <c r="Q93" s="26">
        <f t="shared" si="15"/>
        <v>2000</v>
      </c>
      <c r="R93" s="27" t="str">
        <f t="shared" si="16"/>
        <v>S</v>
      </c>
      <c r="S93" s="18"/>
      <c r="T93" s="18"/>
      <c r="U93" s="18"/>
      <c r="V93" s="18"/>
    </row>
    <row r="94" spans="1:22" ht="14.2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"/>
      <c r="L94" s="1"/>
      <c r="M94" s="18"/>
      <c r="N94" s="172" t="s">
        <v>404</v>
      </c>
      <c r="O94" s="173" t="s">
        <v>405</v>
      </c>
      <c r="P94" s="26">
        <f t="shared" si="14"/>
        <v>12</v>
      </c>
      <c r="Q94" s="26">
        <f t="shared" si="15"/>
        <v>2000</v>
      </c>
      <c r="R94" s="27" t="str">
        <f t="shared" si="16"/>
        <v>S</v>
      </c>
      <c r="S94" s="18"/>
      <c r="T94" s="18"/>
      <c r="U94" s="18"/>
      <c r="V94" s="18"/>
    </row>
    <row r="95" spans="1:22" ht="14.2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"/>
      <c r="L95" s="1"/>
      <c r="M95" s="18"/>
      <c r="N95" s="172" t="s">
        <v>406</v>
      </c>
      <c r="O95" s="173" t="s">
        <v>407</v>
      </c>
      <c r="P95" s="26">
        <f t="shared" si="14"/>
        <v>1</v>
      </c>
      <c r="Q95" s="26">
        <f t="shared" si="15"/>
        <v>2001</v>
      </c>
      <c r="R95" s="27" t="str">
        <f t="shared" si="16"/>
        <v>N</v>
      </c>
      <c r="S95" s="18"/>
      <c r="T95" s="18"/>
      <c r="U95" s="18"/>
      <c r="V95" s="18"/>
    </row>
    <row r="96" spans="1:22" ht="14.2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"/>
      <c r="L96" s="1"/>
      <c r="M96" s="18"/>
      <c r="N96" s="172" t="s">
        <v>408</v>
      </c>
      <c r="O96" s="173" t="s">
        <v>409</v>
      </c>
      <c r="P96" s="26">
        <f t="shared" si="14"/>
        <v>2</v>
      </c>
      <c r="Q96" s="26">
        <f t="shared" si="15"/>
        <v>2001</v>
      </c>
      <c r="R96" s="27" t="str">
        <f t="shared" si="16"/>
        <v>N</v>
      </c>
      <c r="S96" s="18"/>
      <c r="T96" s="18"/>
      <c r="U96" s="18"/>
      <c r="V96" s="18"/>
    </row>
    <row r="97" spans="1:22" ht="14.2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"/>
      <c r="L97" s="1"/>
      <c r="M97" s="18"/>
      <c r="N97" s="172" t="s">
        <v>410</v>
      </c>
      <c r="O97" s="173" t="s">
        <v>411</v>
      </c>
      <c r="P97" s="26">
        <f t="shared" si="14"/>
        <v>3</v>
      </c>
      <c r="Q97" s="26">
        <f t="shared" si="15"/>
        <v>2001</v>
      </c>
      <c r="R97" s="27" t="str">
        <f t="shared" si="16"/>
        <v>N</v>
      </c>
      <c r="S97" s="18"/>
      <c r="T97" s="18"/>
      <c r="U97" s="18"/>
      <c r="V97" s="18"/>
    </row>
    <row r="98" spans="1:22" ht="14.2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"/>
      <c r="L98" s="1"/>
      <c r="M98" s="18"/>
      <c r="N98" s="172" t="s">
        <v>412</v>
      </c>
      <c r="O98" s="173" t="s">
        <v>413</v>
      </c>
      <c r="P98" s="26">
        <f t="shared" si="14"/>
        <v>4</v>
      </c>
      <c r="Q98" s="26">
        <f t="shared" si="15"/>
        <v>2001</v>
      </c>
      <c r="R98" s="27" t="str">
        <f t="shared" si="16"/>
        <v>N</v>
      </c>
      <c r="S98" s="18"/>
      <c r="T98" s="18"/>
      <c r="U98" s="18"/>
      <c r="V98" s="18"/>
    </row>
    <row r="99" spans="1:22" ht="14.2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"/>
      <c r="L99" s="1"/>
      <c r="M99" s="18"/>
      <c r="N99" s="172" t="s">
        <v>414</v>
      </c>
      <c r="O99" s="173" t="s">
        <v>415</v>
      </c>
      <c r="P99" s="26">
        <f t="shared" si="14"/>
        <v>5</v>
      </c>
      <c r="Q99" s="26">
        <f t="shared" si="15"/>
        <v>2001</v>
      </c>
      <c r="R99" s="27" t="str">
        <f t="shared" si="16"/>
        <v>N</v>
      </c>
      <c r="S99" s="18"/>
      <c r="T99" s="18"/>
      <c r="U99" s="18"/>
      <c r="V99" s="18"/>
    </row>
    <row r="100" spans="1:22" ht="14.2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"/>
      <c r="L100" s="1"/>
      <c r="M100" s="18"/>
      <c r="N100" s="172" t="s">
        <v>416</v>
      </c>
      <c r="O100" s="173" t="s">
        <v>417</v>
      </c>
      <c r="P100" s="26">
        <f t="shared" si="14"/>
        <v>6</v>
      </c>
      <c r="Q100" s="26">
        <f t="shared" si="15"/>
        <v>2001</v>
      </c>
      <c r="R100" s="27" t="str">
        <f t="shared" si="16"/>
        <v>N</v>
      </c>
      <c r="S100" s="18"/>
      <c r="T100" s="18"/>
      <c r="U100" s="18"/>
      <c r="V100" s="18"/>
    </row>
    <row r="101" spans="1:22" ht="14.2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"/>
      <c r="L101" s="1"/>
      <c r="M101" s="18"/>
      <c r="N101" s="172" t="s">
        <v>418</v>
      </c>
      <c r="O101" s="173" t="s">
        <v>419</v>
      </c>
      <c r="P101" s="26">
        <f t="shared" si="14"/>
        <v>7</v>
      </c>
      <c r="Q101" s="26">
        <f t="shared" si="15"/>
        <v>2001</v>
      </c>
      <c r="R101" s="27" t="str">
        <f t="shared" si="16"/>
        <v>N</v>
      </c>
      <c r="S101" s="18"/>
      <c r="T101" s="18"/>
      <c r="U101" s="18"/>
      <c r="V101" s="18"/>
    </row>
    <row r="102" spans="1:22" ht="14.2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"/>
      <c r="L102" s="1"/>
      <c r="M102" s="18"/>
      <c r="N102" s="172" t="s">
        <v>420</v>
      </c>
      <c r="O102" s="173" t="s">
        <v>421</v>
      </c>
      <c r="P102" s="26">
        <f t="shared" si="14"/>
        <v>8</v>
      </c>
      <c r="Q102" s="26">
        <f t="shared" si="15"/>
        <v>2001</v>
      </c>
      <c r="R102" s="27" t="str">
        <f t="shared" si="16"/>
        <v>N</v>
      </c>
      <c r="S102" s="18"/>
      <c r="T102" s="18"/>
      <c r="U102" s="18"/>
      <c r="V102" s="18"/>
    </row>
    <row r="103" spans="1:22" ht="14.2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"/>
      <c r="L103" s="1"/>
      <c r="M103" s="18"/>
      <c r="N103" s="172" t="s">
        <v>422</v>
      </c>
      <c r="O103" s="173" t="s">
        <v>423</v>
      </c>
      <c r="P103" s="26">
        <f t="shared" si="14"/>
        <v>9</v>
      </c>
      <c r="Q103" s="26">
        <f t="shared" si="15"/>
        <v>2001</v>
      </c>
      <c r="R103" s="27" t="str">
        <f t="shared" si="16"/>
        <v>N</v>
      </c>
      <c r="S103" s="18"/>
      <c r="T103" s="18"/>
      <c r="U103" s="18"/>
      <c r="V103" s="18"/>
    </row>
    <row r="104" spans="1:22" ht="14.2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"/>
      <c r="L104" s="1"/>
      <c r="M104" s="18"/>
      <c r="N104" s="172" t="s">
        <v>424</v>
      </c>
      <c r="O104" s="173" t="s">
        <v>425</v>
      </c>
      <c r="P104" s="26">
        <f t="shared" si="14"/>
        <v>10</v>
      </c>
      <c r="Q104" s="26">
        <f t="shared" si="15"/>
        <v>2001</v>
      </c>
      <c r="R104" s="27" t="str">
        <f t="shared" si="16"/>
        <v>N</v>
      </c>
      <c r="S104" s="18"/>
      <c r="T104" s="18"/>
      <c r="U104" s="18"/>
      <c r="V104" s="18"/>
    </row>
    <row r="105" spans="1:22" ht="14.2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"/>
      <c r="L105" s="1"/>
      <c r="M105" s="18"/>
      <c r="N105" s="172" t="s">
        <v>426</v>
      </c>
      <c r="O105" s="173" t="s">
        <v>427</v>
      </c>
      <c r="P105" s="26">
        <f t="shared" si="14"/>
        <v>11</v>
      </c>
      <c r="Q105" s="26">
        <f t="shared" si="15"/>
        <v>2001</v>
      </c>
      <c r="R105" s="27" t="str">
        <f t="shared" si="16"/>
        <v>N</v>
      </c>
      <c r="S105" s="18"/>
      <c r="T105" s="18"/>
      <c r="U105" s="18"/>
      <c r="V105" s="18"/>
    </row>
    <row r="106" spans="1:22" ht="14.2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"/>
      <c r="L106" s="1"/>
      <c r="M106" s="18"/>
      <c r="N106" s="172" t="s">
        <v>428</v>
      </c>
      <c r="O106" s="173" t="s">
        <v>429</v>
      </c>
      <c r="P106" s="26">
        <f t="shared" si="14"/>
        <v>12</v>
      </c>
      <c r="Q106" s="26">
        <f t="shared" si="15"/>
        <v>2001</v>
      </c>
      <c r="R106" s="27" t="str">
        <f t="shared" si="16"/>
        <v>N</v>
      </c>
      <c r="S106" s="18"/>
      <c r="T106" s="18"/>
      <c r="U106" s="18"/>
      <c r="V106" s="18"/>
    </row>
    <row r="107" spans="1:22" ht="14.2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"/>
      <c r="L107" s="1"/>
      <c r="M107" s="18"/>
      <c r="N107" s="172" t="s">
        <v>430</v>
      </c>
      <c r="O107" s="173">
        <v>30</v>
      </c>
      <c r="P107" s="26">
        <f t="shared" si="14"/>
        <v>1</v>
      </c>
      <c r="Q107" s="26">
        <f t="shared" si="15"/>
        <v>2002</v>
      </c>
      <c r="R107" s="27" t="str">
        <f t="shared" si="16"/>
        <v>N</v>
      </c>
      <c r="S107" s="18"/>
      <c r="T107" s="18"/>
      <c r="U107" s="18"/>
      <c r="V107" s="18"/>
    </row>
    <row r="108" spans="1:22" ht="14.2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"/>
      <c r="L108" s="1"/>
      <c r="M108" s="18"/>
      <c r="N108" s="172" t="s">
        <v>431</v>
      </c>
      <c r="O108" s="173" t="s">
        <v>432</v>
      </c>
      <c r="P108" s="26">
        <f t="shared" si="14"/>
        <v>2</v>
      </c>
      <c r="Q108" s="26">
        <f t="shared" si="15"/>
        <v>2002</v>
      </c>
      <c r="R108" s="27" t="str">
        <f t="shared" si="16"/>
        <v>N</v>
      </c>
      <c r="S108" s="18"/>
      <c r="T108" s="18"/>
      <c r="U108" s="18"/>
      <c r="V108" s="18"/>
    </row>
    <row r="109" spans="1:22" ht="14.2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"/>
      <c r="L109" s="1"/>
      <c r="M109" s="18"/>
      <c r="N109" s="172" t="s">
        <v>433</v>
      </c>
      <c r="O109" s="173" t="s">
        <v>434</v>
      </c>
      <c r="P109" s="26">
        <f t="shared" si="14"/>
        <v>3</v>
      </c>
      <c r="Q109" s="26">
        <f t="shared" si="15"/>
        <v>2002</v>
      </c>
      <c r="R109" s="27" t="str">
        <f t="shared" si="16"/>
        <v>N</v>
      </c>
      <c r="S109" s="18"/>
      <c r="T109" s="18"/>
      <c r="U109" s="18"/>
      <c r="V109" s="18"/>
    </row>
    <row r="110" spans="1:22" ht="14.2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"/>
      <c r="L110" s="1"/>
      <c r="M110" s="18"/>
      <c r="N110" s="172" t="s">
        <v>435</v>
      </c>
      <c r="O110" s="173" t="s">
        <v>436</v>
      </c>
      <c r="P110" s="26">
        <f t="shared" si="14"/>
        <v>4</v>
      </c>
      <c r="Q110" s="26">
        <f t="shared" si="15"/>
        <v>2002</v>
      </c>
      <c r="R110" s="27" t="str">
        <f t="shared" si="16"/>
        <v>N</v>
      </c>
      <c r="S110" s="18"/>
      <c r="T110" s="18"/>
      <c r="U110" s="18"/>
      <c r="V110" s="18"/>
    </row>
    <row r="111" spans="1:22" ht="14.2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"/>
      <c r="L111" s="1"/>
      <c r="M111" s="18"/>
      <c r="N111" s="172" t="s">
        <v>437</v>
      </c>
      <c r="O111" s="173" t="s">
        <v>438</v>
      </c>
      <c r="P111" s="26">
        <f t="shared" si="14"/>
        <v>5</v>
      </c>
      <c r="Q111" s="26">
        <f t="shared" si="15"/>
        <v>2002</v>
      </c>
      <c r="R111" s="27" t="str">
        <f t="shared" si="16"/>
        <v>N</v>
      </c>
      <c r="S111" s="18"/>
      <c r="T111" s="18"/>
      <c r="U111" s="18"/>
      <c r="V111" s="18"/>
    </row>
    <row r="112" spans="1:22" ht="14.2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"/>
      <c r="L112" s="1"/>
      <c r="M112" s="18"/>
      <c r="N112" s="172" t="s">
        <v>439</v>
      </c>
      <c r="O112" s="173" t="s">
        <v>440</v>
      </c>
      <c r="P112" s="26">
        <f t="shared" si="14"/>
        <v>6</v>
      </c>
      <c r="Q112" s="26">
        <f t="shared" si="15"/>
        <v>2002</v>
      </c>
      <c r="R112" s="27" t="str">
        <f t="shared" si="16"/>
        <v>N</v>
      </c>
      <c r="S112" s="18"/>
      <c r="T112" s="18"/>
      <c r="U112" s="18"/>
      <c r="V112" s="18"/>
    </row>
    <row r="113" spans="1:22" ht="14.2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"/>
      <c r="L113" s="1"/>
      <c r="M113" s="18"/>
      <c r="N113" s="172" t="s">
        <v>441</v>
      </c>
      <c r="O113" s="173" t="s">
        <v>442</v>
      </c>
      <c r="P113" s="26">
        <f t="shared" si="14"/>
        <v>7</v>
      </c>
      <c r="Q113" s="26">
        <f t="shared" si="15"/>
        <v>2002</v>
      </c>
      <c r="R113" s="27" t="str">
        <f t="shared" si="16"/>
        <v>N</v>
      </c>
      <c r="S113" s="18"/>
      <c r="T113" s="18"/>
      <c r="U113" s="18"/>
      <c r="V113" s="18"/>
    </row>
    <row r="114" spans="1:22" ht="14.2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"/>
      <c r="L114" s="1"/>
      <c r="M114" s="18"/>
      <c r="N114" s="172" t="s">
        <v>443</v>
      </c>
      <c r="O114" s="173" t="s">
        <v>444</v>
      </c>
      <c r="P114" s="26">
        <f t="shared" si="14"/>
        <v>8</v>
      </c>
      <c r="Q114" s="26">
        <f t="shared" si="15"/>
        <v>2002</v>
      </c>
      <c r="R114" s="27" t="str">
        <f t="shared" si="16"/>
        <v>N</v>
      </c>
      <c r="S114" s="18"/>
      <c r="T114" s="18"/>
      <c r="U114" s="18"/>
      <c r="V114" s="18"/>
    </row>
    <row r="115" spans="1:22" ht="14.2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"/>
      <c r="L115" s="1"/>
      <c r="M115" s="18"/>
      <c r="N115" s="172" t="s">
        <v>445</v>
      </c>
      <c r="O115" s="173" t="s">
        <v>446</v>
      </c>
      <c r="P115" s="26">
        <f t="shared" si="14"/>
        <v>9</v>
      </c>
      <c r="Q115" s="26">
        <f t="shared" si="15"/>
        <v>2002</v>
      </c>
      <c r="R115" s="27" t="str">
        <f t="shared" si="16"/>
        <v>N</v>
      </c>
      <c r="S115" s="18"/>
      <c r="T115" s="18"/>
      <c r="U115" s="18"/>
      <c r="V115" s="18"/>
    </row>
    <row r="116" spans="1:22" ht="14.2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"/>
      <c r="L116" s="1"/>
      <c r="M116" s="18"/>
      <c r="N116" s="172" t="s">
        <v>447</v>
      </c>
      <c r="O116" s="173" t="s">
        <v>448</v>
      </c>
      <c r="P116" s="26">
        <f t="shared" si="14"/>
        <v>10</v>
      </c>
      <c r="Q116" s="26">
        <f t="shared" si="15"/>
        <v>2002</v>
      </c>
      <c r="R116" s="27" t="str">
        <f t="shared" si="16"/>
        <v>N</v>
      </c>
      <c r="S116" s="18"/>
      <c r="T116" s="18"/>
      <c r="U116" s="18"/>
      <c r="V116" s="18"/>
    </row>
    <row r="117" spans="1:22" ht="14.2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"/>
      <c r="L117" s="1"/>
      <c r="M117" s="18"/>
      <c r="N117" s="172" t="s">
        <v>449</v>
      </c>
      <c r="O117" s="173" t="s">
        <v>450</v>
      </c>
      <c r="P117" s="26">
        <f t="shared" si="14"/>
        <v>11</v>
      </c>
      <c r="Q117" s="26">
        <f t="shared" si="15"/>
        <v>2002</v>
      </c>
      <c r="R117" s="27" t="str">
        <f t="shared" si="16"/>
        <v>N</v>
      </c>
      <c r="S117" s="18"/>
      <c r="T117" s="18"/>
      <c r="U117" s="18"/>
      <c r="V117" s="18"/>
    </row>
    <row r="118" spans="1:22" ht="14.2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"/>
      <c r="L118" s="1"/>
      <c r="M118" s="18"/>
      <c r="N118" s="172" t="s">
        <v>451</v>
      </c>
      <c r="O118" s="173" t="s">
        <v>452</v>
      </c>
      <c r="P118" s="26">
        <f t="shared" si="14"/>
        <v>12</v>
      </c>
      <c r="Q118" s="26">
        <f t="shared" si="15"/>
        <v>2002</v>
      </c>
      <c r="R118" s="27" t="str">
        <f t="shared" si="16"/>
        <v>N</v>
      </c>
      <c r="S118" s="18"/>
      <c r="T118" s="18"/>
      <c r="U118" s="18"/>
      <c r="V118" s="18"/>
    </row>
    <row r="119" spans="1:22" ht="14.2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"/>
      <c r="L119" s="1"/>
      <c r="M119" s="18"/>
      <c r="N119" s="172" t="s">
        <v>453</v>
      </c>
      <c r="O119" s="173" t="s">
        <v>454</v>
      </c>
      <c r="P119" s="26">
        <f t="shared" si="14"/>
        <v>1</v>
      </c>
      <c r="Q119" s="26">
        <f t="shared" si="15"/>
        <v>2003</v>
      </c>
      <c r="R119" s="27" t="str">
        <f t="shared" si="16"/>
        <v>N</v>
      </c>
      <c r="S119" s="18"/>
      <c r="T119" s="18"/>
      <c r="U119" s="18"/>
      <c r="V119" s="18"/>
    </row>
    <row r="120" spans="1:22" ht="14.2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"/>
      <c r="L120" s="1"/>
      <c r="M120" s="18"/>
      <c r="N120" s="172" t="s">
        <v>455</v>
      </c>
      <c r="O120" s="173" t="s">
        <v>456</v>
      </c>
      <c r="P120" s="26">
        <f t="shared" si="14"/>
        <v>2</v>
      </c>
      <c r="Q120" s="26">
        <f t="shared" si="15"/>
        <v>2003</v>
      </c>
      <c r="R120" s="27" t="str">
        <f t="shared" si="16"/>
        <v>N</v>
      </c>
      <c r="S120" s="18"/>
      <c r="T120" s="18"/>
      <c r="U120" s="18"/>
      <c r="V120" s="18"/>
    </row>
    <row r="121" spans="1:22" ht="14.2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"/>
      <c r="L121" s="1"/>
      <c r="M121" s="18"/>
      <c r="N121" s="172" t="s">
        <v>457</v>
      </c>
      <c r="O121" s="173" t="s">
        <v>458</v>
      </c>
      <c r="P121" s="26">
        <f t="shared" si="14"/>
        <v>3</v>
      </c>
      <c r="Q121" s="26">
        <f t="shared" si="15"/>
        <v>2003</v>
      </c>
      <c r="R121" s="27" t="str">
        <f t="shared" si="16"/>
        <v>N</v>
      </c>
      <c r="S121" s="18"/>
      <c r="T121" s="18"/>
      <c r="U121" s="18"/>
      <c r="V121" s="18"/>
    </row>
    <row r="122" spans="1:22" ht="14.2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"/>
      <c r="L122" s="1"/>
      <c r="M122" s="18"/>
      <c r="N122" s="172" t="s">
        <v>459</v>
      </c>
      <c r="O122" s="173" t="s">
        <v>460</v>
      </c>
      <c r="P122" s="26">
        <f t="shared" si="14"/>
        <v>4</v>
      </c>
      <c r="Q122" s="26">
        <f t="shared" si="15"/>
        <v>2003</v>
      </c>
      <c r="R122" s="27" t="str">
        <f t="shared" si="16"/>
        <v>N</v>
      </c>
      <c r="S122" s="18"/>
      <c r="T122" s="18"/>
      <c r="U122" s="18"/>
      <c r="V122" s="18"/>
    </row>
    <row r="123" spans="1:22" ht="14.2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"/>
      <c r="L123" s="1"/>
      <c r="M123" s="18"/>
      <c r="N123" s="172" t="s">
        <v>461</v>
      </c>
      <c r="O123" s="173" t="s">
        <v>462</v>
      </c>
      <c r="P123" s="26">
        <f t="shared" si="14"/>
        <v>5</v>
      </c>
      <c r="Q123" s="26">
        <f t="shared" si="15"/>
        <v>2003</v>
      </c>
      <c r="R123" s="27" t="str">
        <f t="shared" si="16"/>
        <v>N</v>
      </c>
      <c r="S123" s="18"/>
      <c r="T123" s="18"/>
      <c r="U123" s="18"/>
      <c r="V123" s="18"/>
    </row>
    <row r="124" spans="1:22" ht="14.2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"/>
      <c r="L124" s="1"/>
      <c r="M124" s="18"/>
      <c r="N124" s="172" t="s">
        <v>463</v>
      </c>
      <c r="O124" s="173" t="s">
        <v>464</v>
      </c>
      <c r="P124" s="26">
        <f t="shared" si="14"/>
        <v>6</v>
      </c>
      <c r="Q124" s="26">
        <f t="shared" si="15"/>
        <v>2003</v>
      </c>
      <c r="R124" s="27" t="str">
        <f t="shared" si="16"/>
        <v>N</v>
      </c>
      <c r="S124" s="18"/>
      <c r="T124" s="18"/>
      <c r="U124" s="18"/>
      <c r="V124" s="18"/>
    </row>
    <row r="125" spans="1:22" ht="14.2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"/>
      <c r="L125" s="1"/>
      <c r="M125" s="18"/>
      <c r="N125" s="172" t="s">
        <v>465</v>
      </c>
      <c r="O125" s="173" t="s">
        <v>466</v>
      </c>
      <c r="P125" s="26">
        <f t="shared" si="14"/>
        <v>7</v>
      </c>
      <c r="Q125" s="26">
        <f t="shared" si="15"/>
        <v>2003</v>
      </c>
      <c r="R125" s="27" t="str">
        <f t="shared" si="16"/>
        <v>N</v>
      </c>
      <c r="S125" s="18"/>
      <c r="T125" s="18"/>
      <c r="U125" s="18"/>
      <c r="V125" s="18"/>
    </row>
    <row r="126" spans="1:22" ht="14.2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"/>
      <c r="L126" s="1"/>
      <c r="M126" s="18"/>
      <c r="N126" s="172" t="s">
        <v>467</v>
      </c>
      <c r="O126" s="173" t="s">
        <v>423</v>
      </c>
      <c r="P126" s="26">
        <f t="shared" si="14"/>
        <v>8</v>
      </c>
      <c r="Q126" s="26">
        <f t="shared" si="15"/>
        <v>2003</v>
      </c>
      <c r="R126" s="27" t="str">
        <f t="shared" si="16"/>
        <v>N</v>
      </c>
      <c r="S126" s="18"/>
      <c r="T126" s="18"/>
      <c r="U126" s="18"/>
      <c r="V126" s="18"/>
    </row>
    <row r="127" spans="1:22" ht="14.2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"/>
      <c r="L127" s="1"/>
      <c r="M127" s="18"/>
      <c r="N127" s="172" t="s">
        <v>468</v>
      </c>
      <c r="O127" s="173" t="s">
        <v>469</v>
      </c>
      <c r="P127" s="26">
        <f t="shared" si="14"/>
        <v>9</v>
      </c>
      <c r="Q127" s="26">
        <f t="shared" si="15"/>
        <v>2003</v>
      </c>
      <c r="R127" s="27" t="str">
        <f t="shared" si="16"/>
        <v>N</v>
      </c>
      <c r="S127" s="18"/>
      <c r="T127" s="18"/>
      <c r="U127" s="18"/>
      <c r="V127" s="18"/>
    </row>
    <row r="128" spans="1:22" ht="14.2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"/>
      <c r="L128" s="1"/>
      <c r="M128" s="18"/>
      <c r="N128" s="172" t="s">
        <v>470</v>
      </c>
      <c r="O128" s="173" t="s">
        <v>471</v>
      </c>
      <c r="P128" s="26">
        <f t="shared" si="14"/>
        <v>10</v>
      </c>
      <c r="Q128" s="26">
        <f t="shared" si="15"/>
        <v>2003</v>
      </c>
      <c r="R128" s="27" t="str">
        <f t="shared" si="16"/>
        <v>N</v>
      </c>
      <c r="S128" s="18"/>
      <c r="T128" s="18"/>
      <c r="U128" s="18"/>
      <c r="V128" s="18"/>
    </row>
    <row r="129" spans="1:22" ht="14.2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"/>
      <c r="L129" s="1"/>
      <c r="M129" s="18"/>
      <c r="N129" s="172" t="s">
        <v>472</v>
      </c>
      <c r="O129" s="173" t="s">
        <v>473</v>
      </c>
      <c r="P129" s="26">
        <f t="shared" si="14"/>
        <v>11</v>
      </c>
      <c r="Q129" s="26">
        <f t="shared" si="15"/>
        <v>2003</v>
      </c>
      <c r="R129" s="27" t="str">
        <f t="shared" si="16"/>
        <v>N</v>
      </c>
      <c r="S129" s="18"/>
      <c r="T129" s="18"/>
      <c r="U129" s="18"/>
      <c r="V129" s="18"/>
    </row>
    <row r="130" spans="1:22" ht="14.2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"/>
      <c r="L130" s="1"/>
      <c r="M130" s="18"/>
      <c r="N130" s="172" t="s">
        <v>474</v>
      </c>
      <c r="O130" s="173" t="s">
        <v>475</v>
      </c>
      <c r="P130" s="26">
        <f t="shared" si="14"/>
        <v>12</v>
      </c>
      <c r="Q130" s="26">
        <f t="shared" si="15"/>
        <v>2003</v>
      </c>
      <c r="R130" s="27" t="str">
        <f t="shared" si="16"/>
        <v>N</v>
      </c>
      <c r="S130" s="18"/>
      <c r="T130" s="18"/>
      <c r="U130" s="18"/>
      <c r="V130" s="18"/>
    </row>
    <row r="131" spans="1:22" ht="14.2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"/>
      <c r="L131" s="1"/>
      <c r="M131" s="18"/>
      <c r="N131" s="172" t="s">
        <v>476</v>
      </c>
      <c r="O131" s="173" t="s">
        <v>477</v>
      </c>
      <c r="P131" s="26">
        <f t="shared" si="14"/>
        <v>1</v>
      </c>
      <c r="Q131" s="26">
        <f t="shared" si="15"/>
        <v>2004</v>
      </c>
      <c r="R131" s="27" t="str">
        <f t="shared" si="16"/>
        <v>S</v>
      </c>
      <c r="S131" s="18"/>
      <c r="T131" s="18"/>
      <c r="U131" s="18"/>
      <c r="V131" s="18"/>
    </row>
    <row r="132" spans="1:22" ht="14.2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"/>
      <c r="L132" s="1"/>
      <c r="M132" s="18"/>
      <c r="N132" s="172" t="s">
        <v>478</v>
      </c>
      <c r="O132" s="173" t="s">
        <v>479</v>
      </c>
      <c r="P132" s="26">
        <f t="shared" si="14"/>
        <v>2</v>
      </c>
      <c r="Q132" s="26">
        <f t="shared" si="15"/>
        <v>2004</v>
      </c>
      <c r="R132" s="27" t="str">
        <f t="shared" si="16"/>
        <v>S</v>
      </c>
      <c r="S132" s="18"/>
      <c r="T132" s="18"/>
      <c r="U132" s="18"/>
      <c r="V132" s="18"/>
    </row>
    <row r="133" spans="1:22" ht="14.2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"/>
      <c r="L133" s="1"/>
      <c r="M133" s="18"/>
      <c r="N133" s="172" t="s">
        <v>480</v>
      </c>
      <c r="O133" s="173" t="s">
        <v>481</v>
      </c>
      <c r="P133" s="26">
        <f t="shared" si="14"/>
        <v>3</v>
      </c>
      <c r="Q133" s="26">
        <f t="shared" si="15"/>
        <v>2004</v>
      </c>
      <c r="R133" s="27" t="str">
        <f t="shared" si="16"/>
        <v>S</v>
      </c>
      <c r="S133" s="18"/>
      <c r="T133" s="18"/>
      <c r="U133" s="18"/>
      <c r="V133" s="18"/>
    </row>
    <row r="134" spans="1:22" ht="14.2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"/>
      <c r="L134" s="1"/>
      <c r="M134" s="18"/>
      <c r="N134" s="172" t="s">
        <v>482</v>
      </c>
      <c r="O134" s="173" t="s">
        <v>483</v>
      </c>
      <c r="P134" s="26">
        <f t="shared" si="14"/>
        <v>4</v>
      </c>
      <c r="Q134" s="26">
        <f t="shared" si="15"/>
        <v>2004</v>
      </c>
      <c r="R134" s="27" t="str">
        <f t="shared" si="16"/>
        <v>S</v>
      </c>
      <c r="S134" s="18"/>
      <c r="T134" s="18"/>
      <c r="U134" s="18"/>
      <c r="V134" s="18"/>
    </row>
    <row r="135" spans="1:22" ht="14.2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"/>
      <c r="L135" s="1"/>
      <c r="M135" s="18"/>
      <c r="N135" s="172" t="s">
        <v>484</v>
      </c>
      <c r="O135" s="173" t="s">
        <v>485</v>
      </c>
      <c r="P135" s="26">
        <f t="shared" si="14"/>
        <v>5</v>
      </c>
      <c r="Q135" s="26">
        <f t="shared" si="15"/>
        <v>2004</v>
      </c>
      <c r="R135" s="27" t="str">
        <f t="shared" si="16"/>
        <v>S</v>
      </c>
      <c r="S135" s="18"/>
      <c r="T135" s="18"/>
      <c r="U135" s="18"/>
      <c r="V135" s="18"/>
    </row>
    <row r="136" spans="1:22" ht="14.2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"/>
      <c r="L136" s="1"/>
      <c r="M136" s="18"/>
      <c r="N136" s="172" t="s">
        <v>486</v>
      </c>
      <c r="O136" s="173" t="s">
        <v>487</v>
      </c>
      <c r="P136" s="26">
        <f t="shared" si="14"/>
        <v>6</v>
      </c>
      <c r="Q136" s="26">
        <f t="shared" si="15"/>
        <v>2004</v>
      </c>
      <c r="R136" s="27" t="str">
        <f t="shared" si="16"/>
        <v>S</v>
      </c>
      <c r="S136" s="18"/>
      <c r="T136" s="18"/>
      <c r="U136" s="18"/>
      <c r="V136" s="18"/>
    </row>
    <row r="137" spans="1:22" ht="14.2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"/>
      <c r="L137" s="1"/>
      <c r="M137" s="18"/>
      <c r="N137" s="172" t="s">
        <v>488</v>
      </c>
      <c r="O137" s="173" t="s">
        <v>489</v>
      </c>
      <c r="P137" s="26">
        <f t="shared" si="14"/>
        <v>7</v>
      </c>
      <c r="Q137" s="26">
        <f t="shared" si="15"/>
        <v>2004</v>
      </c>
      <c r="R137" s="27" t="str">
        <f t="shared" si="16"/>
        <v>S</v>
      </c>
      <c r="S137" s="18"/>
      <c r="T137" s="18"/>
      <c r="U137" s="18"/>
      <c r="V137" s="18"/>
    </row>
    <row r="138" spans="1:22" ht="14.2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"/>
      <c r="L138" s="1"/>
      <c r="M138" s="18"/>
      <c r="N138" s="172" t="s">
        <v>490</v>
      </c>
      <c r="O138" s="173" t="s">
        <v>491</v>
      </c>
      <c r="P138" s="26">
        <f t="shared" si="14"/>
        <v>8</v>
      </c>
      <c r="Q138" s="26">
        <f t="shared" si="15"/>
        <v>2004</v>
      </c>
      <c r="R138" s="27" t="str">
        <f t="shared" si="16"/>
        <v>S</v>
      </c>
      <c r="S138" s="18"/>
      <c r="T138" s="18"/>
      <c r="U138" s="18"/>
      <c r="V138" s="18"/>
    </row>
    <row r="139" spans="1:22" ht="14.2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"/>
      <c r="L139" s="1"/>
      <c r="M139" s="18"/>
      <c r="N139" s="172" t="s">
        <v>492</v>
      </c>
      <c r="O139" s="173" t="s">
        <v>493</v>
      </c>
      <c r="P139" s="26">
        <f t="shared" si="14"/>
        <v>9</v>
      </c>
      <c r="Q139" s="26">
        <f t="shared" si="15"/>
        <v>2004</v>
      </c>
      <c r="R139" s="27" t="str">
        <f t="shared" si="16"/>
        <v>S</v>
      </c>
      <c r="S139" s="18"/>
      <c r="T139" s="18"/>
      <c r="U139" s="18"/>
      <c r="V139" s="18"/>
    </row>
    <row r="140" spans="1:22" ht="14.2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"/>
      <c r="L140" s="1"/>
      <c r="M140" s="18"/>
      <c r="N140" s="172" t="s">
        <v>494</v>
      </c>
      <c r="O140" s="173" t="s">
        <v>495</v>
      </c>
      <c r="P140" s="26">
        <f t="shared" ref="P140:P203" si="17">IF(N140="","",MONTH(N140))</f>
        <v>10</v>
      </c>
      <c r="Q140" s="26">
        <f t="shared" ref="Q140:Q203" si="18">IF(N140="","",YEAR(N140))</f>
        <v>2004</v>
      </c>
      <c r="R140" s="27" t="str">
        <f t="shared" ref="R140:R203" si="19">IF(N140="","",IF(YEAR(N140)/4=ROUND(YEAR(N140)/4,0),"S","N"))</f>
        <v>S</v>
      </c>
      <c r="S140" s="18"/>
      <c r="T140" s="18"/>
      <c r="U140" s="18"/>
      <c r="V140" s="18"/>
    </row>
    <row r="141" spans="1:22" ht="14.2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"/>
      <c r="L141" s="1"/>
      <c r="M141" s="18"/>
      <c r="N141" s="172" t="s">
        <v>496</v>
      </c>
      <c r="O141" s="173" t="s">
        <v>497</v>
      </c>
      <c r="P141" s="26">
        <f t="shared" si="17"/>
        <v>11</v>
      </c>
      <c r="Q141" s="26">
        <f t="shared" si="18"/>
        <v>2004</v>
      </c>
      <c r="R141" s="27" t="str">
        <f t="shared" si="19"/>
        <v>S</v>
      </c>
      <c r="S141" s="18"/>
      <c r="T141" s="18"/>
      <c r="U141" s="18"/>
      <c r="V141" s="18"/>
    </row>
    <row r="142" spans="1:22" ht="14.2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"/>
      <c r="L142" s="1"/>
      <c r="M142" s="18"/>
      <c r="N142" s="172" t="s">
        <v>498</v>
      </c>
      <c r="O142" s="173" t="s">
        <v>499</v>
      </c>
      <c r="P142" s="26">
        <f t="shared" si="17"/>
        <v>12</v>
      </c>
      <c r="Q142" s="26">
        <f t="shared" si="18"/>
        <v>2004</v>
      </c>
      <c r="R142" s="27" t="str">
        <f t="shared" si="19"/>
        <v>S</v>
      </c>
      <c r="S142" s="18"/>
      <c r="T142" s="18"/>
      <c r="U142" s="18"/>
      <c r="V142" s="18"/>
    </row>
    <row r="143" spans="1:22" ht="14.2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"/>
      <c r="L143" s="1"/>
      <c r="M143" s="18"/>
      <c r="N143" s="172" t="s">
        <v>500</v>
      </c>
      <c r="O143" s="173" t="s">
        <v>501</v>
      </c>
      <c r="P143" s="26">
        <f t="shared" si="17"/>
        <v>1</v>
      </c>
      <c r="Q143" s="26">
        <f t="shared" si="18"/>
        <v>2005</v>
      </c>
      <c r="R143" s="27" t="str">
        <f t="shared" si="19"/>
        <v>N</v>
      </c>
      <c r="S143" s="18"/>
      <c r="T143" s="18"/>
      <c r="U143" s="18"/>
      <c r="V143" s="18"/>
    </row>
    <row r="144" spans="1:22" ht="14.2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"/>
      <c r="L144" s="1"/>
      <c r="M144" s="18"/>
      <c r="N144" s="172" t="s">
        <v>502</v>
      </c>
      <c r="O144" s="173" t="s">
        <v>460</v>
      </c>
      <c r="P144" s="26">
        <f t="shared" si="17"/>
        <v>2</v>
      </c>
      <c r="Q144" s="26">
        <f t="shared" si="18"/>
        <v>2005</v>
      </c>
      <c r="R144" s="27" t="str">
        <f t="shared" si="19"/>
        <v>N</v>
      </c>
      <c r="S144" s="18"/>
      <c r="T144" s="18"/>
      <c r="U144" s="18"/>
      <c r="V144" s="18"/>
    </row>
    <row r="145" spans="1:22" ht="14.2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"/>
      <c r="L145" s="1"/>
      <c r="M145" s="18"/>
      <c r="N145" s="172" t="s">
        <v>503</v>
      </c>
      <c r="O145" s="173" t="s">
        <v>504</v>
      </c>
      <c r="P145" s="26">
        <f t="shared" si="17"/>
        <v>3</v>
      </c>
      <c r="Q145" s="26">
        <f t="shared" si="18"/>
        <v>2005</v>
      </c>
      <c r="R145" s="27" t="str">
        <f t="shared" si="19"/>
        <v>N</v>
      </c>
      <c r="S145" s="18"/>
      <c r="T145" s="18"/>
      <c r="U145" s="18"/>
      <c r="V145" s="18"/>
    </row>
    <row r="146" spans="1:22" ht="14.2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"/>
      <c r="L146" s="1"/>
      <c r="M146" s="18"/>
      <c r="N146" s="172" t="s">
        <v>505</v>
      </c>
      <c r="O146" s="173" t="s">
        <v>506</v>
      </c>
      <c r="P146" s="26">
        <f t="shared" si="17"/>
        <v>4</v>
      </c>
      <c r="Q146" s="26">
        <f t="shared" si="18"/>
        <v>2005</v>
      </c>
      <c r="R146" s="27" t="str">
        <f t="shared" si="19"/>
        <v>N</v>
      </c>
      <c r="S146" s="18"/>
      <c r="T146" s="18"/>
      <c r="U146" s="18"/>
      <c r="V146" s="18"/>
    </row>
    <row r="147" spans="1:22" ht="14.2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"/>
      <c r="L147" s="1"/>
      <c r="M147" s="18"/>
      <c r="N147" s="172" t="s">
        <v>507</v>
      </c>
      <c r="O147" s="173" t="s">
        <v>508</v>
      </c>
      <c r="P147" s="26">
        <f t="shared" si="17"/>
        <v>5</v>
      </c>
      <c r="Q147" s="26">
        <f t="shared" si="18"/>
        <v>2005</v>
      </c>
      <c r="R147" s="27" t="str">
        <f t="shared" si="19"/>
        <v>N</v>
      </c>
      <c r="S147" s="18"/>
      <c r="T147" s="18"/>
      <c r="U147" s="18"/>
      <c r="V147" s="18"/>
    </row>
    <row r="148" spans="1:22" ht="14.2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"/>
      <c r="L148" s="1"/>
      <c r="M148" s="18"/>
      <c r="N148" s="172" t="s">
        <v>509</v>
      </c>
      <c r="O148" s="173" t="s">
        <v>510</v>
      </c>
      <c r="P148" s="26">
        <f t="shared" si="17"/>
        <v>6</v>
      </c>
      <c r="Q148" s="26">
        <f t="shared" si="18"/>
        <v>2005</v>
      </c>
      <c r="R148" s="27" t="str">
        <f t="shared" si="19"/>
        <v>N</v>
      </c>
      <c r="S148" s="18"/>
      <c r="T148" s="18"/>
      <c r="U148" s="18"/>
      <c r="V148" s="18"/>
    </row>
    <row r="149" spans="1:22" ht="14.2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"/>
      <c r="L149" s="1"/>
      <c r="M149" s="18"/>
      <c r="N149" s="172" t="s">
        <v>511</v>
      </c>
      <c r="O149" s="173" t="s">
        <v>512</v>
      </c>
      <c r="P149" s="26">
        <f t="shared" si="17"/>
        <v>7</v>
      </c>
      <c r="Q149" s="26">
        <f t="shared" si="18"/>
        <v>2005</v>
      </c>
      <c r="R149" s="27" t="str">
        <f t="shared" si="19"/>
        <v>N</v>
      </c>
      <c r="S149" s="18"/>
      <c r="T149" s="18"/>
      <c r="U149" s="18"/>
      <c r="V149" s="18"/>
    </row>
    <row r="150" spans="1:22" ht="14.2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"/>
      <c r="L150" s="1"/>
      <c r="M150" s="18"/>
      <c r="N150" s="172" t="s">
        <v>513</v>
      </c>
      <c r="O150" s="173" t="s">
        <v>514</v>
      </c>
      <c r="P150" s="26">
        <f t="shared" si="17"/>
        <v>8</v>
      </c>
      <c r="Q150" s="26">
        <f t="shared" si="18"/>
        <v>2005</v>
      </c>
      <c r="R150" s="27" t="str">
        <f t="shared" si="19"/>
        <v>N</v>
      </c>
      <c r="S150" s="18"/>
      <c r="T150" s="18"/>
      <c r="U150" s="18"/>
      <c r="V150" s="18"/>
    </row>
    <row r="151" spans="1:22" ht="14.2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"/>
      <c r="L151" s="1"/>
      <c r="M151" s="18"/>
      <c r="N151" s="172" t="s">
        <v>515</v>
      </c>
      <c r="O151" s="173" t="s">
        <v>516</v>
      </c>
      <c r="P151" s="26">
        <f t="shared" si="17"/>
        <v>9</v>
      </c>
      <c r="Q151" s="26">
        <f t="shared" si="18"/>
        <v>2005</v>
      </c>
      <c r="R151" s="27" t="str">
        <f t="shared" si="19"/>
        <v>N</v>
      </c>
      <c r="S151" s="18"/>
      <c r="T151" s="18"/>
      <c r="U151" s="18"/>
      <c r="V151" s="18"/>
    </row>
    <row r="152" spans="1:22" ht="14.2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"/>
      <c r="L152" s="1"/>
      <c r="M152" s="18"/>
      <c r="N152" s="172" t="s">
        <v>517</v>
      </c>
      <c r="O152" s="173">
        <v>12</v>
      </c>
      <c r="P152" s="26">
        <f t="shared" si="17"/>
        <v>10</v>
      </c>
      <c r="Q152" s="26">
        <f t="shared" si="18"/>
        <v>2005</v>
      </c>
      <c r="R152" s="27" t="str">
        <f t="shared" si="19"/>
        <v>N</v>
      </c>
      <c r="S152" s="18"/>
      <c r="T152" s="18"/>
      <c r="U152" s="18"/>
      <c r="V152" s="18"/>
    </row>
    <row r="153" spans="1:22" ht="14.2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"/>
      <c r="L153" s="1"/>
      <c r="M153" s="18"/>
      <c r="N153" s="172" t="s">
        <v>518</v>
      </c>
      <c r="O153" s="173" t="s">
        <v>519</v>
      </c>
      <c r="P153" s="26">
        <f t="shared" si="17"/>
        <v>11</v>
      </c>
      <c r="Q153" s="26">
        <f t="shared" si="18"/>
        <v>2005</v>
      </c>
      <c r="R153" s="27" t="str">
        <f t="shared" si="19"/>
        <v>N</v>
      </c>
      <c r="S153" s="18"/>
      <c r="T153" s="18"/>
      <c r="U153" s="18"/>
      <c r="V153" s="18"/>
    </row>
    <row r="154" spans="1:22" ht="14.2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"/>
      <c r="L154" s="1"/>
      <c r="M154" s="18"/>
      <c r="N154" s="172" t="s">
        <v>520</v>
      </c>
      <c r="O154" s="173" t="s">
        <v>521</v>
      </c>
      <c r="P154" s="26">
        <f t="shared" si="17"/>
        <v>12</v>
      </c>
      <c r="Q154" s="26">
        <f t="shared" si="18"/>
        <v>2005</v>
      </c>
      <c r="R154" s="27" t="str">
        <f t="shared" si="19"/>
        <v>N</v>
      </c>
      <c r="S154" s="18"/>
      <c r="T154" s="18"/>
      <c r="U154" s="18"/>
      <c r="V154" s="18"/>
    </row>
    <row r="155" spans="1:22" ht="14.2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"/>
      <c r="L155" s="1"/>
      <c r="M155" s="18"/>
      <c r="N155" s="172" t="s">
        <v>522</v>
      </c>
      <c r="O155" s="173" t="s">
        <v>523</v>
      </c>
      <c r="P155" s="26">
        <f t="shared" si="17"/>
        <v>1</v>
      </c>
      <c r="Q155" s="26">
        <f t="shared" si="18"/>
        <v>2006</v>
      </c>
      <c r="R155" s="27" t="str">
        <f t="shared" si="19"/>
        <v>N</v>
      </c>
      <c r="S155" s="18"/>
      <c r="T155" s="18"/>
      <c r="U155" s="18"/>
      <c r="V155" s="18"/>
    </row>
    <row r="156" spans="1:22" ht="14.2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"/>
      <c r="L156" s="1"/>
      <c r="M156" s="18"/>
      <c r="N156" s="172" t="s">
        <v>524</v>
      </c>
      <c r="O156" s="173" t="s">
        <v>525</v>
      </c>
      <c r="P156" s="26">
        <f t="shared" si="17"/>
        <v>2</v>
      </c>
      <c r="Q156" s="26">
        <f t="shared" si="18"/>
        <v>2006</v>
      </c>
      <c r="R156" s="27" t="str">
        <f t="shared" si="19"/>
        <v>N</v>
      </c>
      <c r="S156" s="18"/>
      <c r="T156" s="18"/>
      <c r="U156" s="18"/>
      <c r="V156" s="18"/>
    </row>
    <row r="157" spans="1:22" ht="14.2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"/>
      <c r="L157" s="1"/>
      <c r="M157" s="18"/>
      <c r="N157" s="172" t="s">
        <v>526</v>
      </c>
      <c r="O157" s="173" t="s">
        <v>527</v>
      </c>
      <c r="P157" s="26">
        <f t="shared" si="17"/>
        <v>3</v>
      </c>
      <c r="Q157" s="26">
        <f t="shared" si="18"/>
        <v>2006</v>
      </c>
      <c r="R157" s="27" t="str">
        <f t="shared" si="19"/>
        <v>N</v>
      </c>
      <c r="S157" s="18"/>
      <c r="T157" s="18"/>
      <c r="U157" s="18"/>
      <c r="V157" s="18"/>
    </row>
    <row r="158" spans="1:22" ht="14.2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"/>
      <c r="L158" s="1"/>
      <c r="M158" s="18"/>
      <c r="N158" s="172" t="s">
        <v>528</v>
      </c>
      <c r="O158" s="173" t="s">
        <v>529</v>
      </c>
      <c r="P158" s="26">
        <f t="shared" si="17"/>
        <v>4</v>
      </c>
      <c r="Q158" s="26">
        <f t="shared" si="18"/>
        <v>2006</v>
      </c>
      <c r="R158" s="27" t="str">
        <f t="shared" si="19"/>
        <v>N</v>
      </c>
      <c r="S158" s="18"/>
      <c r="T158" s="18"/>
      <c r="U158" s="18"/>
      <c r="V158" s="18"/>
    </row>
    <row r="159" spans="1:22" ht="14.2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"/>
      <c r="L159" s="1"/>
      <c r="M159" s="18"/>
      <c r="N159" s="172" t="s">
        <v>530</v>
      </c>
      <c r="O159" s="173" t="s">
        <v>531</v>
      </c>
      <c r="P159" s="26">
        <f t="shared" si="17"/>
        <v>5</v>
      </c>
      <c r="Q159" s="26">
        <f t="shared" si="18"/>
        <v>2006</v>
      </c>
      <c r="R159" s="27" t="str">
        <f t="shared" si="19"/>
        <v>N</v>
      </c>
      <c r="S159" s="18"/>
      <c r="T159" s="18"/>
      <c r="U159" s="18"/>
      <c r="V159" s="18"/>
    </row>
    <row r="160" spans="1:22" ht="14.2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"/>
      <c r="L160" s="1"/>
      <c r="M160" s="18"/>
      <c r="N160" s="172" t="s">
        <v>532</v>
      </c>
      <c r="O160" s="173" t="s">
        <v>533</v>
      </c>
      <c r="P160" s="26">
        <f t="shared" si="17"/>
        <v>6</v>
      </c>
      <c r="Q160" s="26">
        <f t="shared" si="18"/>
        <v>2006</v>
      </c>
      <c r="R160" s="27" t="str">
        <f t="shared" si="19"/>
        <v>N</v>
      </c>
      <c r="S160" s="18"/>
      <c r="T160" s="18"/>
      <c r="U160" s="18"/>
      <c r="V160" s="18"/>
    </row>
    <row r="161" spans="1:22" ht="14.2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"/>
      <c r="L161" s="1"/>
      <c r="M161" s="18"/>
      <c r="N161" s="172" t="s">
        <v>534</v>
      </c>
      <c r="O161" s="173" t="s">
        <v>535</v>
      </c>
      <c r="P161" s="26">
        <f t="shared" si="17"/>
        <v>7</v>
      </c>
      <c r="Q161" s="26">
        <f t="shared" si="18"/>
        <v>2006</v>
      </c>
      <c r="R161" s="27" t="str">
        <f t="shared" si="19"/>
        <v>N</v>
      </c>
      <c r="S161" s="18"/>
      <c r="T161" s="18"/>
      <c r="U161" s="18"/>
      <c r="V161" s="18"/>
    </row>
    <row r="162" spans="1:22" ht="14.2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"/>
      <c r="L162" s="1"/>
      <c r="M162" s="18"/>
      <c r="N162" s="172" t="s">
        <v>536</v>
      </c>
      <c r="O162" s="173" t="s">
        <v>493</v>
      </c>
      <c r="P162" s="26">
        <f t="shared" si="17"/>
        <v>8</v>
      </c>
      <c r="Q162" s="26">
        <f t="shared" si="18"/>
        <v>2006</v>
      </c>
      <c r="R162" s="27" t="str">
        <f t="shared" si="19"/>
        <v>N</v>
      </c>
      <c r="S162" s="18"/>
      <c r="T162" s="18"/>
      <c r="U162" s="18"/>
      <c r="V162" s="18"/>
    </row>
    <row r="163" spans="1:22" ht="14.2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"/>
      <c r="L163" s="1"/>
      <c r="M163" s="18"/>
      <c r="N163" s="172" t="s">
        <v>537</v>
      </c>
      <c r="O163" s="173" t="s">
        <v>538</v>
      </c>
      <c r="P163" s="26">
        <f t="shared" si="17"/>
        <v>9</v>
      </c>
      <c r="Q163" s="26">
        <f t="shared" si="18"/>
        <v>2006</v>
      </c>
      <c r="R163" s="27" t="str">
        <f t="shared" si="19"/>
        <v>N</v>
      </c>
      <c r="S163" s="18"/>
      <c r="T163" s="18"/>
      <c r="U163" s="18"/>
      <c r="V163" s="18"/>
    </row>
    <row r="164" spans="1:22" ht="14.2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"/>
      <c r="L164" s="1"/>
      <c r="M164" s="18"/>
      <c r="N164" s="172" t="s">
        <v>539</v>
      </c>
      <c r="O164" s="173" t="s">
        <v>540</v>
      </c>
      <c r="P164" s="26">
        <f t="shared" si="17"/>
        <v>10</v>
      </c>
      <c r="Q164" s="26">
        <f t="shared" si="18"/>
        <v>2006</v>
      </c>
      <c r="R164" s="27" t="str">
        <f t="shared" si="19"/>
        <v>N</v>
      </c>
      <c r="S164" s="18"/>
      <c r="T164" s="18"/>
      <c r="U164" s="18"/>
      <c r="V164" s="18"/>
    </row>
    <row r="165" spans="1:22" ht="14.2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"/>
      <c r="L165" s="1"/>
      <c r="M165" s="18"/>
      <c r="N165" s="172" t="s">
        <v>541</v>
      </c>
      <c r="O165" s="173" t="s">
        <v>542</v>
      </c>
      <c r="P165" s="26">
        <f t="shared" si="17"/>
        <v>11</v>
      </c>
      <c r="Q165" s="26">
        <f t="shared" si="18"/>
        <v>2006</v>
      </c>
      <c r="R165" s="27" t="str">
        <f t="shared" si="19"/>
        <v>N</v>
      </c>
      <c r="S165" s="18"/>
      <c r="T165" s="18"/>
      <c r="U165" s="18"/>
      <c r="V165" s="18"/>
    </row>
    <row r="166" spans="1:22" ht="14.2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"/>
      <c r="L166" s="1"/>
      <c r="M166" s="18"/>
      <c r="N166" s="172" t="s">
        <v>543</v>
      </c>
      <c r="O166" s="173" t="s">
        <v>544</v>
      </c>
      <c r="P166" s="26">
        <f t="shared" si="17"/>
        <v>12</v>
      </c>
      <c r="Q166" s="26">
        <f t="shared" si="18"/>
        <v>2006</v>
      </c>
      <c r="R166" s="27" t="str">
        <f t="shared" si="19"/>
        <v>N</v>
      </c>
      <c r="S166" s="18"/>
      <c r="T166" s="18"/>
      <c r="U166" s="18"/>
      <c r="V166" s="18"/>
    </row>
    <row r="167" spans="1:22" ht="14.2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"/>
      <c r="L167" s="1"/>
      <c r="M167" s="18"/>
      <c r="N167" s="172" t="s">
        <v>545</v>
      </c>
      <c r="O167" s="173" t="s">
        <v>546</v>
      </c>
      <c r="P167" s="26">
        <f t="shared" si="17"/>
        <v>1</v>
      </c>
      <c r="Q167" s="26">
        <f t="shared" si="18"/>
        <v>2007</v>
      </c>
      <c r="R167" s="27" t="str">
        <f t="shared" si="19"/>
        <v>N</v>
      </c>
      <c r="S167" s="18"/>
      <c r="T167" s="18"/>
      <c r="U167" s="18"/>
      <c r="V167" s="18"/>
    </row>
    <row r="168" spans="1:22" ht="14.2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"/>
      <c r="L168" s="1"/>
      <c r="M168" s="18"/>
      <c r="N168" s="172" t="s">
        <v>547</v>
      </c>
      <c r="O168" s="173" t="s">
        <v>548</v>
      </c>
      <c r="P168" s="26">
        <f t="shared" si="17"/>
        <v>2</v>
      </c>
      <c r="Q168" s="26">
        <f t="shared" si="18"/>
        <v>2007</v>
      </c>
      <c r="R168" s="27" t="str">
        <f t="shared" si="19"/>
        <v>N</v>
      </c>
      <c r="S168" s="18"/>
      <c r="T168" s="18"/>
      <c r="U168" s="18"/>
      <c r="V168" s="18"/>
    </row>
    <row r="169" spans="1:22" ht="14.2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"/>
      <c r="L169" s="1"/>
      <c r="M169" s="18"/>
      <c r="N169" s="172" t="s">
        <v>549</v>
      </c>
      <c r="O169" s="173" t="s">
        <v>550</v>
      </c>
      <c r="P169" s="26">
        <f t="shared" si="17"/>
        <v>3</v>
      </c>
      <c r="Q169" s="26">
        <f t="shared" si="18"/>
        <v>2007</v>
      </c>
      <c r="R169" s="27" t="str">
        <f t="shared" si="19"/>
        <v>N</v>
      </c>
      <c r="S169" s="18"/>
      <c r="T169" s="18"/>
      <c r="U169" s="18"/>
      <c r="V169" s="18"/>
    </row>
    <row r="170" spans="1:22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"/>
      <c r="L170" s="1"/>
      <c r="M170" s="18"/>
      <c r="N170" s="172" t="s">
        <v>551</v>
      </c>
      <c r="O170" s="173" t="s">
        <v>552</v>
      </c>
      <c r="P170" s="26">
        <f t="shared" si="17"/>
        <v>4</v>
      </c>
      <c r="Q170" s="26">
        <f t="shared" si="18"/>
        <v>2007</v>
      </c>
      <c r="R170" s="27" t="str">
        <f t="shared" si="19"/>
        <v>N</v>
      </c>
      <c r="S170" s="18"/>
      <c r="T170" s="18"/>
      <c r="U170" s="18"/>
      <c r="V170" s="18"/>
    </row>
    <row r="171" spans="1:22" ht="14.2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"/>
      <c r="L171" s="1"/>
      <c r="M171" s="18"/>
      <c r="N171" s="172" t="s">
        <v>553</v>
      </c>
      <c r="O171" s="173" t="s">
        <v>554</v>
      </c>
      <c r="P171" s="26">
        <f t="shared" si="17"/>
        <v>5</v>
      </c>
      <c r="Q171" s="26">
        <f t="shared" si="18"/>
        <v>2007</v>
      </c>
      <c r="R171" s="27" t="str">
        <f t="shared" si="19"/>
        <v>N</v>
      </c>
      <c r="S171" s="18"/>
      <c r="T171" s="18"/>
      <c r="U171" s="18"/>
      <c r="V171" s="18"/>
    </row>
    <row r="172" spans="1:22" ht="14.2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"/>
      <c r="L172" s="1"/>
      <c r="M172" s="18"/>
      <c r="N172" s="172" t="s">
        <v>555</v>
      </c>
      <c r="O172" s="173" t="s">
        <v>556</v>
      </c>
      <c r="P172" s="26">
        <f t="shared" si="17"/>
        <v>6</v>
      </c>
      <c r="Q172" s="26">
        <f t="shared" si="18"/>
        <v>2007</v>
      </c>
      <c r="R172" s="27" t="str">
        <f t="shared" si="19"/>
        <v>N</v>
      </c>
      <c r="S172" s="18"/>
      <c r="T172" s="18"/>
      <c r="U172" s="18"/>
      <c r="V172" s="18"/>
    </row>
    <row r="173" spans="1:22" ht="14.2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"/>
      <c r="L173" s="1"/>
      <c r="M173" s="18"/>
      <c r="N173" s="172" t="s">
        <v>557</v>
      </c>
      <c r="O173" s="173" t="s">
        <v>558</v>
      </c>
      <c r="P173" s="26">
        <f t="shared" si="17"/>
        <v>7</v>
      </c>
      <c r="Q173" s="26">
        <f t="shared" si="18"/>
        <v>2007</v>
      </c>
      <c r="R173" s="27" t="str">
        <f t="shared" si="19"/>
        <v>N</v>
      </c>
      <c r="S173" s="18"/>
      <c r="T173" s="18"/>
      <c r="U173" s="18"/>
      <c r="V173" s="18"/>
    </row>
    <row r="174" spans="1:22" ht="14.2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"/>
      <c r="L174" s="1"/>
      <c r="M174" s="18"/>
      <c r="N174" s="172" t="s">
        <v>559</v>
      </c>
      <c r="O174" s="173" t="s">
        <v>560</v>
      </c>
      <c r="P174" s="26">
        <f t="shared" si="17"/>
        <v>8</v>
      </c>
      <c r="Q174" s="26">
        <f t="shared" si="18"/>
        <v>2007</v>
      </c>
      <c r="R174" s="27" t="str">
        <f t="shared" si="19"/>
        <v>N</v>
      </c>
      <c r="S174" s="18"/>
      <c r="T174" s="18"/>
      <c r="U174" s="18"/>
      <c r="V174" s="18"/>
    </row>
    <row r="175" spans="1:22" ht="14.2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"/>
      <c r="L175" s="1"/>
      <c r="M175" s="18"/>
      <c r="N175" s="172" t="s">
        <v>561</v>
      </c>
      <c r="O175" s="173" t="s">
        <v>562</v>
      </c>
      <c r="P175" s="26">
        <f t="shared" si="17"/>
        <v>9</v>
      </c>
      <c r="Q175" s="26">
        <f t="shared" si="18"/>
        <v>2007</v>
      </c>
      <c r="R175" s="27" t="str">
        <f t="shared" si="19"/>
        <v>N</v>
      </c>
      <c r="S175" s="18"/>
      <c r="T175" s="18"/>
      <c r="U175" s="18"/>
      <c r="V175" s="18"/>
    </row>
    <row r="176" spans="1:22" ht="14.2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"/>
      <c r="L176" s="1"/>
      <c r="M176" s="18"/>
      <c r="N176" s="172" t="s">
        <v>563</v>
      </c>
      <c r="O176" s="173" t="s">
        <v>564</v>
      </c>
      <c r="P176" s="26">
        <f t="shared" si="17"/>
        <v>10</v>
      </c>
      <c r="Q176" s="26">
        <f t="shared" si="18"/>
        <v>2007</v>
      </c>
      <c r="R176" s="27" t="str">
        <f t="shared" si="19"/>
        <v>N</v>
      </c>
      <c r="S176" s="18"/>
      <c r="T176" s="18"/>
      <c r="U176" s="18"/>
      <c r="V176" s="18"/>
    </row>
    <row r="177" spans="1:22" ht="14.2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"/>
      <c r="L177" s="1"/>
      <c r="M177" s="18"/>
      <c r="N177" s="172" t="s">
        <v>565</v>
      </c>
      <c r="O177" s="173" t="s">
        <v>566</v>
      </c>
      <c r="P177" s="26">
        <f t="shared" si="17"/>
        <v>11</v>
      </c>
      <c r="Q177" s="26">
        <f t="shared" si="18"/>
        <v>2007</v>
      </c>
      <c r="R177" s="27" t="str">
        <f t="shared" si="19"/>
        <v>N</v>
      </c>
      <c r="S177" s="18"/>
      <c r="T177" s="18"/>
      <c r="U177" s="18"/>
      <c r="V177" s="18"/>
    </row>
    <row r="178" spans="1:22" ht="14.2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"/>
      <c r="L178" s="1"/>
      <c r="M178" s="18"/>
      <c r="N178" s="172" t="s">
        <v>567</v>
      </c>
      <c r="O178" s="173">
        <v>58</v>
      </c>
      <c r="P178" s="26">
        <f t="shared" si="17"/>
        <v>12</v>
      </c>
      <c r="Q178" s="26">
        <f t="shared" si="18"/>
        <v>2007</v>
      </c>
      <c r="R178" s="27" t="str">
        <f t="shared" si="19"/>
        <v>N</v>
      </c>
      <c r="S178" s="18"/>
      <c r="T178" s="18"/>
      <c r="U178" s="18"/>
      <c r="V178" s="18"/>
    </row>
    <row r="179" spans="1:22" ht="14.2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"/>
      <c r="L179" s="1"/>
      <c r="M179" s="18"/>
      <c r="N179" s="172" t="s">
        <v>568</v>
      </c>
      <c r="O179" s="173" t="s">
        <v>569</v>
      </c>
      <c r="P179" s="26">
        <f t="shared" si="17"/>
        <v>1</v>
      </c>
      <c r="Q179" s="26">
        <f t="shared" si="18"/>
        <v>2008</v>
      </c>
      <c r="R179" s="27" t="str">
        <f t="shared" si="19"/>
        <v>S</v>
      </c>
      <c r="S179" s="18"/>
      <c r="T179" s="18"/>
      <c r="U179" s="18"/>
      <c r="V179" s="18"/>
    </row>
    <row r="180" spans="1:22" ht="14.2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"/>
      <c r="L180" s="1"/>
      <c r="M180" s="18"/>
      <c r="N180" s="172" t="s">
        <v>570</v>
      </c>
      <c r="O180" s="173" t="s">
        <v>571</v>
      </c>
      <c r="P180" s="26">
        <f t="shared" si="17"/>
        <v>2</v>
      </c>
      <c r="Q180" s="26">
        <f t="shared" si="18"/>
        <v>2008</v>
      </c>
      <c r="R180" s="27" t="str">
        <f t="shared" si="19"/>
        <v>S</v>
      </c>
      <c r="S180" s="18"/>
      <c r="T180" s="18"/>
      <c r="U180" s="18"/>
      <c r="V180" s="18"/>
    </row>
    <row r="181" spans="1:22" ht="14.2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"/>
      <c r="L181" s="1"/>
      <c r="M181" s="18"/>
      <c r="N181" s="172" t="s">
        <v>572</v>
      </c>
      <c r="O181" s="173" t="s">
        <v>573</v>
      </c>
      <c r="P181" s="26">
        <f t="shared" si="17"/>
        <v>3</v>
      </c>
      <c r="Q181" s="26">
        <f t="shared" si="18"/>
        <v>2008</v>
      </c>
      <c r="R181" s="27" t="str">
        <f t="shared" si="19"/>
        <v>S</v>
      </c>
      <c r="S181" s="18"/>
      <c r="T181" s="18"/>
      <c r="U181" s="18"/>
      <c r="V181" s="18"/>
    </row>
    <row r="182" spans="1:22" ht="14.2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"/>
      <c r="L182" s="1"/>
      <c r="M182" s="18"/>
      <c r="N182" s="172" t="s">
        <v>574</v>
      </c>
      <c r="O182" s="173" t="s">
        <v>575</v>
      </c>
      <c r="P182" s="26">
        <f t="shared" si="17"/>
        <v>4</v>
      </c>
      <c r="Q182" s="26">
        <f t="shared" si="18"/>
        <v>2008</v>
      </c>
      <c r="R182" s="27" t="str">
        <f t="shared" si="19"/>
        <v>S</v>
      </c>
      <c r="S182" s="18"/>
      <c r="T182" s="18"/>
      <c r="U182" s="18"/>
      <c r="V182" s="18"/>
    </row>
    <row r="183" spans="1:22" ht="14.2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"/>
      <c r="L183" s="1"/>
      <c r="M183" s="18"/>
      <c r="N183" s="172" t="s">
        <v>576</v>
      </c>
      <c r="O183" s="173" t="s">
        <v>577</v>
      </c>
      <c r="P183" s="26">
        <f t="shared" si="17"/>
        <v>5</v>
      </c>
      <c r="Q183" s="26">
        <f t="shared" si="18"/>
        <v>2008</v>
      </c>
      <c r="R183" s="27" t="str">
        <f t="shared" si="19"/>
        <v>S</v>
      </c>
      <c r="S183" s="18"/>
      <c r="T183" s="18"/>
      <c r="U183" s="18"/>
      <c r="V183" s="18"/>
    </row>
    <row r="184" spans="1:22" ht="14.2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"/>
      <c r="L184" s="1"/>
      <c r="M184" s="18"/>
      <c r="N184" s="172" t="s">
        <v>578</v>
      </c>
      <c r="O184" s="173" t="s">
        <v>579</v>
      </c>
      <c r="P184" s="26">
        <f t="shared" si="17"/>
        <v>6</v>
      </c>
      <c r="Q184" s="26">
        <f t="shared" si="18"/>
        <v>2008</v>
      </c>
      <c r="R184" s="27" t="str">
        <f t="shared" si="19"/>
        <v>S</v>
      </c>
      <c r="S184" s="18"/>
      <c r="T184" s="18"/>
      <c r="U184" s="18"/>
      <c r="V184" s="18"/>
    </row>
    <row r="185" spans="1:22" ht="14.2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"/>
      <c r="L185" s="1"/>
      <c r="M185" s="18"/>
      <c r="N185" s="172" t="s">
        <v>580</v>
      </c>
      <c r="O185" s="173" t="s">
        <v>581</v>
      </c>
      <c r="P185" s="26">
        <f t="shared" si="17"/>
        <v>7</v>
      </c>
      <c r="Q185" s="26">
        <f t="shared" si="18"/>
        <v>2008</v>
      </c>
      <c r="R185" s="27" t="str">
        <f t="shared" si="19"/>
        <v>S</v>
      </c>
      <c r="S185" s="18"/>
      <c r="T185" s="18"/>
      <c r="U185" s="18"/>
      <c r="V185" s="18"/>
    </row>
    <row r="186" spans="1:22" ht="14.2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"/>
      <c r="L186" s="1"/>
      <c r="M186" s="18"/>
      <c r="N186" s="172" t="s">
        <v>582</v>
      </c>
      <c r="O186" s="173" t="s">
        <v>583</v>
      </c>
      <c r="P186" s="26">
        <f t="shared" si="17"/>
        <v>8</v>
      </c>
      <c r="Q186" s="26">
        <f t="shared" si="18"/>
        <v>2008</v>
      </c>
      <c r="R186" s="27" t="str">
        <f t="shared" si="19"/>
        <v>S</v>
      </c>
      <c r="S186" s="18"/>
      <c r="T186" s="18"/>
      <c r="U186" s="18"/>
      <c r="V186" s="18"/>
    </row>
    <row r="187" spans="1:22" ht="14.2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"/>
      <c r="L187" s="1"/>
      <c r="M187" s="18"/>
      <c r="N187" s="172" t="s">
        <v>584</v>
      </c>
      <c r="O187" s="173" t="s">
        <v>585</v>
      </c>
      <c r="P187" s="26">
        <f t="shared" si="17"/>
        <v>9</v>
      </c>
      <c r="Q187" s="26">
        <f t="shared" si="18"/>
        <v>2008</v>
      </c>
      <c r="R187" s="27" t="str">
        <f t="shared" si="19"/>
        <v>S</v>
      </c>
      <c r="S187" s="18"/>
      <c r="T187" s="18"/>
      <c r="U187" s="18"/>
      <c r="V187" s="18"/>
    </row>
    <row r="188" spans="1:22" ht="14.2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"/>
      <c r="L188" s="1"/>
      <c r="M188" s="18"/>
      <c r="N188" s="172" t="s">
        <v>586</v>
      </c>
      <c r="O188" s="173" t="s">
        <v>587</v>
      </c>
      <c r="P188" s="26">
        <f t="shared" si="17"/>
        <v>10</v>
      </c>
      <c r="Q188" s="26">
        <f t="shared" si="18"/>
        <v>2008</v>
      </c>
      <c r="R188" s="27" t="str">
        <f t="shared" si="19"/>
        <v>S</v>
      </c>
      <c r="S188" s="18"/>
      <c r="T188" s="18"/>
      <c r="U188" s="18"/>
      <c r="V188" s="18"/>
    </row>
    <row r="189" spans="1:22" ht="14.2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"/>
      <c r="L189" s="1"/>
      <c r="M189" s="18"/>
      <c r="N189" s="172" t="s">
        <v>588</v>
      </c>
      <c r="O189" s="173" t="s">
        <v>589</v>
      </c>
      <c r="P189" s="26">
        <f t="shared" si="17"/>
        <v>11</v>
      </c>
      <c r="Q189" s="26">
        <f t="shared" si="18"/>
        <v>2008</v>
      </c>
      <c r="R189" s="27" t="str">
        <f t="shared" si="19"/>
        <v>S</v>
      </c>
      <c r="S189" s="18"/>
      <c r="T189" s="18"/>
      <c r="U189" s="18"/>
      <c r="V189" s="18"/>
    </row>
    <row r="190" spans="1:22" ht="14.2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"/>
      <c r="L190" s="1"/>
      <c r="M190" s="18"/>
      <c r="N190" s="172" t="s">
        <v>590</v>
      </c>
      <c r="O190" s="173" t="s">
        <v>591</v>
      </c>
      <c r="P190" s="26">
        <f t="shared" si="17"/>
        <v>12</v>
      </c>
      <c r="Q190" s="26">
        <f t="shared" si="18"/>
        <v>2008</v>
      </c>
      <c r="R190" s="27" t="str">
        <f t="shared" si="19"/>
        <v>S</v>
      </c>
      <c r="S190" s="18"/>
      <c r="T190" s="18"/>
      <c r="U190" s="18"/>
      <c r="V190" s="18"/>
    </row>
    <row r="191" spans="1:22" ht="14.2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"/>
      <c r="L191" s="1"/>
      <c r="M191" s="18"/>
      <c r="N191" s="172" t="s">
        <v>592</v>
      </c>
      <c r="O191" s="173" t="s">
        <v>593</v>
      </c>
      <c r="P191" s="26">
        <f t="shared" si="17"/>
        <v>1</v>
      </c>
      <c r="Q191" s="26">
        <f t="shared" si="18"/>
        <v>2009</v>
      </c>
      <c r="R191" s="27" t="str">
        <f t="shared" si="19"/>
        <v>N</v>
      </c>
      <c r="S191" s="18"/>
      <c r="T191" s="18"/>
      <c r="U191" s="18"/>
      <c r="V191" s="18"/>
    </row>
    <row r="192" spans="1:22" ht="14.2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"/>
      <c r="L192" s="1"/>
      <c r="M192" s="18"/>
      <c r="N192" s="172" t="s">
        <v>594</v>
      </c>
      <c r="O192" s="173" t="s">
        <v>595</v>
      </c>
      <c r="P192" s="26">
        <f t="shared" si="17"/>
        <v>2</v>
      </c>
      <c r="Q192" s="26">
        <f t="shared" si="18"/>
        <v>2009</v>
      </c>
      <c r="R192" s="27" t="str">
        <f t="shared" si="19"/>
        <v>N</v>
      </c>
      <c r="S192" s="18"/>
      <c r="T192" s="18"/>
      <c r="U192" s="18"/>
      <c r="V192" s="18"/>
    </row>
    <row r="193" spans="1:22" ht="14.2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"/>
      <c r="L193" s="1"/>
      <c r="M193" s="18"/>
      <c r="N193" s="172" t="s">
        <v>596</v>
      </c>
      <c r="O193" s="173" t="s">
        <v>597</v>
      </c>
      <c r="P193" s="26">
        <f t="shared" si="17"/>
        <v>3</v>
      </c>
      <c r="Q193" s="26">
        <f t="shared" si="18"/>
        <v>2009</v>
      </c>
      <c r="R193" s="27" t="str">
        <f t="shared" si="19"/>
        <v>N</v>
      </c>
      <c r="S193" s="18"/>
      <c r="T193" s="18"/>
      <c r="U193" s="18"/>
      <c r="V193" s="18"/>
    </row>
    <row r="194" spans="1:22" ht="14.2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"/>
      <c r="L194" s="1"/>
      <c r="M194" s="18"/>
      <c r="N194" s="172" t="s">
        <v>598</v>
      </c>
      <c r="O194" s="173" t="s">
        <v>599</v>
      </c>
      <c r="P194" s="26">
        <f t="shared" si="17"/>
        <v>4</v>
      </c>
      <c r="Q194" s="26">
        <f t="shared" si="18"/>
        <v>2009</v>
      </c>
      <c r="R194" s="27" t="str">
        <f t="shared" si="19"/>
        <v>N</v>
      </c>
      <c r="S194" s="18"/>
      <c r="T194" s="18"/>
      <c r="U194" s="18"/>
      <c r="V194" s="18"/>
    </row>
    <row r="195" spans="1:22" ht="14.2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"/>
      <c r="L195" s="1"/>
      <c r="M195" s="18"/>
      <c r="N195" s="172" t="s">
        <v>600</v>
      </c>
      <c r="O195" s="173" t="s">
        <v>601</v>
      </c>
      <c r="P195" s="26">
        <f t="shared" si="17"/>
        <v>5</v>
      </c>
      <c r="Q195" s="26">
        <f t="shared" si="18"/>
        <v>2009</v>
      </c>
      <c r="R195" s="27" t="str">
        <f t="shared" si="19"/>
        <v>N</v>
      </c>
      <c r="S195" s="18"/>
      <c r="T195" s="18"/>
      <c r="U195" s="18"/>
      <c r="V195" s="18"/>
    </row>
    <row r="196" spans="1:22" ht="14.2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"/>
      <c r="L196" s="1"/>
      <c r="M196" s="18"/>
      <c r="N196" s="172" t="s">
        <v>602</v>
      </c>
      <c r="O196" s="173" t="s">
        <v>603</v>
      </c>
      <c r="P196" s="26">
        <f t="shared" si="17"/>
        <v>6</v>
      </c>
      <c r="Q196" s="26">
        <f t="shared" si="18"/>
        <v>2009</v>
      </c>
      <c r="R196" s="27" t="str">
        <f t="shared" si="19"/>
        <v>N</v>
      </c>
      <c r="S196" s="18"/>
      <c r="T196" s="18"/>
      <c r="U196" s="18"/>
      <c r="V196" s="18"/>
    </row>
    <row r="197" spans="1:22" ht="14.2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"/>
      <c r="L197" s="1"/>
      <c r="M197" s="18"/>
      <c r="N197" s="172" t="s">
        <v>604</v>
      </c>
      <c r="O197" s="173" t="s">
        <v>605</v>
      </c>
      <c r="P197" s="26">
        <f t="shared" si="17"/>
        <v>7</v>
      </c>
      <c r="Q197" s="26">
        <f t="shared" si="18"/>
        <v>2009</v>
      </c>
      <c r="R197" s="27" t="str">
        <f t="shared" si="19"/>
        <v>N</v>
      </c>
      <c r="S197" s="18"/>
      <c r="T197" s="18"/>
      <c r="U197" s="18"/>
      <c r="V197" s="18"/>
    </row>
    <row r="198" spans="1:22" ht="14.2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"/>
      <c r="L198" s="1"/>
      <c r="M198" s="18"/>
      <c r="N198" s="172" t="s">
        <v>606</v>
      </c>
      <c r="O198" s="173" t="s">
        <v>607</v>
      </c>
      <c r="P198" s="26">
        <f t="shared" si="17"/>
        <v>8</v>
      </c>
      <c r="Q198" s="26">
        <f t="shared" si="18"/>
        <v>2009</v>
      </c>
      <c r="R198" s="27" t="str">
        <f t="shared" si="19"/>
        <v>N</v>
      </c>
      <c r="S198" s="18"/>
      <c r="T198" s="18"/>
      <c r="U198" s="18"/>
      <c r="V198" s="18"/>
    </row>
    <row r="199" spans="1:22" ht="14.2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"/>
      <c r="L199" s="1"/>
      <c r="M199" s="18"/>
      <c r="N199" s="172" t="s">
        <v>608</v>
      </c>
      <c r="O199" s="173" t="s">
        <v>609</v>
      </c>
      <c r="P199" s="26">
        <f t="shared" si="17"/>
        <v>9</v>
      </c>
      <c r="Q199" s="26">
        <f t="shared" si="18"/>
        <v>2009</v>
      </c>
      <c r="R199" s="27" t="str">
        <f t="shared" si="19"/>
        <v>N</v>
      </c>
      <c r="S199" s="18"/>
      <c r="T199" s="18"/>
      <c r="U199" s="18"/>
      <c r="V199" s="18"/>
    </row>
    <row r="200" spans="1:22" ht="14.2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"/>
      <c r="L200" s="1"/>
      <c r="M200" s="18"/>
      <c r="N200" s="172" t="s">
        <v>610</v>
      </c>
      <c r="O200" s="173" t="s">
        <v>611</v>
      </c>
      <c r="P200" s="26">
        <f t="shared" si="17"/>
        <v>10</v>
      </c>
      <c r="Q200" s="26">
        <f t="shared" si="18"/>
        <v>2009</v>
      </c>
      <c r="R200" s="27" t="str">
        <f t="shared" si="19"/>
        <v>N</v>
      </c>
      <c r="S200" s="18"/>
      <c r="T200" s="18"/>
      <c r="U200" s="18"/>
      <c r="V200" s="18"/>
    </row>
    <row r="201" spans="1:22" ht="14.2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"/>
      <c r="L201" s="1"/>
      <c r="M201" s="18"/>
      <c r="N201" s="172" t="s">
        <v>612</v>
      </c>
      <c r="O201" s="173" t="s">
        <v>613</v>
      </c>
      <c r="P201" s="26">
        <f t="shared" si="17"/>
        <v>11</v>
      </c>
      <c r="Q201" s="26">
        <f t="shared" si="18"/>
        <v>2009</v>
      </c>
      <c r="R201" s="27" t="str">
        <f t="shared" si="19"/>
        <v>N</v>
      </c>
      <c r="S201" s="18"/>
      <c r="T201" s="18"/>
      <c r="U201" s="18"/>
      <c r="V201" s="18"/>
    </row>
    <row r="202" spans="1:22" ht="14.2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"/>
      <c r="L202" s="1"/>
      <c r="M202" s="18"/>
      <c r="N202" s="172" t="s">
        <v>614</v>
      </c>
      <c r="O202" s="173" t="s">
        <v>615</v>
      </c>
      <c r="P202" s="26">
        <f t="shared" si="17"/>
        <v>12</v>
      </c>
      <c r="Q202" s="26">
        <f t="shared" si="18"/>
        <v>2009</v>
      </c>
      <c r="R202" s="27" t="str">
        <f t="shared" si="19"/>
        <v>N</v>
      </c>
      <c r="S202" s="18"/>
      <c r="T202" s="18"/>
      <c r="U202" s="18"/>
      <c r="V202" s="18"/>
    </row>
    <row r="203" spans="1:22" ht="14.2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"/>
      <c r="L203" s="1"/>
      <c r="M203" s="18"/>
      <c r="N203" s="172" t="s">
        <v>616</v>
      </c>
      <c r="O203" s="173" t="s">
        <v>617</v>
      </c>
      <c r="P203" s="26">
        <f t="shared" si="17"/>
        <v>1</v>
      </c>
      <c r="Q203" s="26">
        <f t="shared" si="18"/>
        <v>2010</v>
      </c>
      <c r="R203" s="27" t="str">
        <f t="shared" si="19"/>
        <v>N</v>
      </c>
      <c r="S203" s="18"/>
      <c r="T203" s="18"/>
      <c r="U203" s="18"/>
      <c r="V203" s="18"/>
    </row>
    <row r="204" spans="1:22" ht="14.2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"/>
      <c r="L204" s="1"/>
      <c r="M204" s="18"/>
      <c r="N204" s="172" t="s">
        <v>618</v>
      </c>
      <c r="O204" s="173" t="s">
        <v>619</v>
      </c>
      <c r="P204" s="26">
        <f t="shared" ref="P204:P267" si="20">IF(N204="","",MONTH(N204))</f>
        <v>2</v>
      </c>
      <c r="Q204" s="26">
        <f t="shared" ref="Q204:Q267" si="21">IF(N204="","",YEAR(N204))</f>
        <v>2010</v>
      </c>
      <c r="R204" s="27" t="str">
        <f t="shared" ref="R204:R267" si="22">IF(N204="","",IF(YEAR(N204)/4=ROUND(YEAR(N204)/4,0),"S","N"))</f>
        <v>N</v>
      </c>
      <c r="S204" s="18"/>
      <c r="T204" s="18"/>
      <c r="U204" s="18"/>
      <c r="V204" s="18"/>
    </row>
    <row r="205" spans="1:22" ht="14.2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"/>
      <c r="L205" s="1"/>
      <c r="M205" s="18"/>
      <c r="N205" s="172" t="s">
        <v>620</v>
      </c>
      <c r="O205" s="173" t="s">
        <v>621</v>
      </c>
      <c r="P205" s="26">
        <f t="shared" si="20"/>
        <v>3</v>
      </c>
      <c r="Q205" s="26">
        <f t="shared" si="21"/>
        <v>2010</v>
      </c>
      <c r="R205" s="27" t="str">
        <f t="shared" si="22"/>
        <v>N</v>
      </c>
      <c r="S205" s="18"/>
      <c r="T205" s="18"/>
      <c r="U205" s="18"/>
      <c r="V205" s="18"/>
    </row>
    <row r="206" spans="1:22" ht="14.2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"/>
      <c r="L206" s="1"/>
      <c r="M206" s="18"/>
      <c r="N206" s="172" t="s">
        <v>622</v>
      </c>
      <c r="O206" s="173" t="s">
        <v>623</v>
      </c>
      <c r="P206" s="26">
        <f t="shared" si="20"/>
        <v>4</v>
      </c>
      <c r="Q206" s="26">
        <f t="shared" si="21"/>
        <v>2010</v>
      </c>
      <c r="R206" s="27" t="str">
        <f t="shared" si="22"/>
        <v>N</v>
      </c>
      <c r="S206" s="18"/>
      <c r="T206" s="18"/>
      <c r="U206" s="18"/>
      <c r="V206" s="18"/>
    </row>
    <row r="207" spans="1:22" ht="14.2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"/>
      <c r="L207" s="1"/>
      <c r="M207" s="18"/>
      <c r="N207" s="172" t="s">
        <v>624</v>
      </c>
      <c r="O207" s="173" t="s">
        <v>625</v>
      </c>
      <c r="P207" s="26">
        <f t="shared" si="20"/>
        <v>5</v>
      </c>
      <c r="Q207" s="26">
        <f t="shared" si="21"/>
        <v>2010</v>
      </c>
      <c r="R207" s="27" t="str">
        <f t="shared" si="22"/>
        <v>N</v>
      </c>
      <c r="S207" s="18"/>
      <c r="T207" s="18"/>
      <c r="U207" s="18"/>
      <c r="V207" s="18"/>
    </row>
    <row r="208" spans="1:22" ht="14.2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"/>
      <c r="L208" s="1"/>
      <c r="M208" s="18"/>
      <c r="N208" s="172" t="s">
        <v>626</v>
      </c>
      <c r="O208" s="173" t="s">
        <v>535</v>
      </c>
      <c r="P208" s="26">
        <f t="shared" si="20"/>
        <v>6</v>
      </c>
      <c r="Q208" s="26">
        <f t="shared" si="21"/>
        <v>2010</v>
      </c>
      <c r="R208" s="27" t="str">
        <f t="shared" si="22"/>
        <v>N</v>
      </c>
      <c r="S208" s="18"/>
      <c r="T208" s="18"/>
      <c r="U208" s="18"/>
      <c r="V208" s="18"/>
    </row>
    <row r="209" spans="1:22" ht="14.2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"/>
      <c r="L209" s="1"/>
      <c r="M209" s="18"/>
      <c r="N209" s="172" t="s">
        <v>627</v>
      </c>
      <c r="O209" s="173" t="s">
        <v>628</v>
      </c>
      <c r="P209" s="26">
        <f t="shared" si="20"/>
        <v>7</v>
      </c>
      <c r="Q209" s="26">
        <f t="shared" si="21"/>
        <v>2010</v>
      </c>
      <c r="R209" s="27" t="str">
        <f t="shared" si="22"/>
        <v>N</v>
      </c>
      <c r="S209" s="18"/>
      <c r="T209" s="18"/>
      <c r="U209" s="18"/>
      <c r="V209" s="18"/>
    </row>
    <row r="210" spans="1:22" ht="14.2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"/>
      <c r="L210" s="1"/>
      <c r="M210" s="18"/>
      <c r="N210" s="172" t="s">
        <v>629</v>
      </c>
      <c r="O210" s="173" t="s">
        <v>630</v>
      </c>
      <c r="P210" s="26">
        <f t="shared" si="20"/>
        <v>8</v>
      </c>
      <c r="Q210" s="26">
        <f t="shared" si="21"/>
        <v>2010</v>
      </c>
      <c r="R210" s="27" t="str">
        <f t="shared" si="22"/>
        <v>N</v>
      </c>
      <c r="S210" s="18"/>
      <c r="T210" s="18"/>
      <c r="U210" s="18"/>
      <c r="V210" s="18"/>
    </row>
    <row r="211" spans="1:22" ht="14.2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"/>
      <c r="L211" s="1"/>
      <c r="M211" s="18"/>
      <c r="N211" s="172" t="s">
        <v>631</v>
      </c>
      <c r="O211" s="173" t="s">
        <v>632</v>
      </c>
      <c r="P211" s="26">
        <f t="shared" si="20"/>
        <v>9</v>
      </c>
      <c r="Q211" s="26">
        <f t="shared" si="21"/>
        <v>2010</v>
      </c>
      <c r="R211" s="27" t="str">
        <f t="shared" si="22"/>
        <v>N</v>
      </c>
      <c r="S211" s="18"/>
      <c r="T211" s="18"/>
      <c r="U211" s="18"/>
      <c r="V211" s="18"/>
    </row>
    <row r="212" spans="1:22" ht="14.2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"/>
      <c r="L212" s="1"/>
      <c r="M212" s="18"/>
      <c r="N212" s="172" t="s">
        <v>633</v>
      </c>
      <c r="O212" s="173" t="s">
        <v>634</v>
      </c>
      <c r="P212" s="26">
        <f t="shared" si="20"/>
        <v>10</v>
      </c>
      <c r="Q212" s="26">
        <f t="shared" si="21"/>
        <v>2010</v>
      </c>
      <c r="R212" s="27" t="str">
        <f t="shared" si="22"/>
        <v>N</v>
      </c>
      <c r="S212" s="18"/>
      <c r="T212" s="18"/>
      <c r="U212" s="18"/>
      <c r="V212" s="18"/>
    </row>
    <row r="213" spans="1:22" ht="14.2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"/>
      <c r="L213" s="1"/>
      <c r="M213" s="18"/>
      <c r="N213" s="172" t="s">
        <v>635</v>
      </c>
      <c r="O213" s="173" t="s">
        <v>636</v>
      </c>
      <c r="P213" s="26">
        <f t="shared" si="20"/>
        <v>11</v>
      </c>
      <c r="Q213" s="26">
        <f t="shared" si="21"/>
        <v>2010</v>
      </c>
      <c r="R213" s="27" t="str">
        <f t="shared" si="22"/>
        <v>N</v>
      </c>
      <c r="S213" s="18"/>
      <c r="T213" s="18"/>
      <c r="U213" s="18"/>
      <c r="V213" s="18"/>
    </row>
    <row r="214" spans="1:22" ht="14.2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"/>
      <c r="L214" s="1"/>
      <c r="M214" s="18"/>
      <c r="N214" s="172" t="s">
        <v>637</v>
      </c>
      <c r="O214" s="173" t="s">
        <v>638</v>
      </c>
      <c r="P214" s="26">
        <f t="shared" si="20"/>
        <v>12</v>
      </c>
      <c r="Q214" s="26">
        <f t="shared" si="21"/>
        <v>2010</v>
      </c>
      <c r="R214" s="27" t="str">
        <f t="shared" si="22"/>
        <v>N</v>
      </c>
      <c r="S214" s="18"/>
      <c r="T214" s="18"/>
      <c r="U214" s="18"/>
      <c r="V214" s="18"/>
    </row>
    <row r="215" spans="1:22" ht="14.2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"/>
      <c r="L215" s="1"/>
      <c r="M215" s="18"/>
      <c r="N215" s="172" t="s">
        <v>639</v>
      </c>
      <c r="O215" s="173" t="s">
        <v>640</v>
      </c>
      <c r="P215" s="26">
        <f t="shared" si="20"/>
        <v>1</v>
      </c>
      <c r="Q215" s="26">
        <f t="shared" si="21"/>
        <v>2011</v>
      </c>
      <c r="R215" s="27" t="str">
        <f t="shared" si="22"/>
        <v>N</v>
      </c>
      <c r="S215" s="18"/>
      <c r="T215" s="18"/>
      <c r="U215" s="18"/>
      <c r="V215" s="18"/>
    </row>
    <row r="216" spans="1:22" ht="14.2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"/>
      <c r="L216" s="1"/>
      <c r="M216" s="18"/>
      <c r="N216" s="172" t="s">
        <v>641</v>
      </c>
      <c r="O216" s="173" t="s">
        <v>642</v>
      </c>
      <c r="P216" s="26">
        <f t="shared" si="20"/>
        <v>2</v>
      </c>
      <c r="Q216" s="26">
        <f t="shared" si="21"/>
        <v>2011</v>
      </c>
      <c r="R216" s="27" t="str">
        <f t="shared" si="22"/>
        <v>N</v>
      </c>
      <c r="S216" s="18"/>
      <c r="T216" s="18"/>
      <c r="U216" s="18"/>
      <c r="V216" s="18"/>
    </row>
    <row r="217" spans="1:22" ht="14.2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"/>
      <c r="L217" s="1"/>
      <c r="M217" s="18"/>
      <c r="N217" s="172" t="s">
        <v>643</v>
      </c>
      <c r="O217" s="173" t="s">
        <v>644</v>
      </c>
      <c r="P217" s="26">
        <f t="shared" si="20"/>
        <v>3</v>
      </c>
      <c r="Q217" s="26">
        <f t="shared" si="21"/>
        <v>2011</v>
      </c>
      <c r="R217" s="27" t="str">
        <f t="shared" si="22"/>
        <v>N</v>
      </c>
      <c r="S217" s="18"/>
      <c r="T217" s="18"/>
      <c r="U217" s="18"/>
      <c r="V217" s="18"/>
    </row>
    <row r="218" spans="1:22" ht="14.2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"/>
      <c r="L218" s="1"/>
      <c r="M218" s="18"/>
      <c r="N218" s="172" t="s">
        <v>645</v>
      </c>
      <c r="O218" s="173" t="s">
        <v>646</v>
      </c>
      <c r="P218" s="26">
        <f t="shared" si="20"/>
        <v>4</v>
      </c>
      <c r="Q218" s="26">
        <f t="shared" si="21"/>
        <v>2011</v>
      </c>
      <c r="R218" s="27" t="str">
        <f t="shared" si="22"/>
        <v>N</v>
      </c>
      <c r="S218" s="18"/>
      <c r="T218" s="18"/>
      <c r="U218" s="18"/>
      <c r="V218" s="18"/>
    </row>
    <row r="219" spans="1:22" ht="14.2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"/>
      <c r="L219" s="1"/>
      <c r="M219" s="18"/>
      <c r="N219" s="172" t="s">
        <v>647</v>
      </c>
      <c r="O219" s="173" t="s">
        <v>648</v>
      </c>
      <c r="P219" s="26">
        <f t="shared" si="20"/>
        <v>5</v>
      </c>
      <c r="Q219" s="26">
        <f t="shared" si="21"/>
        <v>2011</v>
      </c>
      <c r="R219" s="27" t="str">
        <f t="shared" si="22"/>
        <v>N</v>
      </c>
      <c r="S219" s="18"/>
      <c r="T219" s="18"/>
      <c r="U219" s="18"/>
      <c r="V219" s="18"/>
    </row>
    <row r="220" spans="1:22" ht="14.2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"/>
      <c r="L220" s="1"/>
      <c r="M220" s="18"/>
      <c r="N220" s="172" t="s">
        <v>649</v>
      </c>
      <c r="O220" s="173" t="s">
        <v>650</v>
      </c>
      <c r="P220" s="26">
        <f t="shared" si="20"/>
        <v>6</v>
      </c>
      <c r="Q220" s="26">
        <f t="shared" si="21"/>
        <v>2011</v>
      </c>
      <c r="R220" s="27" t="str">
        <f t="shared" si="22"/>
        <v>N</v>
      </c>
      <c r="S220" s="18"/>
      <c r="T220" s="18"/>
      <c r="U220" s="18"/>
      <c r="V220" s="18"/>
    </row>
    <row r="221" spans="1:22" ht="14.2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"/>
      <c r="L221" s="1"/>
      <c r="M221" s="18"/>
      <c r="N221" s="172" t="s">
        <v>651</v>
      </c>
      <c r="O221" s="173" t="s">
        <v>652</v>
      </c>
      <c r="P221" s="26">
        <f t="shared" si="20"/>
        <v>7</v>
      </c>
      <c r="Q221" s="26">
        <f t="shared" si="21"/>
        <v>2011</v>
      </c>
      <c r="R221" s="27" t="str">
        <f t="shared" si="22"/>
        <v>N</v>
      </c>
      <c r="S221" s="18"/>
      <c r="T221" s="18"/>
      <c r="U221" s="18"/>
      <c r="V221" s="18"/>
    </row>
    <row r="222" spans="1:22" ht="14.2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"/>
      <c r="L222" s="1"/>
      <c r="M222" s="18"/>
      <c r="N222" s="172" t="s">
        <v>653</v>
      </c>
      <c r="O222" s="173" t="s">
        <v>654</v>
      </c>
      <c r="P222" s="26">
        <f t="shared" si="20"/>
        <v>8</v>
      </c>
      <c r="Q222" s="26">
        <f t="shared" si="21"/>
        <v>2011</v>
      </c>
      <c r="R222" s="27" t="str">
        <f t="shared" si="22"/>
        <v>N</v>
      </c>
      <c r="S222" s="18"/>
      <c r="T222" s="18"/>
      <c r="U222" s="18"/>
      <c r="V222" s="18"/>
    </row>
    <row r="223" spans="1:22" ht="14.2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"/>
      <c r="L223" s="1"/>
      <c r="M223" s="18"/>
      <c r="N223" s="172" t="s">
        <v>655</v>
      </c>
      <c r="O223" s="173" t="s">
        <v>656</v>
      </c>
      <c r="P223" s="26">
        <f t="shared" si="20"/>
        <v>9</v>
      </c>
      <c r="Q223" s="26">
        <f t="shared" si="21"/>
        <v>2011</v>
      </c>
      <c r="R223" s="27" t="str">
        <f t="shared" si="22"/>
        <v>N</v>
      </c>
      <c r="S223" s="18"/>
      <c r="T223" s="18"/>
      <c r="U223" s="18"/>
      <c r="V223" s="18"/>
    </row>
    <row r="224" spans="1:22" ht="14.2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"/>
      <c r="L224" s="1"/>
      <c r="M224" s="18"/>
      <c r="N224" s="172" t="s">
        <v>657</v>
      </c>
      <c r="O224" s="173" t="s">
        <v>658</v>
      </c>
      <c r="P224" s="26">
        <f t="shared" si="20"/>
        <v>10</v>
      </c>
      <c r="Q224" s="26">
        <f t="shared" si="21"/>
        <v>2011</v>
      </c>
      <c r="R224" s="27" t="str">
        <f t="shared" si="22"/>
        <v>N</v>
      </c>
      <c r="S224" s="18"/>
      <c r="T224" s="18"/>
      <c r="U224" s="18"/>
      <c r="V224" s="18"/>
    </row>
    <row r="225" spans="1:22" ht="14.2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"/>
      <c r="L225" s="1"/>
      <c r="M225" s="18"/>
      <c r="N225" s="172" t="s">
        <v>659</v>
      </c>
      <c r="O225" s="173" t="s">
        <v>660</v>
      </c>
      <c r="P225" s="26">
        <f t="shared" si="20"/>
        <v>11</v>
      </c>
      <c r="Q225" s="26">
        <f t="shared" si="21"/>
        <v>2011</v>
      </c>
      <c r="R225" s="27" t="str">
        <f t="shared" si="22"/>
        <v>N</v>
      </c>
      <c r="S225" s="18"/>
      <c r="T225" s="18"/>
      <c r="U225" s="18"/>
      <c r="V225" s="18"/>
    </row>
    <row r="226" spans="1:22" ht="14.2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"/>
      <c r="L226" s="1"/>
      <c r="M226" s="18"/>
      <c r="N226" s="172" t="s">
        <v>661</v>
      </c>
      <c r="O226" s="173" t="s">
        <v>662</v>
      </c>
      <c r="P226" s="26">
        <f t="shared" si="20"/>
        <v>12</v>
      </c>
      <c r="Q226" s="26">
        <f t="shared" si="21"/>
        <v>2011</v>
      </c>
      <c r="R226" s="27" t="str">
        <f t="shared" si="22"/>
        <v>N</v>
      </c>
      <c r="S226" s="18"/>
      <c r="T226" s="18"/>
      <c r="U226" s="18"/>
      <c r="V226" s="18"/>
    </row>
    <row r="227" spans="1:22" ht="14.2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"/>
      <c r="L227" s="1"/>
      <c r="M227" s="18"/>
      <c r="N227" s="172" t="s">
        <v>663</v>
      </c>
      <c r="O227" s="173" t="s">
        <v>664</v>
      </c>
      <c r="P227" s="26">
        <f t="shared" si="20"/>
        <v>1</v>
      </c>
      <c r="Q227" s="26">
        <f t="shared" si="21"/>
        <v>2012</v>
      </c>
      <c r="R227" s="27" t="str">
        <f t="shared" si="22"/>
        <v>S</v>
      </c>
      <c r="S227" s="18"/>
      <c r="T227" s="18"/>
      <c r="U227" s="18"/>
      <c r="V227" s="18"/>
    </row>
    <row r="228" spans="1:22" ht="14.2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"/>
      <c r="L228" s="1"/>
      <c r="M228" s="18"/>
      <c r="N228" s="172" t="s">
        <v>665</v>
      </c>
      <c r="O228" s="173" t="s">
        <v>458</v>
      </c>
      <c r="P228" s="26">
        <f t="shared" si="20"/>
        <v>2</v>
      </c>
      <c r="Q228" s="26">
        <f t="shared" si="21"/>
        <v>2012</v>
      </c>
      <c r="R228" s="27" t="str">
        <f t="shared" si="22"/>
        <v>S</v>
      </c>
      <c r="S228" s="18"/>
      <c r="T228" s="18"/>
      <c r="U228" s="18"/>
      <c r="V228" s="18"/>
    </row>
    <row r="229" spans="1:22" ht="14.2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"/>
      <c r="L229" s="1"/>
      <c r="M229" s="18"/>
      <c r="N229" s="172" t="s">
        <v>666</v>
      </c>
      <c r="O229" s="173" t="s">
        <v>667</v>
      </c>
      <c r="P229" s="26">
        <f t="shared" si="20"/>
        <v>3</v>
      </c>
      <c r="Q229" s="26">
        <f t="shared" si="21"/>
        <v>2012</v>
      </c>
      <c r="R229" s="27" t="str">
        <f t="shared" si="22"/>
        <v>S</v>
      </c>
      <c r="S229" s="18"/>
      <c r="T229" s="18"/>
      <c r="U229" s="18"/>
      <c r="V229" s="18"/>
    </row>
    <row r="230" spans="1:22" ht="14.2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"/>
      <c r="L230" s="1"/>
      <c r="M230" s="18"/>
      <c r="N230" s="172" t="s">
        <v>668</v>
      </c>
      <c r="O230" s="173" t="s">
        <v>669</v>
      </c>
      <c r="P230" s="26">
        <f t="shared" si="20"/>
        <v>4</v>
      </c>
      <c r="Q230" s="26">
        <f t="shared" si="21"/>
        <v>2012</v>
      </c>
      <c r="R230" s="27" t="str">
        <f t="shared" si="22"/>
        <v>S</v>
      </c>
      <c r="S230" s="18"/>
      <c r="T230" s="18"/>
      <c r="U230" s="18"/>
      <c r="V230" s="18"/>
    </row>
    <row r="231" spans="1:22" ht="14.2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"/>
      <c r="L231" s="1"/>
      <c r="M231" s="18"/>
      <c r="N231" s="172" t="s">
        <v>670</v>
      </c>
      <c r="O231" s="173" t="s">
        <v>671</v>
      </c>
      <c r="P231" s="26">
        <f t="shared" si="20"/>
        <v>5</v>
      </c>
      <c r="Q231" s="26">
        <f t="shared" si="21"/>
        <v>2012</v>
      </c>
      <c r="R231" s="27" t="str">
        <f t="shared" si="22"/>
        <v>S</v>
      </c>
      <c r="S231" s="18"/>
      <c r="T231" s="18"/>
      <c r="U231" s="18"/>
      <c r="V231" s="18"/>
    </row>
    <row r="232" spans="1:22" ht="14.2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"/>
      <c r="L232" s="1"/>
      <c r="M232" s="18"/>
      <c r="N232" s="172" t="s">
        <v>672</v>
      </c>
      <c r="O232" s="173" t="s">
        <v>673</v>
      </c>
      <c r="P232" s="26">
        <f t="shared" si="20"/>
        <v>6</v>
      </c>
      <c r="Q232" s="26">
        <f t="shared" si="21"/>
        <v>2012</v>
      </c>
      <c r="R232" s="27" t="str">
        <f t="shared" si="22"/>
        <v>S</v>
      </c>
      <c r="S232" s="18"/>
      <c r="T232" s="18"/>
      <c r="U232" s="18"/>
      <c r="V232" s="18"/>
    </row>
    <row r="233" spans="1:22" ht="14.2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"/>
      <c r="L233" s="1"/>
      <c r="M233" s="18"/>
      <c r="N233" s="172" t="s">
        <v>674</v>
      </c>
      <c r="O233" s="173" t="s">
        <v>675</v>
      </c>
      <c r="P233" s="26">
        <f t="shared" si="20"/>
        <v>7</v>
      </c>
      <c r="Q233" s="26">
        <f t="shared" si="21"/>
        <v>2012</v>
      </c>
      <c r="R233" s="27" t="str">
        <f t="shared" si="22"/>
        <v>S</v>
      </c>
      <c r="S233" s="18"/>
      <c r="T233" s="18"/>
      <c r="U233" s="18"/>
      <c r="V233" s="18"/>
    </row>
    <row r="234" spans="1:22" ht="14.2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"/>
      <c r="L234" s="1"/>
      <c r="M234" s="18"/>
      <c r="N234" s="172" t="s">
        <v>676</v>
      </c>
      <c r="O234" s="173" t="s">
        <v>677</v>
      </c>
      <c r="P234" s="26">
        <f t="shared" si="20"/>
        <v>8</v>
      </c>
      <c r="Q234" s="26">
        <f t="shared" si="21"/>
        <v>2012</v>
      </c>
      <c r="R234" s="27" t="str">
        <f t="shared" si="22"/>
        <v>S</v>
      </c>
      <c r="S234" s="18"/>
      <c r="T234" s="18"/>
      <c r="U234" s="18"/>
      <c r="V234" s="18"/>
    </row>
    <row r="235" spans="1:22" ht="14.2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"/>
      <c r="L235" s="1"/>
      <c r="M235" s="18"/>
      <c r="N235" s="172" t="s">
        <v>678</v>
      </c>
      <c r="O235" s="173" t="s">
        <v>679</v>
      </c>
      <c r="P235" s="26">
        <f t="shared" si="20"/>
        <v>9</v>
      </c>
      <c r="Q235" s="26">
        <f t="shared" si="21"/>
        <v>2012</v>
      </c>
      <c r="R235" s="27" t="str">
        <f t="shared" si="22"/>
        <v>S</v>
      </c>
      <c r="S235" s="18"/>
      <c r="T235" s="18"/>
      <c r="U235" s="18"/>
      <c r="V235" s="18"/>
    </row>
    <row r="236" spans="1:22" ht="14.2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"/>
      <c r="L236" s="1"/>
      <c r="M236" s="18"/>
      <c r="N236" s="172" t="s">
        <v>680</v>
      </c>
      <c r="O236" s="173" t="s">
        <v>681</v>
      </c>
      <c r="P236" s="26">
        <f t="shared" si="20"/>
        <v>10</v>
      </c>
      <c r="Q236" s="26">
        <f t="shared" si="21"/>
        <v>2012</v>
      </c>
      <c r="R236" s="27" t="str">
        <f t="shared" si="22"/>
        <v>S</v>
      </c>
      <c r="S236" s="18"/>
      <c r="T236" s="18"/>
      <c r="U236" s="18"/>
      <c r="V236" s="18"/>
    </row>
    <row r="237" spans="1:22" ht="14.2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"/>
      <c r="L237" s="1"/>
      <c r="M237" s="18"/>
      <c r="N237" s="172" t="s">
        <v>682</v>
      </c>
      <c r="O237" s="173" t="s">
        <v>683</v>
      </c>
      <c r="P237" s="26">
        <f t="shared" si="20"/>
        <v>11</v>
      </c>
      <c r="Q237" s="26">
        <f t="shared" si="21"/>
        <v>2012</v>
      </c>
      <c r="R237" s="27" t="str">
        <f t="shared" si="22"/>
        <v>S</v>
      </c>
      <c r="S237" s="18"/>
      <c r="T237" s="18"/>
      <c r="U237" s="18"/>
      <c r="V237" s="18"/>
    </row>
    <row r="238" spans="1:22" ht="14.2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"/>
      <c r="L238" s="1"/>
      <c r="M238" s="18"/>
      <c r="N238" s="172" t="s">
        <v>684</v>
      </c>
      <c r="O238" s="173" t="s">
        <v>685</v>
      </c>
      <c r="P238" s="26">
        <f t="shared" si="20"/>
        <v>12</v>
      </c>
      <c r="Q238" s="26">
        <f t="shared" si="21"/>
        <v>2012</v>
      </c>
      <c r="R238" s="27" t="str">
        <f t="shared" si="22"/>
        <v>S</v>
      </c>
      <c r="S238" s="18"/>
      <c r="T238" s="18"/>
      <c r="U238" s="18"/>
      <c r="V238" s="18"/>
    </row>
    <row r="239" spans="1:22" ht="14.2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"/>
      <c r="L239" s="1"/>
      <c r="M239" s="18"/>
      <c r="N239" s="172" t="s">
        <v>686</v>
      </c>
      <c r="O239" s="173" t="s">
        <v>687</v>
      </c>
      <c r="P239" s="26">
        <f t="shared" si="20"/>
        <v>1</v>
      </c>
      <c r="Q239" s="26">
        <f t="shared" si="21"/>
        <v>2013</v>
      </c>
      <c r="R239" s="27" t="str">
        <f t="shared" si="22"/>
        <v>N</v>
      </c>
      <c r="S239" s="18"/>
      <c r="T239" s="18"/>
      <c r="U239" s="18"/>
      <c r="V239" s="18"/>
    </row>
    <row r="240" spans="1:22" ht="14.2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"/>
      <c r="L240" s="1"/>
      <c r="M240" s="18"/>
      <c r="N240" s="172" t="s">
        <v>688</v>
      </c>
      <c r="O240" s="173" t="s">
        <v>689</v>
      </c>
      <c r="P240" s="26">
        <f t="shared" si="20"/>
        <v>2</v>
      </c>
      <c r="Q240" s="26">
        <f t="shared" si="21"/>
        <v>2013</v>
      </c>
      <c r="R240" s="27" t="str">
        <f t="shared" si="22"/>
        <v>N</v>
      </c>
      <c r="S240" s="18"/>
      <c r="T240" s="18"/>
      <c r="U240" s="18"/>
      <c r="V240" s="18"/>
    </row>
    <row r="241" spans="1:22" ht="14.2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"/>
      <c r="L241" s="1"/>
      <c r="M241" s="18"/>
      <c r="N241" s="172" t="s">
        <v>690</v>
      </c>
      <c r="O241" s="173" t="s">
        <v>691</v>
      </c>
      <c r="P241" s="26">
        <f t="shared" si="20"/>
        <v>3</v>
      </c>
      <c r="Q241" s="26">
        <f t="shared" si="21"/>
        <v>2013</v>
      </c>
      <c r="R241" s="27" t="str">
        <f t="shared" si="22"/>
        <v>N</v>
      </c>
      <c r="S241" s="18"/>
      <c r="T241" s="18"/>
      <c r="U241" s="18"/>
      <c r="V241" s="18"/>
    </row>
    <row r="242" spans="1:22" ht="14.2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"/>
      <c r="L242" s="1"/>
      <c r="M242" s="18"/>
      <c r="N242" s="172" t="s">
        <v>692</v>
      </c>
      <c r="O242" s="173" t="s">
        <v>693</v>
      </c>
      <c r="P242" s="26">
        <f t="shared" si="20"/>
        <v>4</v>
      </c>
      <c r="Q242" s="26">
        <f t="shared" si="21"/>
        <v>2013</v>
      </c>
      <c r="R242" s="27" t="str">
        <f t="shared" si="22"/>
        <v>N</v>
      </c>
      <c r="S242" s="18"/>
      <c r="T242" s="18"/>
      <c r="U242" s="18"/>
      <c r="V242" s="18"/>
    </row>
    <row r="243" spans="1:22" ht="14.2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"/>
      <c r="L243" s="1"/>
      <c r="M243" s="18"/>
      <c r="N243" s="172" t="s">
        <v>694</v>
      </c>
      <c r="O243" s="173" t="s">
        <v>695</v>
      </c>
      <c r="P243" s="26">
        <f t="shared" si="20"/>
        <v>5</v>
      </c>
      <c r="Q243" s="26">
        <f t="shared" si="21"/>
        <v>2013</v>
      </c>
      <c r="R243" s="27" t="str">
        <f t="shared" si="22"/>
        <v>N</v>
      </c>
      <c r="S243" s="18"/>
      <c r="T243" s="18"/>
      <c r="U243" s="18"/>
      <c r="V243" s="18"/>
    </row>
    <row r="244" spans="1:22" ht="14.2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"/>
      <c r="L244" s="1"/>
      <c r="M244" s="18"/>
      <c r="N244" s="172" t="s">
        <v>696</v>
      </c>
      <c r="O244" s="173" t="s">
        <v>697</v>
      </c>
      <c r="P244" s="26">
        <f t="shared" si="20"/>
        <v>6</v>
      </c>
      <c r="Q244" s="26">
        <f t="shared" si="21"/>
        <v>2013</v>
      </c>
      <c r="R244" s="27" t="str">
        <f t="shared" si="22"/>
        <v>N</v>
      </c>
      <c r="S244" s="18"/>
      <c r="T244" s="18"/>
      <c r="U244" s="18"/>
      <c r="V244" s="18"/>
    </row>
    <row r="245" spans="1:22" ht="14.2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"/>
      <c r="L245" s="1"/>
      <c r="M245" s="18"/>
      <c r="N245" s="172" t="s">
        <v>698</v>
      </c>
      <c r="O245" s="173" t="s">
        <v>699</v>
      </c>
      <c r="P245" s="26">
        <f t="shared" si="20"/>
        <v>7</v>
      </c>
      <c r="Q245" s="26">
        <f t="shared" si="21"/>
        <v>2013</v>
      </c>
      <c r="R245" s="27" t="str">
        <f t="shared" si="22"/>
        <v>N</v>
      </c>
      <c r="S245" s="18"/>
      <c r="T245" s="18"/>
      <c r="U245" s="18"/>
      <c r="V245" s="18"/>
    </row>
    <row r="246" spans="1:22" ht="14.2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"/>
      <c r="L246" s="1"/>
      <c r="M246" s="18"/>
      <c r="N246" s="172" t="s">
        <v>700</v>
      </c>
      <c r="O246" s="173" t="s">
        <v>701</v>
      </c>
      <c r="P246" s="26">
        <f t="shared" si="20"/>
        <v>8</v>
      </c>
      <c r="Q246" s="26">
        <f t="shared" si="21"/>
        <v>2013</v>
      </c>
      <c r="R246" s="27" t="str">
        <f t="shared" si="22"/>
        <v>N</v>
      </c>
      <c r="S246" s="18"/>
      <c r="T246" s="18"/>
      <c r="U246" s="18"/>
      <c r="V246" s="18"/>
    </row>
    <row r="247" spans="1:22" ht="14.2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"/>
      <c r="L247" s="1"/>
      <c r="M247" s="18"/>
      <c r="N247" s="172" t="s">
        <v>702</v>
      </c>
      <c r="O247" s="173">
        <v>12</v>
      </c>
      <c r="P247" s="26">
        <f t="shared" si="20"/>
        <v>9</v>
      </c>
      <c r="Q247" s="26">
        <f t="shared" si="21"/>
        <v>2013</v>
      </c>
      <c r="R247" s="27" t="str">
        <f t="shared" si="22"/>
        <v>N</v>
      </c>
      <c r="S247" s="18"/>
      <c r="T247" s="18"/>
      <c r="U247" s="18"/>
      <c r="V247" s="18"/>
    </row>
    <row r="248" spans="1:22" ht="14.2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"/>
      <c r="L248" s="1"/>
      <c r="M248" s="18"/>
      <c r="N248" s="172" t="s">
        <v>703</v>
      </c>
      <c r="O248" s="173" t="s">
        <v>704</v>
      </c>
      <c r="P248" s="26">
        <f t="shared" si="20"/>
        <v>10</v>
      </c>
      <c r="Q248" s="26">
        <f t="shared" si="21"/>
        <v>2013</v>
      </c>
      <c r="R248" s="27" t="str">
        <f t="shared" si="22"/>
        <v>N</v>
      </c>
      <c r="S248" s="18"/>
      <c r="T248" s="18"/>
      <c r="U248" s="18"/>
      <c r="V248" s="18"/>
    </row>
    <row r="249" spans="1:22" ht="14.2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"/>
      <c r="L249" s="1"/>
      <c r="M249" s="18"/>
      <c r="N249" s="172" t="s">
        <v>705</v>
      </c>
      <c r="O249" s="173" t="s">
        <v>706</v>
      </c>
      <c r="P249" s="26">
        <f t="shared" si="20"/>
        <v>11</v>
      </c>
      <c r="Q249" s="26">
        <f t="shared" si="21"/>
        <v>2013</v>
      </c>
      <c r="R249" s="27" t="str">
        <f t="shared" si="22"/>
        <v>N</v>
      </c>
      <c r="S249" s="18"/>
      <c r="T249" s="18"/>
      <c r="U249" s="18"/>
      <c r="V249" s="18"/>
    </row>
    <row r="250" spans="1:22" ht="14.2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"/>
      <c r="L250" s="1"/>
      <c r="M250" s="18"/>
      <c r="N250" s="172" t="s">
        <v>707</v>
      </c>
      <c r="O250" s="173" t="s">
        <v>708</v>
      </c>
      <c r="P250" s="26">
        <f t="shared" si="20"/>
        <v>12</v>
      </c>
      <c r="Q250" s="26">
        <f t="shared" si="21"/>
        <v>2013</v>
      </c>
      <c r="R250" s="27" t="str">
        <f t="shared" si="22"/>
        <v>N</v>
      </c>
      <c r="S250" s="18"/>
      <c r="T250" s="18"/>
      <c r="U250" s="18"/>
      <c r="V250" s="18"/>
    </row>
    <row r="251" spans="1:22" ht="14.2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"/>
      <c r="L251" s="1"/>
      <c r="M251" s="18"/>
      <c r="N251" s="172" t="s">
        <v>709</v>
      </c>
      <c r="O251" s="173" t="s">
        <v>710</v>
      </c>
      <c r="P251" s="26">
        <f t="shared" si="20"/>
        <v>1</v>
      </c>
      <c r="Q251" s="26">
        <f t="shared" si="21"/>
        <v>2014</v>
      </c>
      <c r="R251" s="27" t="str">
        <f t="shared" si="22"/>
        <v>N</v>
      </c>
      <c r="S251" s="18"/>
      <c r="T251" s="18"/>
      <c r="U251" s="18"/>
      <c r="V251" s="18"/>
    </row>
    <row r="252" spans="1:22" ht="14.2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"/>
      <c r="L252" s="1"/>
      <c r="M252" s="18"/>
      <c r="N252" s="172" t="s">
        <v>711</v>
      </c>
      <c r="O252" s="173" t="s">
        <v>712</v>
      </c>
      <c r="P252" s="26">
        <f t="shared" si="20"/>
        <v>2</v>
      </c>
      <c r="Q252" s="26">
        <f t="shared" si="21"/>
        <v>2014</v>
      </c>
      <c r="R252" s="27" t="str">
        <f t="shared" si="22"/>
        <v>N</v>
      </c>
      <c r="S252" s="18"/>
      <c r="T252" s="18"/>
      <c r="U252" s="18"/>
      <c r="V252" s="18"/>
    </row>
    <row r="253" spans="1:22" ht="14.2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"/>
      <c r="L253" s="1"/>
      <c r="M253" s="18"/>
      <c r="N253" s="172" t="s">
        <v>713</v>
      </c>
      <c r="O253" s="173" t="s">
        <v>714</v>
      </c>
      <c r="P253" s="26">
        <f t="shared" si="20"/>
        <v>3</v>
      </c>
      <c r="Q253" s="26">
        <f t="shared" si="21"/>
        <v>2014</v>
      </c>
      <c r="R253" s="27" t="str">
        <f t="shared" si="22"/>
        <v>N</v>
      </c>
      <c r="S253" s="18"/>
      <c r="T253" s="18"/>
      <c r="U253" s="18"/>
      <c r="V253" s="18"/>
    </row>
    <row r="254" spans="1:22" ht="14.2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"/>
      <c r="L254" s="1"/>
      <c r="M254" s="18"/>
      <c r="N254" s="172" t="s">
        <v>715</v>
      </c>
      <c r="O254" s="173" t="s">
        <v>345</v>
      </c>
      <c r="P254" s="26">
        <f t="shared" si="20"/>
        <v>4</v>
      </c>
      <c r="Q254" s="26">
        <f t="shared" si="21"/>
        <v>2014</v>
      </c>
      <c r="R254" s="27" t="str">
        <f t="shared" si="22"/>
        <v>N</v>
      </c>
      <c r="S254" s="18"/>
      <c r="T254" s="18"/>
      <c r="U254" s="18"/>
      <c r="V254" s="18"/>
    </row>
    <row r="255" spans="1:22" ht="14.2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"/>
      <c r="L255" s="1"/>
      <c r="M255" s="18"/>
      <c r="N255" s="172" t="s">
        <v>716</v>
      </c>
      <c r="O255" s="173" t="s">
        <v>717</v>
      </c>
      <c r="P255" s="26">
        <f t="shared" si="20"/>
        <v>5</v>
      </c>
      <c r="Q255" s="26">
        <f t="shared" si="21"/>
        <v>2014</v>
      </c>
      <c r="R255" s="27" t="str">
        <f t="shared" si="22"/>
        <v>N</v>
      </c>
      <c r="S255" s="18"/>
      <c r="T255" s="18"/>
      <c r="U255" s="18"/>
      <c r="V255" s="18"/>
    </row>
    <row r="256" spans="1:22" ht="14.2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"/>
      <c r="L256" s="1"/>
      <c r="M256" s="18"/>
      <c r="N256" s="172" t="s">
        <v>718</v>
      </c>
      <c r="O256" s="173" t="s">
        <v>397</v>
      </c>
      <c r="P256" s="26">
        <f t="shared" si="20"/>
        <v>6</v>
      </c>
      <c r="Q256" s="26">
        <f t="shared" si="21"/>
        <v>2014</v>
      </c>
      <c r="R256" s="27" t="str">
        <f t="shared" si="22"/>
        <v>N</v>
      </c>
      <c r="S256" s="18"/>
      <c r="T256" s="18"/>
      <c r="U256" s="18"/>
      <c r="V256" s="18"/>
    </row>
    <row r="257" spans="1:22" ht="14.2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"/>
      <c r="L257" s="1"/>
      <c r="M257" s="18"/>
      <c r="N257" s="172" t="s">
        <v>719</v>
      </c>
      <c r="O257" s="173" t="s">
        <v>720</v>
      </c>
      <c r="P257" s="26">
        <f t="shared" si="20"/>
        <v>7</v>
      </c>
      <c r="Q257" s="26">
        <f t="shared" si="21"/>
        <v>2014</v>
      </c>
      <c r="R257" s="27" t="str">
        <f t="shared" si="22"/>
        <v>N</v>
      </c>
      <c r="S257" s="18"/>
      <c r="T257" s="18"/>
      <c r="U257" s="18"/>
      <c r="V257" s="18"/>
    </row>
    <row r="258" spans="1:22" ht="14.2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"/>
      <c r="L258" s="1"/>
      <c r="M258" s="18"/>
      <c r="N258" s="172" t="s">
        <v>721</v>
      </c>
      <c r="O258" s="173" t="s">
        <v>722</v>
      </c>
      <c r="P258" s="26">
        <f t="shared" si="20"/>
        <v>8</v>
      </c>
      <c r="Q258" s="26">
        <f t="shared" si="21"/>
        <v>2014</v>
      </c>
      <c r="R258" s="27" t="str">
        <f t="shared" si="22"/>
        <v>N</v>
      </c>
      <c r="S258" s="18"/>
      <c r="T258" s="18"/>
      <c r="U258" s="18"/>
      <c r="V258" s="18"/>
    </row>
    <row r="259" spans="1:22" ht="14.2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"/>
      <c r="L259" s="1"/>
      <c r="M259" s="18"/>
      <c r="N259" s="172" t="s">
        <v>723</v>
      </c>
      <c r="O259" s="173" t="s">
        <v>724</v>
      </c>
      <c r="P259" s="26">
        <f t="shared" si="20"/>
        <v>9</v>
      </c>
      <c r="Q259" s="26">
        <f t="shared" si="21"/>
        <v>2014</v>
      </c>
      <c r="R259" s="27" t="str">
        <f t="shared" si="22"/>
        <v>N</v>
      </c>
      <c r="S259" s="18"/>
      <c r="T259" s="18"/>
      <c r="U259" s="18"/>
      <c r="V259" s="18"/>
    </row>
    <row r="260" spans="1:22" ht="14.2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"/>
      <c r="L260" s="1"/>
      <c r="M260" s="18"/>
      <c r="N260" s="172" t="s">
        <v>725</v>
      </c>
      <c r="O260" s="173" t="s">
        <v>726</v>
      </c>
      <c r="P260" s="26">
        <f t="shared" si="20"/>
        <v>10</v>
      </c>
      <c r="Q260" s="26">
        <f t="shared" si="21"/>
        <v>2014</v>
      </c>
      <c r="R260" s="27" t="str">
        <f t="shared" si="22"/>
        <v>N</v>
      </c>
      <c r="S260" s="18"/>
      <c r="T260" s="18"/>
      <c r="U260" s="18"/>
      <c r="V260" s="18"/>
    </row>
    <row r="261" spans="1:22" ht="14.2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"/>
      <c r="L261" s="1"/>
      <c r="M261" s="18"/>
      <c r="N261" s="172" t="s">
        <v>727</v>
      </c>
      <c r="O261" s="173" t="s">
        <v>728</v>
      </c>
      <c r="P261" s="26">
        <f t="shared" si="20"/>
        <v>11</v>
      </c>
      <c r="Q261" s="26">
        <f t="shared" si="21"/>
        <v>2014</v>
      </c>
      <c r="R261" s="27" t="str">
        <f t="shared" si="22"/>
        <v>N</v>
      </c>
      <c r="S261" s="18"/>
      <c r="T261" s="18"/>
      <c r="U261" s="18"/>
      <c r="V261" s="18"/>
    </row>
    <row r="262" spans="1:22" ht="14.2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"/>
      <c r="L262" s="1"/>
      <c r="M262" s="18"/>
      <c r="N262" s="172" t="s">
        <v>729</v>
      </c>
      <c r="O262" s="173" t="s">
        <v>730</v>
      </c>
      <c r="P262" s="26">
        <f t="shared" si="20"/>
        <v>12</v>
      </c>
      <c r="Q262" s="26">
        <f t="shared" si="21"/>
        <v>2014</v>
      </c>
      <c r="R262" s="27" t="str">
        <f t="shared" si="22"/>
        <v>N</v>
      </c>
      <c r="S262" s="18"/>
      <c r="T262" s="18"/>
      <c r="U262" s="18"/>
      <c r="V262" s="18"/>
    </row>
    <row r="263" spans="1:22" ht="14.2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"/>
      <c r="L263" s="1"/>
      <c r="M263" s="18"/>
      <c r="N263" s="172" t="s">
        <v>731</v>
      </c>
      <c r="O263" s="173" t="s">
        <v>349</v>
      </c>
      <c r="P263" s="26">
        <f t="shared" si="20"/>
        <v>1</v>
      </c>
      <c r="Q263" s="26">
        <f t="shared" si="21"/>
        <v>2015</v>
      </c>
      <c r="R263" s="27" t="str">
        <f t="shared" si="22"/>
        <v>N</v>
      </c>
      <c r="S263" s="18"/>
      <c r="T263" s="18"/>
      <c r="U263" s="18"/>
      <c r="V263" s="18"/>
    </row>
    <row r="264" spans="1:22" ht="14.2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"/>
      <c r="L264" s="1"/>
      <c r="M264" s="18"/>
      <c r="N264" s="172" t="s">
        <v>732</v>
      </c>
      <c r="O264" s="173" t="s">
        <v>733</v>
      </c>
      <c r="P264" s="26">
        <f t="shared" si="20"/>
        <v>2</v>
      </c>
      <c r="Q264" s="26">
        <f t="shared" si="21"/>
        <v>2015</v>
      </c>
      <c r="R264" s="27" t="str">
        <f t="shared" si="22"/>
        <v>N</v>
      </c>
      <c r="S264" s="18"/>
      <c r="T264" s="18"/>
      <c r="U264" s="18"/>
      <c r="V264" s="18"/>
    </row>
    <row r="265" spans="1:22" ht="14.2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"/>
      <c r="L265" s="1"/>
      <c r="M265" s="18"/>
      <c r="N265" s="172" t="s">
        <v>734</v>
      </c>
      <c r="O265" s="173" t="s">
        <v>735</v>
      </c>
      <c r="P265" s="26">
        <f t="shared" si="20"/>
        <v>3</v>
      </c>
      <c r="Q265" s="26">
        <f t="shared" si="21"/>
        <v>2015</v>
      </c>
      <c r="R265" s="27" t="str">
        <f t="shared" si="22"/>
        <v>N</v>
      </c>
      <c r="S265" s="18"/>
      <c r="T265" s="18"/>
      <c r="U265" s="18"/>
      <c r="V265" s="18"/>
    </row>
    <row r="266" spans="1:22" ht="14.2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"/>
      <c r="L266" s="1"/>
      <c r="M266" s="18"/>
      <c r="N266" s="172" t="s">
        <v>736</v>
      </c>
      <c r="O266" s="173" t="s">
        <v>737</v>
      </c>
      <c r="P266" s="26">
        <f t="shared" si="20"/>
        <v>4</v>
      </c>
      <c r="Q266" s="26">
        <f t="shared" si="21"/>
        <v>2015</v>
      </c>
      <c r="R266" s="27" t="str">
        <f t="shared" si="22"/>
        <v>N</v>
      </c>
      <c r="S266" s="18"/>
      <c r="T266" s="18"/>
      <c r="U266" s="18"/>
      <c r="V266" s="18"/>
    </row>
    <row r="267" spans="1:22" ht="14.2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"/>
      <c r="L267" s="1"/>
      <c r="M267" s="18"/>
      <c r="N267" s="172" t="s">
        <v>738</v>
      </c>
      <c r="O267" s="173" t="s">
        <v>739</v>
      </c>
      <c r="P267" s="26">
        <f t="shared" si="20"/>
        <v>5</v>
      </c>
      <c r="Q267" s="26">
        <f t="shared" si="21"/>
        <v>2015</v>
      </c>
      <c r="R267" s="27" t="str">
        <f t="shared" si="22"/>
        <v>N</v>
      </c>
      <c r="S267" s="18"/>
      <c r="T267" s="18"/>
      <c r="U267" s="18"/>
      <c r="V267" s="18"/>
    </row>
    <row r="268" spans="1:22" ht="14.2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"/>
      <c r="L268" s="1"/>
      <c r="M268" s="18"/>
      <c r="N268" s="172" t="s">
        <v>740</v>
      </c>
      <c r="O268" s="173" t="s">
        <v>741</v>
      </c>
      <c r="P268" s="26">
        <f t="shared" ref="P268:P331" si="23">IF(N268="","",MONTH(N268))</f>
        <v>6</v>
      </c>
      <c r="Q268" s="26">
        <f t="shared" ref="Q268:Q331" si="24">IF(N268="","",YEAR(N268))</f>
        <v>2015</v>
      </c>
      <c r="R268" s="27" t="str">
        <f t="shared" ref="R268:R331" si="25">IF(N268="","",IF(YEAR(N268)/4=ROUND(YEAR(N268)/4,0),"S","N"))</f>
        <v>N</v>
      </c>
      <c r="S268" s="18"/>
      <c r="T268" s="18"/>
      <c r="U268" s="18"/>
      <c r="V268" s="18"/>
    </row>
    <row r="269" spans="1:22" ht="14.2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"/>
      <c r="L269" s="1"/>
      <c r="M269" s="18"/>
      <c r="N269" s="172" t="s">
        <v>742</v>
      </c>
      <c r="O269" s="173" t="s">
        <v>743</v>
      </c>
      <c r="P269" s="26">
        <f t="shared" si="23"/>
        <v>7</v>
      </c>
      <c r="Q269" s="26">
        <f t="shared" si="24"/>
        <v>2015</v>
      </c>
      <c r="R269" s="27" t="str">
        <f t="shared" si="25"/>
        <v>N</v>
      </c>
      <c r="S269" s="18"/>
      <c r="T269" s="18"/>
      <c r="U269" s="18"/>
      <c r="V269" s="18"/>
    </row>
    <row r="270" spans="1:22" ht="14.2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"/>
      <c r="L270" s="1"/>
      <c r="M270" s="18"/>
      <c r="N270" s="172" t="s">
        <v>744</v>
      </c>
      <c r="O270" s="173" t="s">
        <v>745</v>
      </c>
      <c r="P270" s="26">
        <f t="shared" si="23"/>
        <v>8</v>
      </c>
      <c r="Q270" s="26">
        <f t="shared" si="24"/>
        <v>2015</v>
      </c>
      <c r="R270" s="27" t="str">
        <f t="shared" si="25"/>
        <v>N</v>
      </c>
      <c r="S270" s="18"/>
      <c r="T270" s="18"/>
      <c r="U270" s="18"/>
      <c r="V270" s="18"/>
    </row>
    <row r="271" spans="1:22" ht="14.2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"/>
      <c r="L271" s="1"/>
      <c r="M271" s="18"/>
      <c r="N271" s="172" t="s">
        <v>746</v>
      </c>
      <c r="O271" s="173" t="s">
        <v>581</v>
      </c>
      <c r="P271" s="26">
        <f t="shared" si="23"/>
        <v>9</v>
      </c>
      <c r="Q271" s="26">
        <f t="shared" si="24"/>
        <v>2015</v>
      </c>
      <c r="R271" s="27" t="str">
        <f t="shared" si="25"/>
        <v>N</v>
      </c>
      <c r="S271" s="18"/>
      <c r="T271" s="18"/>
      <c r="U271" s="18"/>
      <c r="V271" s="18"/>
    </row>
    <row r="272" spans="1:22" ht="14.2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"/>
      <c r="L272" s="1"/>
      <c r="M272" s="18"/>
      <c r="N272" s="172" t="s">
        <v>747</v>
      </c>
      <c r="O272" s="173" t="s">
        <v>748</v>
      </c>
      <c r="P272" s="26">
        <f t="shared" si="23"/>
        <v>10</v>
      </c>
      <c r="Q272" s="26">
        <f t="shared" si="24"/>
        <v>2015</v>
      </c>
      <c r="R272" s="27" t="str">
        <f t="shared" si="25"/>
        <v>N</v>
      </c>
      <c r="S272" s="18"/>
      <c r="T272" s="18"/>
      <c r="U272" s="18"/>
      <c r="V272" s="18"/>
    </row>
    <row r="273" spans="1:22" ht="14.2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"/>
      <c r="L273" s="1"/>
      <c r="M273" s="18"/>
      <c r="N273" s="172" t="s">
        <v>749</v>
      </c>
      <c r="O273" s="173" t="s">
        <v>750</v>
      </c>
      <c r="P273" s="26">
        <f t="shared" si="23"/>
        <v>11</v>
      </c>
      <c r="Q273" s="26">
        <f t="shared" si="24"/>
        <v>2015</v>
      </c>
      <c r="R273" s="27" t="str">
        <f t="shared" si="25"/>
        <v>N</v>
      </c>
      <c r="S273" s="18"/>
      <c r="T273" s="18"/>
      <c r="U273" s="18"/>
      <c r="V273" s="18"/>
    </row>
    <row r="274" spans="1:22" ht="14.2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"/>
      <c r="L274" s="1"/>
      <c r="M274" s="18"/>
      <c r="N274" s="172" t="s">
        <v>751</v>
      </c>
      <c r="O274" s="173" t="s">
        <v>752</v>
      </c>
      <c r="P274" s="26">
        <f t="shared" si="23"/>
        <v>12</v>
      </c>
      <c r="Q274" s="26">
        <f t="shared" si="24"/>
        <v>2015</v>
      </c>
      <c r="R274" s="27" t="str">
        <f t="shared" si="25"/>
        <v>N</v>
      </c>
      <c r="S274" s="18"/>
      <c r="T274" s="18"/>
      <c r="U274" s="18"/>
      <c r="V274" s="18"/>
    </row>
    <row r="275" spans="1:22" ht="14.2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"/>
      <c r="L275" s="1"/>
      <c r="M275" s="18"/>
      <c r="N275" s="172" t="s">
        <v>753</v>
      </c>
      <c r="O275" s="173" t="s">
        <v>754</v>
      </c>
      <c r="P275" s="26">
        <f t="shared" si="23"/>
        <v>1</v>
      </c>
      <c r="Q275" s="26">
        <f t="shared" si="24"/>
        <v>2016</v>
      </c>
      <c r="R275" s="27" t="str">
        <f t="shared" si="25"/>
        <v>S</v>
      </c>
      <c r="S275" s="18"/>
      <c r="T275" s="18"/>
      <c r="U275" s="18"/>
      <c r="V275" s="18"/>
    </row>
    <row r="276" spans="1:22" ht="14.2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"/>
      <c r="L276" s="1"/>
      <c r="M276" s="18"/>
      <c r="N276" s="172" t="s">
        <v>755</v>
      </c>
      <c r="O276" s="173" t="s">
        <v>756</v>
      </c>
      <c r="P276" s="26">
        <f t="shared" si="23"/>
        <v>2</v>
      </c>
      <c r="Q276" s="26">
        <f t="shared" si="24"/>
        <v>2016</v>
      </c>
      <c r="R276" s="27" t="str">
        <f t="shared" si="25"/>
        <v>S</v>
      </c>
      <c r="S276" s="18"/>
      <c r="T276" s="18"/>
      <c r="U276" s="18"/>
      <c r="V276" s="18"/>
    </row>
    <row r="277" spans="1:22" ht="14.2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"/>
      <c r="L277" s="1"/>
      <c r="M277" s="18"/>
      <c r="N277" s="172" t="s">
        <v>757</v>
      </c>
      <c r="O277" s="173" t="s">
        <v>758</v>
      </c>
      <c r="P277" s="26">
        <f t="shared" si="23"/>
        <v>3</v>
      </c>
      <c r="Q277" s="26">
        <f t="shared" si="24"/>
        <v>2016</v>
      </c>
      <c r="R277" s="27" t="str">
        <f t="shared" si="25"/>
        <v>S</v>
      </c>
      <c r="S277" s="18"/>
      <c r="T277" s="18"/>
      <c r="U277" s="18"/>
      <c r="V277" s="18"/>
    </row>
    <row r="278" spans="1:22" ht="14.2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"/>
      <c r="L278" s="1"/>
      <c r="M278" s="18"/>
      <c r="N278" s="172" t="s">
        <v>759</v>
      </c>
      <c r="O278" s="173" t="s">
        <v>760</v>
      </c>
      <c r="P278" s="26">
        <f t="shared" si="23"/>
        <v>4</v>
      </c>
      <c r="Q278" s="26">
        <f t="shared" si="24"/>
        <v>2016</v>
      </c>
      <c r="R278" s="27" t="str">
        <f t="shared" si="25"/>
        <v>S</v>
      </c>
      <c r="S278" s="18"/>
      <c r="T278" s="18"/>
      <c r="U278" s="18"/>
      <c r="V278" s="18"/>
    </row>
    <row r="279" spans="1:22" ht="14.2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"/>
      <c r="L279" s="1"/>
      <c r="M279" s="18"/>
      <c r="N279" s="172" t="s">
        <v>761</v>
      </c>
      <c r="O279" s="173" t="s">
        <v>762</v>
      </c>
      <c r="P279" s="26">
        <f t="shared" si="23"/>
        <v>5</v>
      </c>
      <c r="Q279" s="26">
        <f t="shared" si="24"/>
        <v>2016</v>
      </c>
      <c r="R279" s="27" t="str">
        <f t="shared" si="25"/>
        <v>S</v>
      </c>
      <c r="S279" s="18"/>
      <c r="T279" s="18"/>
      <c r="U279" s="18"/>
      <c r="V279" s="18"/>
    </row>
    <row r="280" spans="1:22" ht="14.2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"/>
      <c r="L280" s="1"/>
      <c r="M280" s="18"/>
      <c r="N280" s="172" t="s">
        <v>763</v>
      </c>
      <c r="O280" s="173" t="s">
        <v>764</v>
      </c>
      <c r="P280" s="26">
        <f t="shared" si="23"/>
        <v>6</v>
      </c>
      <c r="Q280" s="26">
        <f t="shared" si="24"/>
        <v>2016</v>
      </c>
      <c r="R280" s="27" t="str">
        <f t="shared" si="25"/>
        <v>S</v>
      </c>
      <c r="S280" s="18"/>
      <c r="T280" s="18"/>
      <c r="U280" s="18"/>
      <c r="V280" s="18"/>
    </row>
    <row r="281" spans="1:22" ht="14.2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"/>
      <c r="L281" s="1"/>
      <c r="M281" s="18"/>
      <c r="N281" s="172" t="s">
        <v>765</v>
      </c>
      <c r="O281" s="173" t="s">
        <v>766</v>
      </c>
      <c r="P281" s="26">
        <f t="shared" si="23"/>
        <v>7</v>
      </c>
      <c r="Q281" s="26">
        <f t="shared" si="24"/>
        <v>2016</v>
      </c>
      <c r="R281" s="27" t="str">
        <f t="shared" si="25"/>
        <v>S</v>
      </c>
      <c r="S281" s="18"/>
      <c r="T281" s="18"/>
      <c r="U281" s="18"/>
      <c r="V281" s="18"/>
    </row>
    <row r="282" spans="1:22" ht="14.2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"/>
      <c r="L282" s="1"/>
      <c r="M282" s="18"/>
      <c r="N282" s="172" t="s">
        <v>767</v>
      </c>
      <c r="O282" s="173" t="s">
        <v>768</v>
      </c>
      <c r="P282" s="26">
        <f t="shared" si="23"/>
        <v>8</v>
      </c>
      <c r="Q282" s="26">
        <f t="shared" si="24"/>
        <v>2016</v>
      </c>
      <c r="R282" s="27" t="str">
        <f t="shared" si="25"/>
        <v>S</v>
      </c>
      <c r="S282" s="18"/>
      <c r="T282" s="18"/>
      <c r="U282" s="18"/>
      <c r="V282" s="18"/>
    </row>
    <row r="283" spans="1:22" ht="14.2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"/>
      <c r="L283" s="1"/>
      <c r="M283" s="18"/>
      <c r="N283" s="172" t="s">
        <v>769</v>
      </c>
      <c r="O283" s="173" t="s">
        <v>770</v>
      </c>
      <c r="P283" s="26">
        <f t="shared" si="23"/>
        <v>9</v>
      </c>
      <c r="Q283" s="26">
        <f t="shared" si="24"/>
        <v>2016</v>
      </c>
      <c r="R283" s="27" t="str">
        <f t="shared" si="25"/>
        <v>S</v>
      </c>
      <c r="S283" s="18"/>
      <c r="T283" s="18"/>
      <c r="U283" s="18"/>
      <c r="V283" s="18"/>
    </row>
    <row r="284" spans="1:22" ht="14.2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"/>
      <c r="L284" s="1"/>
      <c r="M284" s="18"/>
      <c r="N284" s="172" t="s">
        <v>771</v>
      </c>
      <c r="O284" s="173" t="s">
        <v>772</v>
      </c>
      <c r="P284" s="26">
        <f t="shared" si="23"/>
        <v>10</v>
      </c>
      <c r="Q284" s="26">
        <f t="shared" si="24"/>
        <v>2016</v>
      </c>
      <c r="R284" s="27" t="str">
        <f t="shared" si="25"/>
        <v>S</v>
      </c>
      <c r="S284" s="18"/>
      <c r="T284" s="18"/>
      <c r="U284" s="18"/>
      <c r="V284" s="18"/>
    </row>
    <row r="285" spans="1:22" ht="14.2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"/>
      <c r="L285" s="1"/>
      <c r="M285" s="18"/>
      <c r="N285" s="172" t="s">
        <v>773</v>
      </c>
      <c r="O285" s="173" t="s">
        <v>774</v>
      </c>
      <c r="P285" s="26">
        <f t="shared" si="23"/>
        <v>11</v>
      </c>
      <c r="Q285" s="26">
        <f t="shared" si="24"/>
        <v>2016</v>
      </c>
      <c r="R285" s="27" t="str">
        <f t="shared" si="25"/>
        <v>S</v>
      </c>
      <c r="S285" s="18"/>
      <c r="T285" s="18"/>
      <c r="U285" s="18"/>
      <c r="V285" s="18"/>
    </row>
    <row r="286" spans="1:22" ht="14.2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"/>
      <c r="L286" s="1"/>
      <c r="M286" s="18"/>
      <c r="N286" s="172" t="s">
        <v>775</v>
      </c>
      <c r="O286" s="173" t="s">
        <v>776</v>
      </c>
      <c r="P286" s="26">
        <f t="shared" si="23"/>
        <v>12</v>
      </c>
      <c r="Q286" s="26">
        <f t="shared" si="24"/>
        <v>2016</v>
      </c>
      <c r="R286" s="27" t="str">
        <f t="shared" si="25"/>
        <v>S</v>
      </c>
      <c r="S286" s="18"/>
      <c r="T286" s="18"/>
      <c r="U286" s="18"/>
      <c r="V286" s="18"/>
    </row>
    <row r="287" spans="1:22" ht="14.2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"/>
      <c r="L287" s="1"/>
      <c r="M287" s="18"/>
      <c r="N287" s="172" t="s">
        <v>777</v>
      </c>
      <c r="O287" s="173" t="s">
        <v>778</v>
      </c>
      <c r="P287" s="26">
        <f t="shared" si="23"/>
        <v>1</v>
      </c>
      <c r="Q287" s="26">
        <f t="shared" si="24"/>
        <v>2017</v>
      </c>
      <c r="R287" s="27" t="str">
        <f t="shared" si="25"/>
        <v>N</v>
      </c>
      <c r="S287" s="18"/>
      <c r="T287" s="18"/>
      <c r="U287" s="18"/>
      <c r="V287" s="18"/>
    </row>
    <row r="288" spans="1:22" ht="14.2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"/>
      <c r="L288" s="1"/>
      <c r="M288" s="18"/>
      <c r="N288" s="172" t="s">
        <v>779</v>
      </c>
      <c r="O288" s="173" t="s">
        <v>780</v>
      </c>
      <c r="P288" s="26">
        <f t="shared" si="23"/>
        <v>2</v>
      </c>
      <c r="Q288" s="26">
        <f t="shared" si="24"/>
        <v>2017</v>
      </c>
      <c r="R288" s="27" t="str">
        <f t="shared" si="25"/>
        <v>N</v>
      </c>
      <c r="S288" s="18"/>
      <c r="T288" s="18"/>
      <c r="U288" s="18"/>
      <c r="V288" s="18"/>
    </row>
    <row r="289" spans="1:22" ht="14.2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"/>
      <c r="L289" s="1"/>
      <c r="M289" s="18"/>
      <c r="N289" s="172" t="s">
        <v>781</v>
      </c>
      <c r="O289" s="173" t="s">
        <v>782</v>
      </c>
      <c r="P289" s="26">
        <f t="shared" si="23"/>
        <v>3</v>
      </c>
      <c r="Q289" s="26">
        <f t="shared" si="24"/>
        <v>2017</v>
      </c>
      <c r="R289" s="27" t="str">
        <f t="shared" si="25"/>
        <v>N</v>
      </c>
      <c r="S289" s="18"/>
      <c r="T289" s="18"/>
      <c r="U289" s="18"/>
      <c r="V289" s="18"/>
    </row>
    <row r="290" spans="1:22" ht="14.2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"/>
      <c r="L290" s="1"/>
      <c r="M290" s="18"/>
      <c r="N290" s="172" t="s">
        <v>783</v>
      </c>
      <c r="O290" s="173" t="s">
        <v>784</v>
      </c>
      <c r="P290" s="26">
        <f t="shared" si="23"/>
        <v>4</v>
      </c>
      <c r="Q290" s="26">
        <f t="shared" si="24"/>
        <v>2017</v>
      </c>
      <c r="R290" s="27" t="str">
        <f t="shared" si="25"/>
        <v>N</v>
      </c>
      <c r="S290" s="18"/>
      <c r="T290" s="18"/>
      <c r="U290" s="18"/>
      <c r="V290" s="18"/>
    </row>
    <row r="291" spans="1:22" ht="14.2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"/>
      <c r="L291" s="1"/>
      <c r="M291" s="18"/>
      <c r="N291" s="172" t="s">
        <v>785</v>
      </c>
      <c r="O291" s="173" t="s">
        <v>786</v>
      </c>
      <c r="P291" s="26">
        <f t="shared" si="23"/>
        <v>5</v>
      </c>
      <c r="Q291" s="26">
        <f t="shared" si="24"/>
        <v>2017</v>
      </c>
      <c r="R291" s="27" t="str">
        <f t="shared" si="25"/>
        <v>N</v>
      </c>
      <c r="S291" s="18"/>
      <c r="T291" s="18"/>
      <c r="U291" s="18"/>
      <c r="V291" s="18"/>
    </row>
    <row r="292" spans="1:22" ht="14.2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"/>
      <c r="L292" s="1"/>
      <c r="M292" s="18"/>
      <c r="N292" s="172" t="s">
        <v>787</v>
      </c>
      <c r="O292" s="173" t="s">
        <v>788</v>
      </c>
      <c r="P292" s="26">
        <f t="shared" si="23"/>
        <v>6</v>
      </c>
      <c r="Q292" s="26">
        <f t="shared" si="24"/>
        <v>2017</v>
      </c>
      <c r="R292" s="27" t="str">
        <f t="shared" si="25"/>
        <v>N</v>
      </c>
      <c r="S292" s="18"/>
      <c r="T292" s="18"/>
      <c r="U292" s="18"/>
      <c r="V292" s="18"/>
    </row>
    <row r="293" spans="1:22" ht="14.2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"/>
      <c r="L293" s="1"/>
      <c r="M293" s="18"/>
      <c r="N293" s="172" t="s">
        <v>789</v>
      </c>
      <c r="O293" s="173" t="s">
        <v>790</v>
      </c>
      <c r="P293" s="26">
        <f t="shared" si="23"/>
        <v>7</v>
      </c>
      <c r="Q293" s="26">
        <f t="shared" si="24"/>
        <v>2017</v>
      </c>
      <c r="R293" s="27" t="str">
        <f t="shared" si="25"/>
        <v>N</v>
      </c>
      <c r="S293" s="18"/>
      <c r="T293" s="18"/>
      <c r="U293" s="18"/>
      <c r="V293" s="18"/>
    </row>
    <row r="294" spans="1:22" ht="14.2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"/>
      <c r="L294" s="1"/>
      <c r="M294" s="18"/>
      <c r="N294" s="172" t="s">
        <v>791</v>
      </c>
      <c r="O294" s="173" t="s">
        <v>792</v>
      </c>
      <c r="P294" s="26">
        <f t="shared" si="23"/>
        <v>8</v>
      </c>
      <c r="Q294" s="26">
        <f t="shared" si="24"/>
        <v>2017</v>
      </c>
      <c r="R294" s="27" t="str">
        <f t="shared" si="25"/>
        <v>N</v>
      </c>
      <c r="S294" s="18"/>
      <c r="T294" s="18"/>
      <c r="U294" s="18"/>
      <c r="V294" s="18"/>
    </row>
    <row r="295" spans="1:22" ht="14.2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"/>
      <c r="L295" s="1"/>
      <c r="M295" s="18"/>
      <c r="N295" s="172" t="s">
        <v>793</v>
      </c>
      <c r="O295" s="173" t="s">
        <v>794</v>
      </c>
      <c r="P295" s="26">
        <f t="shared" si="23"/>
        <v>9</v>
      </c>
      <c r="Q295" s="26">
        <f t="shared" si="24"/>
        <v>2017</v>
      </c>
      <c r="R295" s="27" t="str">
        <f t="shared" si="25"/>
        <v>N</v>
      </c>
      <c r="S295" s="18"/>
      <c r="T295" s="18"/>
      <c r="U295" s="18"/>
      <c r="V295" s="18"/>
    </row>
    <row r="296" spans="1:22" ht="14.2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"/>
      <c r="L296" s="1"/>
      <c r="M296" s="18"/>
      <c r="N296" s="172" t="s">
        <v>795</v>
      </c>
      <c r="O296" s="173" t="s">
        <v>796</v>
      </c>
      <c r="P296" s="26">
        <f t="shared" si="23"/>
        <v>10</v>
      </c>
      <c r="Q296" s="26">
        <f t="shared" si="24"/>
        <v>2017</v>
      </c>
      <c r="R296" s="27" t="str">
        <f t="shared" si="25"/>
        <v>N</v>
      </c>
      <c r="S296" s="18"/>
      <c r="T296" s="18"/>
      <c r="U296" s="18"/>
      <c r="V296" s="18"/>
    </row>
    <row r="297" spans="1:22" ht="14.2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"/>
      <c r="L297" s="1"/>
      <c r="M297" s="18"/>
      <c r="N297" s="172" t="s">
        <v>797</v>
      </c>
      <c r="O297" s="173" t="s">
        <v>798</v>
      </c>
      <c r="P297" s="26">
        <f t="shared" si="23"/>
        <v>11</v>
      </c>
      <c r="Q297" s="26">
        <f t="shared" si="24"/>
        <v>2017</v>
      </c>
      <c r="R297" s="27" t="str">
        <f t="shared" si="25"/>
        <v>N</v>
      </c>
      <c r="S297" s="18"/>
      <c r="T297" s="18"/>
      <c r="U297" s="18"/>
      <c r="V297" s="18"/>
    </row>
    <row r="298" spans="1:22" ht="14.2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"/>
      <c r="L298" s="1"/>
      <c r="M298" s="18"/>
      <c r="N298" s="172" t="s">
        <v>799</v>
      </c>
      <c r="O298" s="173" t="s">
        <v>800</v>
      </c>
      <c r="P298" s="26">
        <f t="shared" si="23"/>
        <v>12</v>
      </c>
      <c r="Q298" s="26">
        <f t="shared" si="24"/>
        <v>2017</v>
      </c>
      <c r="R298" s="27" t="str">
        <f t="shared" si="25"/>
        <v>N</v>
      </c>
      <c r="S298" s="18"/>
      <c r="T298" s="18"/>
      <c r="U298" s="18"/>
      <c r="V298" s="18"/>
    </row>
    <row r="299" spans="1:22" ht="14.2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"/>
      <c r="L299" s="1"/>
      <c r="M299" s="18"/>
      <c r="N299" s="172" t="s">
        <v>801</v>
      </c>
      <c r="O299" s="173" t="s">
        <v>802</v>
      </c>
      <c r="P299" s="26">
        <f t="shared" si="23"/>
        <v>1</v>
      </c>
      <c r="Q299" s="26">
        <f t="shared" si="24"/>
        <v>2018</v>
      </c>
      <c r="R299" s="27" t="str">
        <f t="shared" si="25"/>
        <v>N</v>
      </c>
      <c r="S299" s="18"/>
      <c r="T299" s="18"/>
      <c r="U299" s="18"/>
      <c r="V299" s="18"/>
    </row>
    <row r="300" spans="1:22" ht="14.2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"/>
      <c r="L300" s="1"/>
      <c r="M300" s="18"/>
      <c r="N300" s="172" t="s">
        <v>803</v>
      </c>
      <c r="O300" s="173" t="s">
        <v>804</v>
      </c>
      <c r="P300" s="26">
        <f t="shared" si="23"/>
        <v>2</v>
      </c>
      <c r="Q300" s="26">
        <f t="shared" si="24"/>
        <v>2018</v>
      </c>
      <c r="R300" s="27" t="str">
        <f t="shared" si="25"/>
        <v>N</v>
      </c>
      <c r="S300" s="18"/>
      <c r="T300" s="18"/>
      <c r="U300" s="18"/>
      <c r="V300" s="18"/>
    </row>
    <row r="301" spans="1:22" ht="14.2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"/>
      <c r="L301" s="1"/>
      <c r="M301" s="18"/>
      <c r="N301" s="172" t="s">
        <v>805</v>
      </c>
      <c r="O301" s="173" t="s">
        <v>806</v>
      </c>
      <c r="P301" s="26">
        <f t="shared" si="23"/>
        <v>3</v>
      </c>
      <c r="Q301" s="26">
        <f t="shared" si="24"/>
        <v>2018</v>
      </c>
      <c r="R301" s="27" t="str">
        <f t="shared" si="25"/>
        <v>N</v>
      </c>
      <c r="S301" s="18"/>
      <c r="T301" s="18"/>
      <c r="U301" s="18"/>
      <c r="V301" s="18"/>
    </row>
    <row r="302" spans="1:22" ht="14.2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"/>
      <c r="L302" s="1"/>
      <c r="M302" s="18"/>
      <c r="N302" s="172" t="s">
        <v>807</v>
      </c>
      <c r="O302" s="173" t="s">
        <v>808</v>
      </c>
      <c r="P302" s="26">
        <f t="shared" si="23"/>
        <v>4</v>
      </c>
      <c r="Q302" s="26">
        <f t="shared" si="24"/>
        <v>2018</v>
      </c>
      <c r="R302" s="27" t="str">
        <f t="shared" si="25"/>
        <v>N</v>
      </c>
      <c r="S302" s="18"/>
      <c r="T302" s="18"/>
      <c r="U302" s="18"/>
      <c r="V302" s="18"/>
    </row>
    <row r="303" spans="1:22" ht="14.2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"/>
      <c r="L303" s="1"/>
      <c r="M303" s="18"/>
      <c r="N303" s="172" t="s">
        <v>809</v>
      </c>
      <c r="O303" s="173" t="s">
        <v>810</v>
      </c>
      <c r="P303" s="26">
        <f t="shared" si="23"/>
        <v>5</v>
      </c>
      <c r="Q303" s="26">
        <f t="shared" si="24"/>
        <v>2018</v>
      </c>
      <c r="R303" s="27" t="str">
        <f t="shared" si="25"/>
        <v>N</v>
      </c>
      <c r="S303" s="18"/>
      <c r="T303" s="18"/>
      <c r="U303" s="18"/>
      <c r="V303" s="18"/>
    </row>
    <row r="304" spans="1:22" ht="14.2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"/>
      <c r="L304" s="1"/>
      <c r="M304" s="18"/>
      <c r="N304" s="172" t="s">
        <v>811</v>
      </c>
      <c r="O304" s="173" t="s">
        <v>812</v>
      </c>
      <c r="P304" s="26">
        <f t="shared" si="23"/>
        <v>6</v>
      </c>
      <c r="Q304" s="26">
        <f t="shared" si="24"/>
        <v>2018</v>
      </c>
      <c r="R304" s="27" t="str">
        <f t="shared" si="25"/>
        <v>N</v>
      </c>
      <c r="S304" s="18"/>
      <c r="T304" s="18"/>
      <c r="U304" s="18"/>
      <c r="V304" s="18"/>
    </row>
    <row r="305" spans="1:22" ht="14.2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"/>
      <c r="L305" s="1"/>
      <c r="M305" s="18"/>
      <c r="N305" s="172" t="s">
        <v>813</v>
      </c>
      <c r="O305" s="173" t="s">
        <v>814</v>
      </c>
      <c r="P305" s="26">
        <f t="shared" si="23"/>
        <v>7</v>
      </c>
      <c r="Q305" s="26">
        <f t="shared" si="24"/>
        <v>2018</v>
      </c>
      <c r="R305" s="27" t="str">
        <f t="shared" si="25"/>
        <v>N</v>
      </c>
      <c r="S305" s="18"/>
      <c r="T305" s="18"/>
      <c r="U305" s="18"/>
      <c r="V305" s="18"/>
    </row>
    <row r="306" spans="1:22" ht="14.2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"/>
      <c r="L306" s="1"/>
      <c r="M306" s="18"/>
      <c r="N306" s="172" t="s">
        <v>815</v>
      </c>
      <c r="O306" s="173" t="s">
        <v>816</v>
      </c>
      <c r="P306" s="26">
        <f t="shared" si="23"/>
        <v>8</v>
      </c>
      <c r="Q306" s="26">
        <f t="shared" si="24"/>
        <v>2018</v>
      </c>
      <c r="R306" s="27" t="str">
        <f t="shared" si="25"/>
        <v>N</v>
      </c>
      <c r="S306" s="18"/>
      <c r="T306" s="18"/>
      <c r="U306" s="18"/>
      <c r="V306" s="18"/>
    </row>
    <row r="307" spans="1:22" ht="14.2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"/>
      <c r="L307" s="1"/>
      <c r="M307" s="18"/>
      <c r="N307" s="172" t="s">
        <v>817</v>
      </c>
      <c r="O307" s="173" t="s">
        <v>818</v>
      </c>
      <c r="P307" s="26">
        <f t="shared" si="23"/>
        <v>9</v>
      </c>
      <c r="Q307" s="26">
        <f t="shared" si="24"/>
        <v>2018</v>
      </c>
      <c r="R307" s="27" t="str">
        <f t="shared" si="25"/>
        <v>N</v>
      </c>
      <c r="S307" s="18"/>
      <c r="T307" s="18"/>
      <c r="U307" s="18"/>
      <c r="V307" s="18"/>
    </row>
    <row r="308" spans="1:22" ht="14.2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"/>
      <c r="L308" s="1"/>
      <c r="M308" s="18"/>
      <c r="N308" s="172" t="s">
        <v>819</v>
      </c>
      <c r="O308" s="173" t="s">
        <v>820</v>
      </c>
      <c r="P308" s="26">
        <f t="shared" si="23"/>
        <v>10</v>
      </c>
      <c r="Q308" s="26">
        <f t="shared" si="24"/>
        <v>2018</v>
      </c>
      <c r="R308" s="27" t="str">
        <f t="shared" si="25"/>
        <v>N</v>
      </c>
      <c r="S308" s="18"/>
      <c r="T308" s="18"/>
      <c r="U308" s="18"/>
      <c r="V308" s="18"/>
    </row>
    <row r="309" spans="1:22" ht="14.2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"/>
      <c r="L309" s="1"/>
      <c r="M309" s="18"/>
      <c r="N309" s="172" t="s">
        <v>821</v>
      </c>
      <c r="O309" s="173" t="s">
        <v>822</v>
      </c>
      <c r="P309" s="26">
        <f t="shared" si="23"/>
        <v>11</v>
      </c>
      <c r="Q309" s="26">
        <f t="shared" si="24"/>
        <v>2018</v>
      </c>
      <c r="R309" s="27" t="str">
        <f t="shared" si="25"/>
        <v>N</v>
      </c>
      <c r="S309" s="18"/>
      <c r="T309" s="18"/>
      <c r="U309" s="18"/>
      <c r="V309" s="18"/>
    </row>
    <row r="310" spans="1:22" ht="14.2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"/>
      <c r="L310" s="1"/>
      <c r="M310" s="18"/>
      <c r="N310" s="172" t="s">
        <v>823</v>
      </c>
      <c r="O310" s="173" t="s">
        <v>824</v>
      </c>
      <c r="P310" s="26">
        <f t="shared" si="23"/>
        <v>12</v>
      </c>
      <c r="Q310" s="26">
        <f t="shared" si="24"/>
        <v>2018</v>
      </c>
      <c r="R310" s="27" t="str">
        <f t="shared" si="25"/>
        <v>N</v>
      </c>
      <c r="S310" s="18"/>
      <c r="T310" s="18"/>
      <c r="U310" s="18"/>
      <c r="V310" s="18"/>
    </row>
    <row r="311" spans="1:22" ht="14.2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"/>
      <c r="L311" s="1"/>
      <c r="M311" s="18"/>
      <c r="N311" s="172" t="s">
        <v>825</v>
      </c>
      <c r="O311" s="173" t="s">
        <v>826</v>
      </c>
      <c r="P311" s="26">
        <f t="shared" si="23"/>
        <v>1</v>
      </c>
      <c r="Q311" s="26">
        <f t="shared" si="24"/>
        <v>2019</v>
      </c>
      <c r="R311" s="27" t="str">
        <f t="shared" si="25"/>
        <v>N</v>
      </c>
      <c r="S311" s="18"/>
      <c r="T311" s="18"/>
      <c r="U311" s="18"/>
      <c r="V311" s="18"/>
    </row>
    <row r="312" spans="1:22" ht="14.2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"/>
      <c r="L312" s="1"/>
      <c r="M312" s="18"/>
      <c r="N312" s="172" t="s">
        <v>827</v>
      </c>
      <c r="O312" s="173" t="s">
        <v>828</v>
      </c>
      <c r="P312" s="26">
        <f t="shared" si="23"/>
        <v>2</v>
      </c>
      <c r="Q312" s="26">
        <f t="shared" si="24"/>
        <v>2019</v>
      </c>
      <c r="R312" s="27" t="str">
        <f t="shared" si="25"/>
        <v>N</v>
      </c>
      <c r="S312" s="18"/>
      <c r="T312" s="18"/>
      <c r="U312" s="18"/>
      <c r="V312" s="18"/>
    </row>
    <row r="313" spans="1:22" ht="14.2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"/>
      <c r="L313" s="1"/>
      <c r="M313" s="18"/>
      <c r="N313" s="172" t="s">
        <v>829</v>
      </c>
      <c r="O313" s="173" t="s">
        <v>830</v>
      </c>
      <c r="P313" s="26">
        <f t="shared" si="23"/>
        <v>3</v>
      </c>
      <c r="Q313" s="26">
        <f t="shared" si="24"/>
        <v>2019</v>
      </c>
      <c r="R313" s="27" t="str">
        <f t="shared" si="25"/>
        <v>N</v>
      </c>
      <c r="S313" s="18"/>
      <c r="T313" s="18"/>
      <c r="U313" s="18"/>
      <c r="V313" s="18"/>
    </row>
    <row r="314" spans="1:22" ht="14.2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"/>
      <c r="L314" s="1"/>
      <c r="M314" s="18"/>
      <c r="N314" s="172" t="s">
        <v>831</v>
      </c>
      <c r="O314" s="173" t="s">
        <v>832</v>
      </c>
      <c r="P314" s="26">
        <f t="shared" si="23"/>
        <v>4</v>
      </c>
      <c r="Q314" s="26">
        <f t="shared" si="24"/>
        <v>2019</v>
      </c>
      <c r="R314" s="27" t="str">
        <f t="shared" si="25"/>
        <v>N</v>
      </c>
      <c r="S314" s="18"/>
      <c r="T314" s="18"/>
      <c r="U314" s="18"/>
      <c r="V314" s="18"/>
    </row>
    <row r="315" spans="1:22" ht="14.2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"/>
      <c r="L315" s="1"/>
      <c r="M315" s="18"/>
      <c r="N315" s="172" t="s">
        <v>833</v>
      </c>
      <c r="O315" s="173" t="s">
        <v>834</v>
      </c>
      <c r="P315" s="26">
        <f t="shared" si="23"/>
        <v>5</v>
      </c>
      <c r="Q315" s="26">
        <f t="shared" si="24"/>
        <v>2019</v>
      </c>
      <c r="R315" s="27" t="str">
        <f t="shared" si="25"/>
        <v>N</v>
      </c>
      <c r="S315" s="18"/>
      <c r="T315" s="18"/>
      <c r="U315" s="18"/>
      <c r="V315" s="18"/>
    </row>
    <row r="316" spans="1:22" ht="14.2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"/>
      <c r="L316" s="1"/>
      <c r="M316" s="18"/>
      <c r="N316" s="172" t="s">
        <v>835</v>
      </c>
      <c r="O316" s="173" t="s">
        <v>836</v>
      </c>
      <c r="P316" s="26">
        <f t="shared" si="23"/>
        <v>6</v>
      </c>
      <c r="Q316" s="26">
        <f t="shared" si="24"/>
        <v>2019</v>
      </c>
      <c r="R316" s="27" t="str">
        <f t="shared" si="25"/>
        <v>N</v>
      </c>
      <c r="S316" s="18"/>
      <c r="T316" s="18"/>
      <c r="U316" s="18"/>
      <c r="V316" s="18"/>
    </row>
    <row r="317" spans="1:22" ht="14.2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"/>
      <c r="L317" s="1"/>
      <c r="M317" s="18"/>
      <c r="N317" s="172" t="s">
        <v>837</v>
      </c>
      <c r="O317" s="173" t="s">
        <v>838</v>
      </c>
      <c r="P317" s="26">
        <f t="shared" si="23"/>
        <v>7</v>
      </c>
      <c r="Q317" s="26">
        <f t="shared" si="24"/>
        <v>2019</v>
      </c>
      <c r="R317" s="27" t="str">
        <f t="shared" si="25"/>
        <v>N</v>
      </c>
      <c r="S317" s="18"/>
      <c r="T317" s="18"/>
      <c r="U317" s="18"/>
      <c r="V317" s="18"/>
    </row>
    <row r="318" spans="1:22" ht="14.2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"/>
      <c r="L318" s="1"/>
      <c r="M318" s="18"/>
      <c r="N318" s="172" t="s">
        <v>839</v>
      </c>
      <c r="O318" s="173" t="s">
        <v>284</v>
      </c>
      <c r="P318" s="26">
        <f t="shared" si="23"/>
        <v>8</v>
      </c>
      <c r="Q318" s="26">
        <f t="shared" si="24"/>
        <v>2019</v>
      </c>
      <c r="R318" s="27" t="str">
        <f t="shared" si="25"/>
        <v>N</v>
      </c>
      <c r="S318" s="18"/>
      <c r="T318" s="18"/>
      <c r="U318" s="18"/>
      <c r="V318" s="18"/>
    </row>
    <row r="319" spans="1:22" ht="14.2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"/>
      <c r="L319" s="1"/>
      <c r="M319" s="18"/>
      <c r="N319" s="172" t="s">
        <v>840</v>
      </c>
      <c r="O319" s="173" t="s">
        <v>841</v>
      </c>
      <c r="P319" s="26">
        <f t="shared" si="23"/>
        <v>9</v>
      </c>
      <c r="Q319" s="26">
        <f t="shared" si="24"/>
        <v>2019</v>
      </c>
      <c r="R319" s="27" t="str">
        <f t="shared" si="25"/>
        <v>N</v>
      </c>
      <c r="S319" s="18"/>
      <c r="T319" s="18"/>
      <c r="U319" s="18"/>
      <c r="V319" s="18"/>
    </row>
    <row r="320" spans="1:22" ht="14.2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"/>
      <c r="L320" s="1"/>
      <c r="M320" s="18"/>
      <c r="N320" s="172" t="s">
        <v>842</v>
      </c>
      <c r="O320" s="173" t="s">
        <v>843</v>
      </c>
      <c r="P320" s="26">
        <f t="shared" si="23"/>
        <v>10</v>
      </c>
      <c r="Q320" s="26">
        <f t="shared" si="24"/>
        <v>2019</v>
      </c>
      <c r="R320" s="27" t="str">
        <f t="shared" si="25"/>
        <v>N</v>
      </c>
      <c r="S320" s="18"/>
      <c r="T320" s="18"/>
      <c r="U320" s="18"/>
      <c r="V320" s="18"/>
    </row>
    <row r="321" spans="1:22" ht="14.2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"/>
      <c r="L321" s="1"/>
      <c r="M321" s="18"/>
      <c r="N321" s="172" t="s">
        <v>844</v>
      </c>
      <c r="O321" s="173" t="s">
        <v>845</v>
      </c>
      <c r="P321" s="26">
        <f t="shared" si="23"/>
        <v>11</v>
      </c>
      <c r="Q321" s="26">
        <f t="shared" si="24"/>
        <v>2019</v>
      </c>
      <c r="R321" s="27" t="str">
        <f t="shared" si="25"/>
        <v>N</v>
      </c>
      <c r="S321" s="18"/>
      <c r="T321" s="18"/>
      <c r="U321" s="18"/>
      <c r="V321" s="18"/>
    </row>
    <row r="322" spans="1:22" ht="14.2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"/>
      <c r="L322" s="1"/>
      <c r="M322" s="18"/>
      <c r="N322" s="172" t="s">
        <v>846</v>
      </c>
      <c r="O322" s="173" t="s">
        <v>847</v>
      </c>
      <c r="P322" s="26">
        <f t="shared" si="23"/>
        <v>12</v>
      </c>
      <c r="Q322" s="26">
        <f t="shared" si="24"/>
        <v>2019</v>
      </c>
      <c r="R322" s="27" t="str">
        <f t="shared" si="25"/>
        <v>N</v>
      </c>
      <c r="S322" s="18"/>
      <c r="T322" s="18"/>
      <c r="U322" s="18"/>
      <c r="V322" s="18"/>
    </row>
    <row r="323" spans="1:22" ht="14.2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"/>
      <c r="L323" s="1"/>
      <c r="M323" s="18"/>
      <c r="N323" s="172" t="s">
        <v>848</v>
      </c>
      <c r="O323" s="173" t="s">
        <v>849</v>
      </c>
      <c r="P323" s="26">
        <f t="shared" si="23"/>
        <v>1</v>
      </c>
      <c r="Q323" s="26">
        <f t="shared" si="24"/>
        <v>2020</v>
      </c>
      <c r="R323" s="27" t="str">
        <f t="shared" si="25"/>
        <v>S</v>
      </c>
      <c r="S323" s="18"/>
      <c r="T323" s="18"/>
      <c r="U323" s="18"/>
      <c r="V323" s="18"/>
    </row>
    <row r="324" spans="1:22" ht="14.2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"/>
      <c r="L324" s="1"/>
      <c r="M324" s="18"/>
      <c r="N324" s="172" t="s">
        <v>850</v>
      </c>
      <c r="O324" s="173" t="s">
        <v>851</v>
      </c>
      <c r="P324" s="26">
        <f t="shared" si="23"/>
        <v>2</v>
      </c>
      <c r="Q324" s="26">
        <f t="shared" si="24"/>
        <v>2020</v>
      </c>
      <c r="R324" s="27" t="str">
        <f t="shared" si="25"/>
        <v>S</v>
      </c>
      <c r="S324" s="18"/>
      <c r="T324" s="18"/>
      <c r="U324" s="18"/>
      <c r="V324" s="18"/>
    </row>
    <row r="325" spans="1:22" ht="14.2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"/>
      <c r="L325" s="1"/>
      <c r="M325" s="18"/>
      <c r="N325" s="172" t="s">
        <v>852</v>
      </c>
      <c r="O325" s="173" t="s">
        <v>853</v>
      </c>
      <c r="P325" s="26">
        <f t="shared" si="23"/>
        <v>3</v>
      </c>
      <c r="Q325" s="26">
        <f t="shared" si="24"/>
        <v>2020</v>
      </c>
      <c r="R325" s="27" t="str">
        <f t="shared" si="25"/>
        <v>S</v>
      </c>
      <c r="S325" s="18"/>
      <c r="T325" s="18"/>
      <c r="U325" s="18"/>
      <c r="V325" s="18"/>
    </row>
    <row r="326" spans="1:22" ht="14.2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"/>
      <c r="L326" s="1"/>
      <c r="M326" s="18"/>
      <c r="N326" s="172" t="s">
        <v>854</v>
      </c>
      <c r="O326" s="173" t="s">
        <v>855</v>
      </c>
      <c r="P326" s="26">
        <f t="shared" si="23"/>
        <v>4</v>
      </c>
      <c r="Q326" s="26">
        <f t="shared" si="24"/>
        <v>2020</v>
      </c>
      <c r="R326" s="27" t="str">
        <f t="shared" si="25"/>
        <v>S</v>
      </c>
      <c r="S326" s="18"/>
      <c r="T326" s="18"/>
      <c r="U326" s="18"/>
      <c r="V326" s="18"/>
    </row>
    <row r="327" spans="1:22" ht="14.2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"/>
      <c r="L327" s="1"/>
      <c r="M327" s="18"/>
      <c r="N327" s="172" t="s">
        <v>856</v>
      </c>
      <c r="O327" s="173" t="s">
        <v>857</v>
      </c>
      <c r="P327" s="26">
        <f t="shared" si="23"/>
        <v>5</v>
      </c>
      <c r="Q327" s="26">
        <f t="shared" si="24"/>
        <v>2020</v>
      </c>
      <c r="R327" s="27" t="str">
        <f t="shared" si="25"/>
        <v>S</v>
      </c>
      <c r="S327" s="18"/>
      <c r="T327" s="18"/>
      <c r="U327" s="18"/>
      <c r="V327" s="18"/>
    </row>
    <row r="328" spans="1:22" ht="14.2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"/>
      <c r="L328" s="1"/>
      <c r="M328" s="18"/>
      <c r="N328" s="172" t="s">
        <v>858</v>
      </c>
      <c r="O328" s="173" t="s">
        <v>859</v>
      </c>
      <c r="P328" s="26">
        <f t="shared" si="23"/>
        <v>6</v>
      </c>
      <c r="Q328" s="26">
        <f t="shared" si="24"/>
        <v>2020</v>
      </c>
      <c r="R328" s="27" t="str">
        <f t="shared" si="25"/>
        <v>S</v>
      </c>
      <c r="S328" s="18"/>
      <c r="T328" s="18"/>
      <c r="U328" s="18"/>
      <c r="V328" s="18"/>
    </row>
    <row r="329" spans="1:22" ht="14.2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"/>
      <c r="L329" s="1"/>
      <c r="M329" s="18"/>
      <c r="N329" s="172" t="s">
        <v>860</v>
      </c>
      <c r="O329" s="173" t="s">
        <v>861</v>
      </c>
      <c r="P329" s="26">
        <f t="shared" si="23"/>
        <v>7</v>
      </c>
      <c r="Q329" s="26">
        <f t="shared" si="24"/>
        <v>2020</v>
      </c>
      <c r="R329" s="27" t="str">
        <f t="shared" si="25"/>
        <v>S</v>
      </c>
      <c r="S329" s="18"/>
      <c r="T329" s="18"/>
      <c r="U329" s="18"/>
      <c r="V329" s="18"/>
    </row>
    <row r="330" spans="1:22" ht="14.2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"/>
      <c r="L330" s="1"/>
      <c r="M330" s="18"/>
      <c r="N330" s="172" t="s">
        <v>862</v>
      </c>
      <c r="O330" s="173" t="s">
        <v>397</v>
      </c>
      <c r="P330" s="26">
        <f t="shared" si="23"/>
        <v>8</v>
      </c>
      <c r="Q330" s="26">
        <f t="shared" si="24"/>
        <v>2020</v>
      </c>
      <c r="R330" s="27" t="str">
        <f t="shared" si="25"/>
        <v>S</v>
      </c>
      <c r="S330" s="18"/>
      <c r="T330" s="18"/>
      <c r="U330" s="18"/>
      <c r="V330" s="18"/>
    </row>
    <row r="331" spans="1:22" ht="14.2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"/>
      <c r="L331" s="1"/>
      <c r="M331" s="18"/>
      <c r="N331" s="172" t="s">
        <v>863</v>
      </c>
      <c r="O331" s="173" t="s">
        <v>864</v>
      </c>
      <c r="P331" s="26">
        <f t="shared" si="23"/>
        <v>9</v>
      </c>
      <c r="Q331" s="26">
        <f t="shared" si="24"/>
        <v>2020</v>
      </c>
      <c r="R331" s="27" t="str">
        <f t="shared" si="25"/>
        <v>S</v>
      </c>
      <c r="S331" s="18"/>
      <c r="T331" s="18"/>
      <c r="U331" s="18"/>
      <c r="V331" s="18"/>
    </row>
    <row r="332" spans="1:22" ht="14.2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"/>
      <c r="L332" s="1"/>
      <c r="M332" s="18"/>
      <c r="N332" s="172" t="s">
        <v>865</v>
      </c>
      <c r="O332" s="173" t="s">
        <v>866</v>
      </c>
      <c r="P332" s="26">
        <f t="shared" ref="P332:P395" si="26">IF(N332="","",MONTH(N332))</f>
        <v>10</v>
      </c>
      <c r="Q332" s="26">
        <f t="shared" ref="Q332:Q395" si="27">IF(N332="","",YEAR(N332))</f>
        <v>2020</v>
      </c>
      <c r="R332" s="27" t="str">
        <f t="shared" ref="R332:R395" si="28">IF(N332="","",IF(YEAR(N332)/4=ROUND(YEAR(N332)/4,0),"S","N"))</f>
        <v>S</v>
      </c>
      <c r="S332" s="18"/>
      <c r="T332" s="18"/>
      <c r="U332" s="18"/>
      <c r="V332" s="18"/>
    </row>
    <row r="333" spans="1:22" ht="14.2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"/>
      <c r="L333" s="1"/>
      <c r="M333" s="18"/>
      <c r="N333" s="172" t="s">
        <v>867</v>
      </c>
      <c r="O333" s="173" t="s">
        <v>868</v>
      </c>
      <c r="P333" s="26">
        <f t="shared" si="26"/>
        <v>11</v>
      </c>
      <c r="Q333" s="26">
        <f t="shared" si="27"/>
        <v>2020</v>
      </c>
      <c r="R333" s="27" t="str">
        <f t="shared" si="28"/>
        <v>S</v>
      </c>
      <c r="S333" s="18"/>
      <c r="T333" s="18"/>
      <c r="U333" s="18"/>
      <c r="V333" s="18"/>
    </row>
    <row r="334" spans="1:22" ht="14.2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"/>
      <c r="L334" s="1"/>
      <c r="M334" s="18"/>
      <c r="N334" s="172" t="s">
        <v>869</v>
      </c>
      <c r="O334" s="173" t="s">
        <v>870</v>
      </c>
      <c r="P334" s="26">
        <f t="shared" si="26"/>
        <v>12</v>
      </c>
      <c r="Q334" s="26">
        <f t="shared" si="27"/>
        <v>2020</v>
      </c>
      <c r="R334" s="27" t="str">
        <f t="shared" si="28"/>
        <v>S</v>
      </c>
      <c r="S334" s="18"/>
      <c r="T334" s="18"/>
      <c r="U334" s="18"/>
      <c r="V334" s="18"/>
    </row>
    <row r="335" spans="1:22" ht="14.2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"/>
      <c r="L335" s="1"/>
      <c r="M335" s="18"/>
      <c r="N335" s="172" t="s">
        <v>871</v>
      </c>
      <c r="O335" s="173" t="s">
        <v>872</v>
      </c>
      <c r="P335" s="26">
        <f t="shared" si="26"/>
        <v>1</v>
      </c>
      <c r="Q335" s="26">
        <f t="shared" si="27"/>
        <v>2021</v>
      </c>
      <c r="R335" s="27" t="str">
        <f t="shared" si="28"/>
        <v>N</v>
      </c>
      <c r="S335" s="18"/>
      <c r="T335" s="18"/>
      <c r="U335" s="18"/>
      <c r="V335" s="18"/>
    </row>
    <row r="336" spans="1:22" ht="14.2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"/>
      <c r="L336" s="1"/>
      <c r="M336" s="18"/>
      <c r="N336" s="172" t="s">
        <v>873</v>
      </c>
      <c r="O336" s="173" t="s">
        <v>874</v>
      </c>
      <c r="P336" s="26">
        <f t="shared" si="26"/>
        <v>2</v>
      </c>
      <c r="Q336" s="26">
        <f t="shared" si="27"/>
        <v>2021</v>
      </c>
      <c r="R336" s="27" t="str">
        <f t="shared" si="28"/>
        <v>N</v>
      </c>
      <c r="S336" s="18"/>
      <c r="T336" s="18"/>
      <c r="U336" s="18"/>
      <c r="V336" s="18"/>
    </row>
    <row r="337" spans="1:22" ht="14.2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"/>
      <c r="L337" s="1"/>
      <c r="M337" s="18"/>
      <c r="N337" s="172" t="s">
        <v>875</v>
      </c>
      <c r="O337" s="173" t="s">
        <v>876</v>
      </c>
      <c r="P337" s="26">
        <f t="shared" si="26"/>
        <v>3</v>
      </c>
      <c r="Q337" s="26">
        <f t="shared" si="27"/>
        <v>2021</v>
      </c>
      <c r="R337" s="27" t="str">
        <f t="shared" si="28"/>
        <v>N</v>
      </c>
      <c r="S337" s="18"/>
      <c r="T337" s="18"/>
      <c r="U337" s="18"/>
      <c r="V337" s="18"/>
    </row>
    <row r="338" spans="1:22" ht="14.2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"/>
      <c r="L338" s="1"/>
      <c r="M338" s="18"/>
      <c r="N338" s="172" t="s">
        <v>877</v>
      </c>
      <c r="O338" s="173" t="s">
        <v>878</v>
      </c>
      <c r="P338" s="26">
        <f t="shared" si="26"/>
        <v>4</v>
      </c>
      <c r="Q338" s="26">
        <f t="shared" si="27"/>
        <v>2021</v>
      </c>
      <c r="R338" s="27" t="str">
        <f t="shared" si="28"/>
        <v>N</v>
      </c>
      <c r="S338" s="18"/>
      <c r="T338" s="18"/>
      <c r="U338" s="18"/>
      <c r="V338" s="18"/>
    </row>
    <row r="339" spans="1:22" ht="14.2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"/>
      <c r="L339" s="1"/>
      <c r="M339" s="18"/>
      <c r="N339" s="172" t="s">
        <v>879</v>
      </c>
      <c r="O339" s="173" t="s">
        <v>280</v>
      </c>
      <c r="P339" s="26">
        <f t="shared" si="26"/>
        <v>5</v>
      </c>
      <c r="Q339" s="26">
        <f t="shared" si="27"/>
        <v>2021</v>
      </c>
      <c r="R339" s="27" t="str">
        <f t="shared" si="28"/>
        <v>N</v>
      </c>
      <c r="S339" s="18"/>
      <c r="T339" s="18"/>
      <c r="U339" s="18"/>
      <c r="V339" s="18"/>
    </row>
    <row r="340" spans="1:22" ht="14.2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"/>
      <c r="L340" s="1"/>
      <c r="M340" s="18"/>
      <c r="N340" s="172" t="s">
        <v>880</v>
      </c>
      <c r="O340" s="173" t="s">
        <v>881</v>
      </c>
      <c r="P340" s="26">
        <f t="shared" si="26"/>
        <v>6</v>
      </c>
      <c r="Q340" s="26">
        <f t="shared" si="27"/>
        <v>2021</v>
      </c>
      <c r="R340" s="27" t="str">
        <f t="shared" si="28"/>
        <v>N</v>
      </c>
      <c r="S340" s="18"/>
      <c r="T340" s="18"/>
      <c r="U340" s="18"/>
      <c r="V340" s="18"/>
    </row>
    <row r="341" spans="1:22" ht="14.2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"/>
      <c r="L341" s="1"/>
      <c r="M341" s="18"/>
      <c r="N341" s="172" t="s">
        <v>882</v>
      </c>
      <c r="O341" s="173" t="s">
        <v>883</v>
      </c>
      <c r="P341" s="26">
        <f t="shared" si="26"/>
        <v>7</v>
      </c>
      <c r="Q341" s="26">
        <f t="shared" si="27"/>
        <v>2021</v>
      </c>
      <c r="R341" s="27" t="str">
        <f t="shared" si="28"/>
        <v>N</v>
      </c>
      <c r="S341" s="18"/>
      <c r="T341" s="18"/>
      <c r="U341" s="18"/>
      <c r="V341" s="18"/>
    </row>
    <row r="342" spans="1:22" ht="14.2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"/>
      <c r="L342" s="1"/>
      <c r="M342" s="18"/>
      <c r="N342" s="172" t="s">
        <v>884</v>
      </c>
      <c r="O342" s="173" t="s">
        <v>885</v>
      </c>
      <c r="P342" s="26">
        <f t="shared" si="26"/>
        <v>8</v>
      </c>
      <c r="Q342" s="26">
        <f t="shared" si="27"/>
        <v>2021</v>
      </c>
      <c r="R342" s="27" t="str">
        <f t="shared" si="28"/>
        <v>N</v>
      </c>
      <c r="S342" s="18"/>
      <c r="T342" s="18"/>
      <c r="U342" s="18"/>
      <c r="V342" s="18"/>
    </row>
    <row r="343" spans="1:22" ht="14.2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"/>
      <c r="L343" s="1"/>
      <c r="M343" s="18"/>
      <c r="N343" s="172" t="s">
        <v>886</v>
      </c>
      <c r="O343" s="173" t="s">
        <v>887</v>
      </c>
      <c r="P343" s="26">
        <f t="shared" si="26"/>
        <v>9</v>
      </c>
      <c r="Q343" s="26">
        <f t="shared" si="27"/>
        <v>2021</v>
      </c>
      <c r="R343" s="27" t="str">
        <f t="shared" si="28"/>
        <v>N</v>
      </c>
      <c r="S343" s="18"/>
      <c r="T343" s="18"/>
      <c r="U343" s="18"/>
      <c r="V343" s="18"/>
    </row>
    <row r="344" spans="1:22" ht="14.2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"/>
      <c r="L344" s="1"/>
      <c r="M344" s="18"/>
      <c r="N344" s="172" t="s">
        <v>888</v>
      </c>
      <c r="O344" s="173" t="s">
        <v>832</v>
      </c>
      <c r="P344" s="26">
        <f t="shared" si="26"/>
        <v>10</v>
      </c>
      <c r="Q344" s="26">
        <f t="shared" si="27"/>
        <v>2021</v>
      </c>
      <c r="R344" s="27" t="str">
        <f t="shared" si="28"/>
        <v>N</v>
      </c>
      <c r="S344" s="18"/>
      <c r="T344" s="18"/>
      <c r="U344" s="18"/>
      <c r="V344" s="18"/>
    </row>
    <row r="345" spans="1:22" ht="14.2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"/>
      <c r="L345" s="1"/>
      <c r="M345" s="18"/>
      <c r="N345" s="172" t="s">
        <v>889</v>
      </c>
      <c r="O345" s="173" t="s">
        <v>890</v>
      </c>
      <c r="P345" s="26">
        <f t="shared" si="26"/>
        <v>11</v>
      </c>
      <c r="Q345" s="26">
        <f t="shared" si="27"/>
        <v>2021</v>
      </c>
      <c r="R345" s="27" t="str">
        <f t="shared" si="28"/>
        <v>N</v>
      </c>
      <c r="S345" s="18"/>
      <c r="T345" s="18"/>
      <c r="U345" s="18"/>
      <c r="V345" s="18"/>
    </row>
    <row r="346" spans="1:22" ht="14.2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"/>
      <c r="L346" s="1"/>
      <c r="M346" s="18"/>
      <c r="N346" s="172" t="s">
        <v>891</v>
      </c>
      <c r="O346" s="173" t="s">
        <v>892</v>
      </c>
      <c r="P346" s="26">
        <f t="shared" si="26"/>
        <v>12</v>
      </c>
      <c r="Q346" s="26">
        <f t="shared" si="27"/>
        <v>2021</v>
      </c>
      <c r="R346" s="27" t="str">
        <f t="shared" si="28"/>
        <v>N</v>
      </c>
      <c r="S346" s="18"/>
      <c r="T346" s="18"/>
      <c r="U346" s="18"/>
      <c r="V346" s="18"/>
    </row>
    <row r="347" spans="1:22" ht="14.2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"/>
      <c r="L347" s="1"/>
      <c r="M347" s="18"/>
      <c r="N347" s="172" t="s">
        <v>893</v>
      </c>
      <c r="O347" s="173" t="s">
        <v>894</v>
      </c>
      <c r="P347" s="26">
        <f t="shared" si="26"/>
        <v>1</v>
      </c>
      <c r="Q347" s="26">
        <f t="shared" si="27"/>
        <v>2022</v>
      </c>
      <c r="R347" s="27" t="str">
        <f t="shared" si="28"/>
        <v>N</v>
      </c>
      <c r="S347" s="18"/>
      <c r="T347" s="18"/>
      <c r="U347" s="18"/>
      <c r="V347" s="18"/>
    </row>
    <row r="348" spans="1:22" ht="14.2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"/>
      <c r="L348" s="1"/>
      <c r="M348" s="18"/>
      <c r="N348" s="172" t="s">
        <v>895</v>
      </c>
      <c r="O348" s="173" t="s">
        <v>896</v>
      </c>
      <c r="P348" s="26">
        <f t="shared" si="26"/>
        <v>2</v>
      </c>
      <c r="Q348" s="26">
        <f t="shared" si="27"/>
        <v>2022</v>
      </c>
      <c r="R348" s="27" t="str">
        <f t="shared" si="28"/>
        <v>N</v>
      </c>
      <c r="S348" s="18"/>
      <c r="T348" s="18"/>
      <c r="U348" s="18"/>
      <c r="V348" s="18"/>
    </row>
    <row r="349" spans="1:22" ht="14.2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"/>
      <c r="L349" s="1"/>
      <c r="M349" s="18"/>
      <c r="N349" s="172" t="s">
        <v>897</v>
      </c>
      <c r="O349" s="173" t="s">
        <v>710</v>
      </c>
      <c r="P349" s="26">
        <f t="shared" si="26"/>
        <v>3</v>
      </c>
      <c r="Q349" s="26">
        <f t="shared" si="27"/>
        <v>2022</v>
      </c>
      <c r="R349" s="27" t="str">
        <f t="shared" si="28"/>
        <v>N</v>
      </c>
      <c r="S349" s="18"/>
      <c r="T349" s="18"/>
      <c r="U349" s="18"/>
      <c r="V349" s="18"/>
    </row>
    <row r="350" spans="1:22" ht="14.2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"/>
      <c r="L350" s="1"/>
      <c r="M350" s="18"/>
      <c r="N350" s="172" t="s">
        <v>898</v>
      </c>
      <c r="O350" s="173" t="s">
        <v>899</v>
      </c>
      <c r="P350" s="26">
        <f t="shared" si="26"/>
        <v>4</v>
      </c>
      <c r="Q350" s="26">
        <f t="shared" si="27"/>
        <v>2022</v>
      </c>
      <c r="R350" s="27" t="str">
        <f t="shared" si="28"/>
        <v>N</v>
      </c>
      <c r="S350" s="18"/>
      <c r="T350" s="18"/>
      <c r="U350" s="18"/>
      <c r="V350" s="18"/>
    </row>
    <row r="351" spans="1:22" ht="14.2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"/>
      <c r="L351" s="1"/>
      <c r="M351" s="18"/>
      <c r="N351" s="172" t="s">
        <v>900</v>
      </c>
      <c r="O351" s="173" t="s">
        <v>413</v>
      </c>
      <c r="P351" s="26">
        <f t="shared" si="26"/>
        <v>5</v>
      </c>
      <c r="Q351" s="26">
        <f t="shared" si="27"/>
        <v>2022</v>
      </c>
      <c r="R351" s="27" t="str">
        <f t="shared" si="28"/>
        <v>N</v>
      </c>
      <c r="S351" s="18"/>
      <c r="T351" s="18"/>
      <c r="U351" s="18"/>
      <c r="V351" s="18"/>
    </row>
    <row r="352" spans="1:22" ht="14.2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"/>
      <c r="L352" s="1"/>
      <c r="M352" s="18"/>
      <c r="N352" s="172" t="s">
        <v>901</v>
      </c>
      <c r="O352" s="173" t="s">
        <v>902</v>
      </c>
      <c r="P352" s="26">
        <f t="shared" si="26"/>
        <v>6</v>
      </c>
      <c r="Q352" s="26">
        <f t="shared" si="27"/>
        <v>2022</v>
      </c>
      <c r="R352" s="27" t="str">
        <f t="shared" si="28"/>
        <v>N</v>
      </c>
      <c r="S352" s="18"/>
      <c r="T352" s="18"/>
      <c r="U352" s="18"/>
      <c r="V352" s="18"/>
    </row>
    <row r="353" spans="1:22" ht="14.2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"/>
      <c r="L353" s="1"/>
      <c r="M353" s="18"/>
      <c r="N353" s="172" t="s">
        <v>903</v>
      </c>
      <c r="O353" s="173" t="s">
        <v>904</v>
      </c>
      <c r="P353" s="26">
        <f t="shared" si="26"/>
        <v>7</v>
      </c>
      <c r="Q353" s="26">
        <f t="shared" si="27"/>
        <v>2022</v>
      </c>
      <c r="R353" s="27" t="str">
        <f t="shared" si="28"/>
        <v>N</v>
      </c>
      <c r="S353" s="18"/>
      <c r="T353" s="18"/>
      <c r="U353" s="18"/>
      <c r="V353" s="18"/>
    </row>
    <row r="354" spans="1:22" ht="14.2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"/>
      <c r="L354" s="1"/>
      <c r="M354" s="18"/>
      <c r="N354" s="172" t="s">
        <v>905</v>
      </c>
      <c r="O354" s="173" t="s">
        <v>906</v>
      </c>
      <c r="P354" s="26">
        <f t="shared" si="26"/>
        <v>8</v>
      </c>
      <c r="Q354" s="26">
        <f t="shared" si="27"/>
        <v>2022</v>
      </c>
      <c r="R354" s="27" t="str">
        <f t="shared" si="28"/>
        <v>N</v>
      </c>
      <c r="S354" s="18"/>
      <c r="T354" s="18"/>
      <c r="U354" s="18"/>
      <c r="V354" s="18"/>
    </row>
    <row r="355" spans="1:22" ht="14.2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"/>
      <c r="L355" s="1"/>
      <c r="M355" s="18"/>
      <c r="N355" s="172" t="s">
        <v>907</v>
      </c>
      <c r="O355" s="173" t="s">
        <v>866</v>
      </c>
      <c r="P355" s="26">
        <f t="shared" si="26"/>
        <v>9</v>
      </c>
      <c r="Q355" s="26">
        <f t="shared" si="27"/>
        <v>2022</v>
      </c>
      <c r="R355" s="27" t="str">
        <f t="shared" si="28"/>
        <v>N</v>
      </c>
      <c r="S355" s="18"/>
      <c r="T355" s="18"/>
      <c r="U355" s="18"/>
      <c r="V355" s="18"/>
    </row>
    <row r="356" spans="1:22" ht="14.2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"/>
      <c r="L356" s="1"/>
      <c r="M356" s="18"/>
      <c r="N356" s="172" t="s">
        <v>908</v>
      </c>
      <c r="O356" s="173" t="s">
        <v>909</v>
      </c>
      <c r="P356" s="26">
        <f t="shared" si="26"/>
        <v>10</v>
      </c>
      <c r="Q356" s="26">
        <f t="shared" si="27"/>
        <v>2022</v>
      </c>
      <c r="R356" s="27" t="str">
        <f t="shared" si="28"/>
        <v>N</v>
      </c>
      <c r="S356" s="18"/>
      <c r="T356" s="18"/>
      <c r="U356" s="18"/>
      <c r="V356" s="18"/>
    </row>
    <row r="357" spans="1:22" ht="14.2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"/>
      <c r="L357" s="1"/>
      <c r="M357" s="18"/>
      <c r="N357" s="172" t="s">
        <v>910</v>
      </c>
      <c r="O357" s="173" t="s">
        <v>911</v>
      </c>
      <c r="P357" s="26">
        <f t="shared" si="26"/>
        <v>11</v>
      </c>
      <c r="Q357" s="26">
        <f t="shared" si="27"/>
        <v>2022</v>
      </c>
      <c r="R357" s="27" t="str">
        <f t="shared" si="28"/>
        <v>N</v>
      </c>
      <c r="S357" s="18"/>
      <c r="T357" s="18"/>
      <c r="U357" s="18"/>
      <c r="V357" s="18"/>
    </row>
    <row r="358" spans="1:22" ht="14.2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"/>
      <c r="L358" s="1"/>
      <c r="M358" s="18"/>
      <c r="N358" s="172" t="s">
        <v>912</v>
      </c>
      <c r="O358" s="173" t="s">
        <v>913</v>
      </c>
      <c r="P358" s="26">
        <f t="shared" si="26"/>
        <v>12</v>
      </c>
      <c r="Q358" s="26">
        <f t="shared" si="27"/>
        <v>2022</v>
      </c>
      <c r="R358" s="27" t="str">
        <f t="shared" si="28"/>
        <v>N</v>
      </c>
      <c r="S358" s="18"/>
      <c r="T358" s="18"/>
      <c r="U358" s="18"/>
      <c r="V358" s="18"/>
    </row>
    <row r="359" spans="1:22" ht="14.2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"/>
      <c r="L359" s="1"/>
      <c r="M359" s="18"/>
      <c r="N359" s="172" t="s">
        <v>914</v>
      </c>
      <c r="O359" s="173" t="s">
        <v>915</v>
      </c>
      <c r="P359" s="26">
        <f t="shared" si="26"/>
        <v>1</v>
      </c>
      <c r="Q359" s="26">
        <f t="shared" si="27"/>
        <v>2023</v>
      </c>
      <c r="R359" s="27" t="str">
        <f t="shared" si="28"/>
        <v>N</v>
      </c>
      <c r="S359" s="18"/>
      <c r="T359" s="18"/>
      <c r="U359" s="18"/>
      <c r="V359" s="18"/>
    </row>
    <row r="360" spans="1:22" ht="14.2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"/>
      <c r="L360" s="1"/>
      <c r="M360" s="18"/>
      <c r="N360" s="172" t="s">
        <v>916</v>
      </c>
      <c r="O360" s="173" t="s">
        <v>917</v>
      </c>
      <c r="P360" s="26">
        <f t="shared" si="26"/>
        <v>2</v>
      </c>
      <c r="Q360" s="26">
        <f t="shared" si="27"/>
        <v>2023</v>
      </c>
      <c r="R360" s="27" t="str">
        <f t="shared" si="28"/>
        <v>N</v>
      </c>
      <c r="S360" s="18"/>
      <c r="T360" s="18"/>
      <c r="U360" s="18"/>
      <c r="V360" s="18"/>
    </row>
    <row r="361" spans="1:22" ht="14.2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"/>
      <c r="L361" s="1"/>
      <c r="M361" s="18"/>
      <c r="N361" s="172" t="s">
        <v>918</v>
      </c>
      <c r="O361" s="173" t="s">
        <v>919</v>
      </c>
      <c r="P361" s="26">
        <f t="shared" si="26"/>
        <v>3</v>
      </c>
      <c r="Q361" s="26">
        <f t="shared" si="27"/>
        <v>2023</v>
      </c>
      <c r="R361" s="27" t="str">
        <f t="shared" si="28"/>
        <v>N</v>
      </c>
      <c r="S361" s="18"/>
      <c r="T361" s="18"/>
      <c r="U361" s="18"/>
      <c r="V361" s="18"/>
    </row>
    <row r="362" spans="1:22" ht="14.2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"/>
      <c r="L362" s="1"/>
      <c r="M362" s="18"/>
      <c r="N362" s="172" t="s">
        <v>920</v>
      </c>
      <c r="O362" s="173" t="s">
        <v>921</v>
      </c>
      <c r="P362" s="26">
        <f t="shared" si="26"/>
        <v>4</v>
      </c>
      <c r="Q362" s="26">
        <f t="shared" si="27"/>
        <v>2023</v>
      </c>
      <c r="R362" s="27" t="str">
        <f t="shared" si="28"/>
        <v>N</v>
      </c>
      <c r="S362" s="18"/>
      <c r="T362" s="18"/>
      <c r="U362" s="18"/>
      <c r="V362" s="18"/>
    </row>
    <row r="363" spans="1:22" ht="14.2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"/>
      <c r="L363" s="1"/>
      <c r="M363" s="18"/>
      <c r="N363" s="172" t="s">
        <v>922</v>
      </c>
      <c r="O363" s="173" t="s">
        <v>923</v>
      </c>
      <c r="P363" s="26">
        <f t="shared" si="26"/>
        <v>5</v>
      </c>
      <c r="Q363" s="26">
        <f t="shared" si="27"/>
        <v>2023</v>
      </c>
      <c r="R363" s="27" t="str">
        <f t="shared" si="28"/>
        <v>N</v>
      </c>
      <c r="S363" s="18"/>
      <c r="T363" s="18"/>
      <c r="U363" s="18"/>
      <c r="V363" s="18"/>
    </row>
    <row r="364" spans="1:22" ht="14.2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"/>
      <c r="L364" s="1"/>
      <c r="M364" s="18"/>
      <c r="N364" s="172" t="s">
        <v>924</v>
      </c>
      <c r="O364" s="173" t="s">
        <v>925</v>
      </c>
      <c r="P364" s="26">
        <f t="shared" si="26"/>
        <v>6</v>
      </c>
      <c r="Q364" s="26">
        <f t="shared" si="27"/>
        <v>2023</v>
      </c>
      <c r="R364" s="27" t="str">
        <f t="shared" si="28"/>
        <v>N</v>
      </c>
      <c r="S364" s="18"/>
      <c r="T364" s="18"/>
      <c r="U364" s="18"/>
      <c r="V364" s="18"/>
    </row>
    <row r="365" spans="1:22" ht="14.2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"/>
      <c r="L365" s="1"/>
      <c r="M365" s="18"/>
      <c r="N365" s="172" t="s">
        <v>926</v>
      </c>
      <c r="O365" s="173" t="s">
        <v>927</v>
      </c>
      <c r="P365" s="26">
        <f t="shared" si="26"/>
        <v>7</v>
      </c>
      <c r="Q365" s="26">
        <f t="shared" si="27"/>
        <v>2023</v>
      </c>
      <c r="R365" s="27" t="str">
        <f t="shared" si="28"/>
        <v>N</v>
      </c>
      <c r="S365" s="18"/>
      <c r="T365" s="18"/>
      <c r="U365" s="18"/>
      <c r="V365" s="18"/>
    </row>
    <row r="366" spans="1:22" ht="14.2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"/>
      <c r="L366" s="1"/>
      <c r="M366" s="18"/>
      <c r="N366" s="172" t="s">
        <v>928</v>
      </c>
      <c r="O366" s="173" t="s">
        <v>929</v>
      </c>
      <c r="P366" s="26">
        <f t="shared" si="26"/>
        <v>8</v>
      </c>
      <c r="Q366" s="26">
        <f t="shared" si="27"/>
        <v>2023</v>
      </c>
      <c r="R366" s="27" t="str">
        <f t="shared" si="28"/>
        <v>N</v>
      </c>
      <c r="S366" s="18"/>
      <c r="T366" s="18"/>
      <c r="U366" s="18"/>
      <c r="V366" s="18"/>
    </row>
    <row r="367" spans="1:22" ht="14.2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"/>
      <c r="L367" s="1"/>
      <c r="M367" s="18"/>
      <c r="N367" s="172" t="s">
        <v>930</v>
      </c>
      <c r="O367" s="173" t="s">
        <v>931</v>
      </c>
      <c r="P367" s="26">
        <f t="shared" si="26"/>
        <v>9</v>
      </c>
      <c r="Q367" s="26">
        <f t="shared" si="27"/>
        <v>2023</v>
      </c>
      <c r="R367" s="27" t="str">
        <f t="shared" si="28"/>
        <v>N</v>
      </c>
      <c r="S367" s="18"/>
      <c r="T367" s="18"/>
      <c r="U367" s="18"/>
      <c r="V367" s="18"/>
    </row>
    <row r="368" spans="1:22" ht="14.2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"/>
      <c r="L368" s="1"/>
      <c r="M368" s="18"/>
      <c r="N368" s="172" t="s">
        <v>932</v>
      </c>
      <c r="O368" s="173" t="s">
        <v>933</v>
      </c>
      <c r="P368" s="26">
        <f t="shared" si="26"/>
        <v>10</v>
      </c>
      <c r="Q368" s="26">
        <f t="shared" si="27"/>
        <v>2023</v>
      </c>
      <c r="R368" s="27" t="str">
        <f t="shared" si="28"/>
        <v>N</v>
      </c>
      <c r="S368" s="18"/>
      <c r="T368" s="18"/>
      <c r="U368" s="18"/>
      <c r="V368" s="18"/>
    </row>
    <row r="369" spans="1:22" ht="14.2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"/>
      <c r="L369" s="1"/>
      <c r="M369" s="18"/>
      <c r="N369" s="172" t="s">
        <v>934</v>
      </c>
      <c r="O369" s="173" t="s">
        <v>935</v>
      </c>
      <c r="P369" s="26">
        <f t="shared" si="26"/>
        <v>11</v>
      </c>
      <c r="Q369" s="26">
        <f t="shared" si="27"/>
        <v>2023</v>
      </c>
      <c r="R369" s="27" t="str">
        <f t="shared" si="28"/>
        <v>N</v>
      </c>
      <c r="S369" s="18"/>
      <c r="T369" s="18"/>
      <c r="U369" s="18"/>
      <c r="V369" s="18"/>
    </row>
    <row r="370" spans="1:22" ht="14.2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"/>
      <c r="L370" s="1"/>
      <c r="M370" s="18"/>
      <c r="N370" s="172" t="s">
        <v>936</v>
      </c>
      <c r="O370" s="173" t="s">
        <v>937</v>
      </c>
      <c r="P370" s="26">
        <f t="shared" si="26"/>
        <v>12</v>
      </c>
      <c r="Q370" s="26">
        <f t="shared" si="27"/>
        <v>2023</v>
      </c>
      <c r="R370" s="27" t="str">
        <f t="shared" si="28"/>
        <v>N</v>
      </c>
      <c r="S370" s="18"/>
      <c r="T370" s="18"/>
      <c r="U370" s="18"/>
      <c r="V370" s="18"/>
    </row>
    <row r="371" spans="1:22" ht="14.2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"/>
      <c r="L371" s="1"/>
      <c r="M371" s="18"/>
      <c r="N371" s="172"/>
      <c r="O371" s="173"/>
      <c r="P371" s="26" t="str">
        <f t="shared" si="26"/>
        <v/>
      </c>
      <c r="Q371" s="26" t="str">
        <f t="shared" si="27"/>
        <v/>
      </c>
      <c r="R371" s="27" t="str">
        <f t="shared" si="28"/>
        <v/>
      </c>
      <c r="S371" s="18"/>
      <c r="T371" s="18"/>
      <c r="U371" s="18"/>
      <c r="V371" s="18"/>
    </row>
    <row r="372" spans="1:22" ht="14.2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"/>
      <c r="L372" s="1"/>
      <c r="M372" s="18"/>
      <c r="N372" s="172"/>
      <c r="O372" s="173"/>
      <c r="P372" s="26" t="str">
        <f t="shared" si="26"/>
        <v/>
      </c>
      <c r="Q372" s="26" t="str">
        <f t="shared" si="27"/>
        <v/>
      </c>
      <c r="R372" s="27" t="str">
        <f t="shared" si="28"/>
        <v/>
      </c>
      <c r="S372" s="18"/>
      <c r="T372" s="18"/>
      <c r="U372" s="18"/>
      <c r="V372" s="18"/>
    </row>
    <row r="373" spans="1:22" ht="14.2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"/>
      <c r="L373" s="1"/>
      <c r="M373" s="18"/>
      <c r="N373" s="172"/>
      <c r="O373" s="173"/>
      <c r="P373" s="26" t="str">
        <f t="shared" si="26"/>
        <v/>
      </c>
      <c r="Q373" s="26" t="str">
        <f t="shared" si="27"/>
        <v/>
      </c>
      <c r="R373" s="27" t="str">
        <f t="shared" si="28"/>
        <v/>
      </c>
      <c r="S373" s="18"/>
      <c r="T373" s="18"/>
      <c r="U373" s="18"/>
      <c r="V373" s="18"/>
    </row>
    <row r="374" spans="1:22" ht="14.2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"/>
      <c r="L374" s="1"/>
      <c r="M374" s="18"/>
      <c r="N374" s="172"/>
      <c r="O374" s="173"/>
      <c r="P374" s="26" t="str">
        <f t="shared" si="26"/>
        <v/>
      </c>
      <c r="Q374" s="26" t="str">
        <f t="shared" si="27"/>
        <v/>
      </c>
      <c r="R374" s="27" t="str">
        <f t="shared" si="28"/>
        <v/>
      </c>
      <c r="S374" s="18"/>
      <c r="T374" s="18"/>
      <c r="U374" s="18"/>
      <c r="V374" s="18"/>
    </row>
    <row r="375" spans="1:22" ht="14.2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"/>
      <c r="L375" s="1"/>
      <c r="M375" s="18"/>
      <c r="N375" s="172"/>
      <c r="O375" s="173"/>
      <c r="P375" s="26" t="str">
        <f t="shared" si="26"/>
        <v/>
      </c>
      <c r="Q375" s="26" t="str">
        <f t="shared" si="27"/>
        <v/>
      </c>
      <c r="R375" s="27" t="str">
        <f t="shared" si="28"/>
        <v/>
      </c>
      <c r="S375" s="18"/>
      <c r="T375" s="18"/>
      <c r="U375" s="18"/>
      <c r="V375" s="18"/>
    </row>
    <row r="376" spans="1:22" ht="14.2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"/>
      <c r="L376" s="1"/>
      <c r="M376" s="18"/>
      <c r="N376" s="172"/>
      <c r="O376" s="173"/>
      <c r="P376" s="26" t="str">
        <f t="shared" si="26"/>
        <v/>
      </c>
      <c r="Q376" s="26" t="str">
        <f t="shared" si="27"/>
        <v/>
      </c>
      <c r="R376" s="27" t="str">
        <f t="shared" si="28"/>
        <v/>
      </c>
      <c r="S376" s="18"/>
      <c r="T376" s="18"/>
      <c r="U376" s="18"/>
      <c r="V376" s="18"/>
    </row>
    <row r="377" spans="1:22" ht="14.2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"/>
      <c r="L377" s="1"/>
      <c r="M377" s="18"/>
      <c r="N377" s="172"/>
      <c r="O377" s="173"/>
      <c r="P377" s="26" t="str">
        <f t="shared" si="26"/>
        <v/>
      </c>
      <c r="Q377" s="26" t="str">
        <f t="shared" si="27"/>
        <v/>
      </c>
      <c r="R377" s="27" t="str">
        <f t="shared" si="28"/>
        <v/>
      </c>
      <c r="S377" s="18"/>
      <c r="T377" s="18"/>
      <c r="U377" s="18"/>
      <c r="V377" s="18"/>
    </row>
    <row r="378" spans="1:22" ht="14.2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"/>
      <c r="L378" s="1"/>
      <c r="M378" s="18"/>
      <c r="N378" s="172"/>
      <c r="O378" s="173"/>
      <c r="P378" s="26" t="str">
        <f t="shared" si="26"/>
        <v/>
      </c>
      <c r="Q378" s="26" t="str">
        <f t="shared" si="27"/>
        <v/>
      </c>
      <c r="R378" s="27" t="str">
        <f t="shared" si="28"/>
        <v/>
      </c>
      <c r="S378" s="18"/>
      <c r="T378" s="18"/>
      <c r="U378" s="18"/>
      <c r="V378" s="18"/>
    </row>
    <row r="379" spans="1:22" ht="14.2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"/>
      <c r="L379" s="1"/>
      <c r="M379" s="18"/>
      <c r="N379" s="172"/>
      <c r="O379" s="173"/>
      <c r="P379" s="26" t="str">
        <f t="shared" si="26"/>
        <v/>
      </c>
      <c r="Q379" s="26" t="str">
        <f t="shared" si="27"/>
        <v/>
      </c>
      <c r="R379" s="27" t="str">
        <f t="shared" si="28"/>
        <v/>
      </c>
      <c r="S379" s="18"/>
      <c r="T379" s="18"/>
      <c r="U379" s="18"/>
      <c r="V379" s="18"/>
    </row>
    <row r="380" spans="1:22" ht="14.2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"/>
      <c r="L380" s="1"/>
      <c r="M380" s="18"/>
      <c r="N380" s="172"/>
      <c r="O380" s="173"/>
      <c r="P380" s="26" t="str">
        <f t="shared" si="26"/>
        <v/>
      </c>
      <c r="Q380" s="26" t="str">
        <f t="shared" si="27"/>
        <v/>
      </c>
      <c r="R380" s="27" t="str">
        <f t="shared" si="28"/>
        <v/>
      </c>
      <c r="S380" s="18"/>
      <c r="T380" s="18"/>
      <c r="U380" s="18"/>
      <c r="V380" s="18"/>
    </row>
    <row r="381" spans="1:22" ht="14.2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"/>
      <c r="L381" s="1"/>
      <c r="M381" s="18"/>
      <c r="N381" s="172"/>
      <c r="O381" s="173"/>
      <c r="P381" s="26" t="str">
        <f t="shared" si="26"/>
        <v/>
      </c>
      <c r="Q381" s="26" t="str">
        <f t="shared" si="27"/>
        <v/>
      </c>
      <c r="R381" s="27" t="str">
        <f t="shared" si="28"/>
        <v/>
      </c>
      <c r="S381" s="18"/>
      <c r="T381" s="18"/>
      <c r="U381" s="18"/>
      <c r="V381" s="18"/>
    </row>
    <row r="382" spans="1:22" ht="14.2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"/>
      <c r="L382" s="1"/>
      <c r="M382" s="18"/>
      <c r="N382" s="172"/>
      <c r="O382" s="173"/>
      <c r="P382" s="26" t="str">
        <f t="shared" si="26"/>
        <v/>
      </c>
      <c r="Q382" s="26" t="str">
        <f t="shared" si="27"/>
        <v/>
      </c>
      <c r="R382" s="27" t="str">
        <f t="shared" si="28"/>
        <v/>
      </c>
      <c r="S382" s="18"/>
      <c r="T382" s="18"/>
      <c r="U382" s="18"/>
      <c r="V382" s="18"/>
    </row>
    <row r="383" spans="1:22" ht="14.2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"/>
      <c r="L383" s="1"/>
      <c r="M383" s="18"/>
      <c r="N383" s="172"/>
      <c r="O383" s="173"/>
      <c r="P383" s="26" t="str">
        <f t="shared" si="26"/>
        <v/>
      </c>
      <c r="Q383" s="26" t="str">
        <f t="shared" si="27"/>
        <v/>
      </c>
      <c r="R383" s="27" t="str">
        <f t="shared" si="28"/>
        <v/>
      </c>
      <c r="S383" s="18"/>
      <c r="T383" s="18"/>
      <c r="U383" s="18"/>
      <c r="V383" s="18"/>
    </row>
    <row r="384" spans="1:22" ht="14.2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"/>
      <c r="L384" s="1"/>
      <c r="M384" s="18"/>
      <c r="N384" s="172"/>
      <c r="O384" s="173"/>
      <c r="P384" s="26" t="str">
        <f t="shared" si="26"/>
        <v/>
      </c>
      <c r="Q384" s="26" t="str">
        <f t="shared" si="27"/>
        <v/>
      </c>
      <c r="R384" s="27" t="str">
        <f t="shared" si="28"/>
        <v/>
      </c>
      <c r="S384" s="18"/>
      <c r="T384" s="18"/>
      <c r="U384" s="18"/>
      <c r="V384" s="18"/>
    </row>
    <row r="385" spans="1:22" ht="14.2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"/>
      <c r="L385" s="1"/>
      <c r="M385" s="18"/>
      <c r="N385" s="172"/>
      <c r="O385" s="173"/>
      <c r="P385" s="26" t="str">
        <f t="shared" si="26"/>
        <v/>
      </c>
      <c r="Q385" s="26" t="str">
        <f t="shared" si="27"/>
        <v/>
      </c>
      <c r="R385" s="27" t="str">
        <f t="shared" si="28"/>
        <v/>
      </c>
      <c r="S385" s="18"/>
      <c r="T385" s="18"/>
      <c r="U385" s="18"/>
      <c r="V385" s="18"/>
    </row>
    <row r="386" spans="1:22" ht="14.2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"/>
      <c r="L386" s="1"/>
      <c r="M386" s="18"/>
      <c r="N386" s="172"/>
      <c r="O386" s="173"/>
      <c r="P386" s="26" t="str">
        <f t="shared" si="26"/>
        <v/>
      </c>
      <c r="Q386" s="26" t="str">
        <f t="shared" si="27"/>
        <v/>
      </c>
      <c r="R386" s="27" t="str">
        <f t="shared" si="28"/>
        <v/>
      </c>
      <c r="S386" s="18"/>
      <c r="T386" s="18"/>
      <c r="U386" s="18"/>
      <c r="V386" s="18"/>
    </row>
    <row r="387" spans="1:22" ht="14.2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"/>
      <c r="L387" s="1"/>
      <c r="M387" s="18"/>
      <c r="N387" s="172"/>
      <c r="O387" s="173"/>
      <c r="P387" s="26" t="str">
        <f t="shared" si="26"/>
        <v/>
      </c>
      <c r="Q387" s="26" t="str">
        <f t="shared" si="27"/>
        <v/>
      </c>
      <c r="R387" s="27" t="str">
        <f t="shared" si="28"/>
        <v/>
      </c>
      <c r="S387" s="18"/>
      <c r="T387" s="18"/>
      <c r="U387" s="18"/>
      <c r="V387" s="18"/>
    </row>
    <row r="388" spans="1:22" ht="14.2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"/>
      <c r="L388" s="1"/>
      <c r="M388" s="18"/>
      <c r="N388" s="172"/>
      <c r="O388" s="173"/>
      <c r="P388" s="26" t="str">
        <f t="shared" si="26"/>
        <v/>
      </c>
      <c r="Q388" s="26" t="str">
        <f t="shared" si="27"/>
        <v/>
      </c>
      <c r="R388" s="27" t="str">
        <f t="shared" si="28"/>
        <v/>
      </c>
      <c r="S388" s="18"/>
      <c r="T388" s="18"/>
      <c r="U388" s="18"/>
      <c r="V388" s="18"/>
    </row>
    <row r="389" spans="1:22" ht="14.2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"/>
      <c r="L389" s="1"/>
      <c r="M389" s="18"/>
      <c r="N389" s="172"/>
      <c r="O389" s="173"/>
      <c r="P389" s="26" t="str">
        <f t="shared" si="26"/>
        <v/>
      </c>
      <c r="Q389" s="26" t="str">
        <f t="shared" si="27"/>
        <v/>
      </c>
      <c r="R389" s="27" t="str">
        <f t="shared" si="28"/>
        <v/>
      </c>
      <c r="S389" s="18"/>
      <c r="T389" s="18"/>
      <c r="U389" s="18"/>
      <c r="V389" s="18"/>
    </row>
    <row r="390" spans="1:22" ht="14.2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"/>
      <c r="L390" s="1"/>
      <c r="M390" s="18"/>
      <c r="N390" s="172"/>
      <c r="O390" s="173"/>
      <c r="P390" s="26" t="str">
        <f t="shared" si="26"/>
        <v/>
      </c>
      <c r="Q390" s="26" t="str">
        <f t="shared" si="27"/>
        <v/>
      </c>
      <c r="R390" s="27" t="str">
        <f t="shared" si="28"/>
        <v/>
      </c>
      <c r="S390" s="18"/>
      <c r="T390" s="18"/>
      <c r="U390" s="18"/>
      <c r="V390" s="18"/>
    </row>
    <row r="391" spans="1:22" ht="14.2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"/>
      <c r="L391" s="1"/>
      <c r="M391" s="18"/>
      <c r="N391" s="172"/>
      <c r="O391" s="173"/>
      <c r="P391" s="26" t="str">
        <f t="shared" si="26"/>
        <v/>
      </c>
      <c r="Q391" s="26" t="str">
        <f t="shared" si="27"/>
        <v/>
      </c>
      <c r="R391" s="27" t="str">
        <f t="shared" si="28"/>
        <v/>
      </c>
      <c r="S391" s="18"/>
      <c r="T391" s="18"/>
      <c r="U391" s="18"/>
      <c r="V391" s="18"/>
    </row>
    <row r="392" spans="1:22" ht="14.2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"/>
      <c r="L392" s="1"/>
      <c r="M392" s="18"/>
      <c r="N392" s="172"/>
      <c r="O392" s="173"/>
      <c r="P392" s="26" t="str">
        <f t="shared" si="26"/>
        <v/>
      </c>
      <c r="Q392" s="26" t="str">
        <f t="shared" si="27"/>
        <v/>
      </c>
      <c r="R392" s="27" t="str">
        <f t="shared" si="28"/>
        <v/>
      </c>
      <c r="S392" s="18"/>
      <c r="T392" s="18"/>
      <c r="U392" s="18"/>
      <c r="V392" s="18"/>
    </row>
    <row r="393" spans="1:22" ht="14.2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"/>
      <c r="L393" s="1"/>
      <c r="M393" s="18"/>
      <c r="N393" s="172"/>
      <c r="O393" s="173"/>
      <c r="P393" s="26" t="str">
        <f t="shared" si="26"/>
        <v/>
      </c>
      <c r="Q393" s="26" t="str">
        <f t="shared" si="27"/>
        <v/>
      </c>
      <c r="R393" s="27" t="str">
        <f t="shared" si="28"/>
        <v/>
      </c>
      <c r="S393" s="18"/>
      <c r="T393" s="18"/>
      <c r="U393" s="18"/>
      <c r="V393" s="18"/>
    </row>
    <row r="394" spans="1:22" ht="14.2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"/>
      <c r="L394" s="1"/>
      <c r="M394" s="18"/>
      <c r="N394" s="172"/>
      <c r="O394" s="173"/>
      <c r="P394" s="26" t="str">
        <f t="shared" si="26"/>
        <v/>
      </c>
      <c r="Q394" s="26" t="str">
        <f t="shared" si="27"/>
        <v/>
      </c>
      <c r="R394" s="27" t="str">
        <f t="shared" si="28"/>
        <v/>
      </c>
      <c r="S394" s="18"/>
      <c r="T394" s="18"/>
      <c r="U394" s="18"/>
      <c r="V394" s="18"/>
    </row>
    <row r="395" spans="1:22" ht="14.2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"/>
      <c r="L395" s="1"/>
      <c r="M395" s="18"/>
      <c r="N395" s="172"/>
      <c r="O395" s="173"/>
      <c r="P395" s="26" t="str">
        <f t="shared" si="26"/>
        <v/>
      </c>
      <c r="Q395" s="26" t="str">
        <f t="shared" si="27"/>
        <v/>
      </c>
      <c r="R395" s="27" t="str">
        <f t="shared" si="28"/>
        <v/>
      </c>
      <c r="S395" s="18"/>
      <c r="T395" s="18"/>
      <c r="U395" s="18"/>
      <c r="V395" s="18"/>
    </row>
    <row r="396" spans="1:22" ht="14.2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"/>
      <c r="L396" s="1"/>
      <c r="M396" s="18"/>
      <c r="N396" s="172"/>
      <c r="O396" s="173"/>
      <c r="P396" s="26" t="str">
        <f t="shared" ref="P396:P459" si="29">IF(N396="","",MONTH(N396))</f>
        <v/>
      </c>
      <c r="Q396" s="26" t="str">
        <f t="shared" ref="Q396:Q459" si="30">IF(N396="","",YEAR(N396))</f>
        <v/>
      </c>
      <c r="R396" s="27" t="str">
        <f t="shared" ref="R396:R459" si="31">IF(N396="","",IF(YEAR(N396)/4=ROUND(YEAR(N396)/4,0),"S","N"))</f>
        <v/>
      </c>
      <c r="S396" s="18"/>
      <c r="T396" s="18"/>
      <c r="U396" s="18"/>
      <c r="V396" s="18"/>
    </row>
    <row r="397" spans="1:22" ht="14.2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"/>
      <c r="L397" s="1"/>
      <c r="M397" s="18"/>
      <c r="N397" s="172"/>
      <c r="O397" s="173"/>
      <c r="P397" s="26" t="str">
        <f t="shared" si="29"/>
        <v/>
      </c>
      <c r="Q397" s="26" t="str">
        <f t="shared" si="30"/>
        <v/>
      </c>
      <c r="R397" s="27" t="str">
        <f t="shared" si="31"/>
        <v/>
      </c>
      <c r="S397" s="18"/>
      <c r="T397" s="18"/>
      <c r="U397" s="18"/>
      <c r="V397" s="18"/>
    </row>
    <row r="398" spans="1:22" ht="14.2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"/>
      <c r="L398" s="1"/>
      <c r="M398" s="18"/>
      <c r="N398" s="172"/>
      <c r="O398" s="173"/>
      <c r="P398" s="26" t="str">
        <f t="shared" si="29"/>
        <v/>
      </c>
      <c r="Q398" s="26" t="str">
        <f t="shared" si="30"/>
        <v/>
      </c>
      <c r="R398" s="27" t="str">
        <f t="shared" si="31"/>
        <v/>
      </c>
      <c r="S398" s="18"/>
      <c r="T398" s="18"/>
      <c r="U398" s="18"/>
      <c r="V398" s="18"/>
    </row>
    <row r="399" spans="1:22" ht="14.2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"/>
      <c r="L399" s="1"/>
      <c r="M399" s="18"/>
      <c r="N399" s="172"/>
      <c r="O399" s="173"/>
      <c r="P399" s="26" t="str">
        <f t="shared" si="29"/>
        <v/>
      </c>
      <c r="Q399" s="26" t="str">
        <f t="shared" si="30"/>
        <v/>
      </c>
      <c r="R399" s="27" t="str">
        <f t="shared" si="31"/>
        <v/>
      </c>
      <c r="S399" s="18"/>
      <c r="T399" s="18"/>
      <c r="U399" s="18"/>
      <c r="V399" s="18"/>
    </row>
    <row r="400" spans="1:22" ht="14.2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"/>
      <c r="L400" s="1"/>
      <c r="M400" s="18"/>
      <c r="N400" s="172"/>
      <c r="O400" s="173"/>
      <c r="P400" s="26" t="str">
        <f t="shared" si="29"/>
        <v/>
      </c>
      <c r="Q400" s="26" t="str">
        <f t="shared" si="30"/>
        <v/>
      </c>
      <c r="R400" s="27" t="str">
        <f t="shared" si="31"/>
        <v/>
      </c>
      <c r="S400" s="18"/>
      <c r="T400" s="18"/>
      <c r="U400" s="18"/>
      <c r="V400" s="18"/>
    </row>
    <row r="401" spans="1:22" ht="14.2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"/>
      <c r="L401" s="1"/>
      <c r="M401" s="18"/>
      <c r="N401" s="172"/>
      <c r="O401" s="173"/>
      <c r="P401" s="26" t="str">
        <f t="shared" si="29"/>
        <v/>
      </c>
      <c r="Q401" s="26" t="str">
        <f t="shared" si="30"/>
        <v/>
      </c>
      <c r="R401" s="27" t="str">
        <f t="shared" si="31"/>
        <v/>
      </c>
      <c r="S401" s="18"/>
      <c r="T401" s="18"/>
      <c r="U401" s="18"/>
      <c r="V401" s="18"/>
    </row>
    <row r="402" spans="1:22" ht="14.2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"/>
      <c r="L402" s="1"/>
      <c r="M402" s="18"/>
      <c r="N402" s="172"/>
      <c r="O402" s="173"/>
      <c r="P402" s="26" t="str">
        <f t="shared" si="29"/>
        <v/>
      </c>
      <c r="Q402" s="26" t="str">
        <f t="shared" si="30"/>
        <v/>
      </c>
      <c r="R402" s="27" t="str">
        <f t="shared" si="31"/>
        <v/>
      </c>
      <c r="S402" s="18"/>
      <c r="T402" s="18"/>
      <c r="U402" s="18"/>
      <c r="V402" s="18"/>
    </row>
    <row r="403" spans="1:22" ht="14.2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"/>
      <c r="L403" s="1"/>
      <c r="M403" s="18"/>
      <c r="N403" s="172"/>
      <c r="O403" s="173"/>
      <c r="P403" s="26" t="str">
        <f t="shared" si="29"/>
        <v/>
      </c>
      <c r="Q403" s="26" t="str">
        <f t="shared" si="30"/>
        <v/>
      </c>
      <c r="R403" s="27" t="str">
        <f t="shared" si="31"/>
        <v/>
      </c>
      <c r="S403" s="18"/>
      <c r="T403" s="18"/>
      <c r="U403" s="18"/>
      <c r="V403" s="18"/>
    </row>
    <row r="404" spans="1:22" ht="14.2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"/>
      <c r="L404" s="1"/>
      <c r="M404" s="18"/>
      <c r="N404" s="172"/>
      <c r="O404" s="173"/>
      <c r="P404" s="26" t="str">
        <f t="shared" si="29"/>
        <v/>
      </c>
      <c r="Q404" s="26" t="str">
        <f t="shared" si="30"/>
        <v/>
      </c>
      <c r="R404" s="27" t="str">
        <f t="shared" si="31"/>
        <v/>
      </c>
      <c r="S404" s="18"/>
      <c r="T404" s="18"/>
      <c r="U404" s="18"/>
      <c r="V404" s="18"/>
    </row>
    <row r="405" spans="1:22" ht="14.2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"/>
      <c r="L405" s="1"/>
      <c r="M405" s="18"/>
      <c r="N405" s="172"/>
      <c r="O405" s="173"/>
      <c r="P405" s="26" t="str">
        <f t="shared" si="29"/>
        <v/>
      </c>
      <c r="Q405" s="26" t="str">
        <f t="shared" si="30"/>
        <v/>
      </c>
      <c r="R405" s="27" t="str">
        <f t="shared" si="31"/>
        <v/>
      </c>
      <c r="S405" s="18"/>
      <c r="T405" s="18"/>
      <c r="U405" s="18"/>
      <c r="V405" s="18"/>
    </row>
    <row r="406" spans="1:22" ht="14.2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"/>
      <c r="L406" s="1"/>
      <c r="M406" s="18"/>
      <c r="N406" s="172"/>
      <c r="O406" s="173"/>
      <c r="P406" s="26" t="str">
        <f t="shared" si="29"/>
        <v/>
      </c>
      <c r="Q406" s="26" t="str">
        <f t="shared" si="30"/>
        <v/>
      </c>
      <c r="R406" s="27" t="str">
        <f t="shared" si="31"/>
        <v/>
      </c>
      <c r="S406" s="18"/>
      <c r="T406" s="18"/>
      <c r="U406" s="18"/>
      <c r="V406" s="18"/>
    </row>
    <row r="407" spans="1:22" ht="14.2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"/>
      <c r="L407" s="1"/>
      <c r="M407" s="18"/>
      <c r="N407" s="172"/>
      <c r="O407" s="173"/>
      <c r="P407" s="26" t="str">
        <f t="shared" si="29"/>
        <v/>
      </c>
      <c r="Q407" s="26" t="str">
        <f t="shared" si="30"/>
        <v/>
      </c>
      <c r="R407" s="27" t="str">
        <f t="shared" si="31"/>
        <v/>
      </c>
      <c r="S407" s="18"/>
      <c r="T407" s="18"/>
      <c r="U407" s="18"/>
      <c r="V407" s="18"/>
    </row>
    <row r="408" spans="1:22" ht="14.2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"/>
      <c r="L408" s="1"/>
      <c r="M408" s="18"/>
      <c r="N408" s="172"/>
      <c r="O408" s="173"/>
      <c r="P408" s="26" t="str">
        <f t="shared" si="29"/>
        <v/>
      </c>
      <c r="Q408" s="26" t="str">
        <f t="shared" si="30"/>
        <v/>
      </c>
      <c r="R408" s="27" t="str">
        <f t="shared" si="31"/>
        <v/>
      </c>
      <c r="S408" s="18"/>
      <c r="T408" s="18"/>
      <c r="U408" s="18"/>
      <c r="V408" s="18"/>
    </row>
    <row r="409" spans="1:22" ht="14.2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"/>
      <c r="L409" s="1"/>
      <c r="M409" s="18"/>
      <c r="N409" s="172"/>
      <c r="O409" s="173"/>
      <c r="P409" s="26" t="str">
        <f t="shared" si="29"/>
        <v/>
      </c>
      <c r="Q409" s="26" t="str">
        <f t="shared" si="30"/>
        <v/>
      </c>
      <c r="R409" s="27" t="str">
        <f t="shared" si="31"/>
        <v/>
      </c>
      <c r="S409" s="18"/>
      <c r="T409" s="18"/>
      <c r="U409" s="18"/>
      <c r="V409" s="18"/>
    </row>
    <row r="410" spans="1:22" ht="14.2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"/>
      <c r="L410" s="1"/>
      <c r="M410" s="18"/>
      <c r="N410" s="172"/>
      <c r="O410" s="173"/>
      <c r="P410" s="26" t="str">
        <f t="shared" si="29"/>
        <v/>
      </c>
      <c r="Q410" s="26" t="str">
        <f t="shared" si="30"/>
        <v/>
      </c>
      <c r="R410" s="27" t="str">
        <f t="shared" si="31"/>
        <v/>
      </c>
      <c r="S410" s="18"/>
      <c r="T410" s="18"/>
      <c r="U410" s="18"/>
      <c r="V410" s="18"/>
    </row>
    <row r="411" spans="1:22" ht="14.2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"/>
      <c r="L411" s="1"/>
      <c r="M411" s="18"/>
      <c r="N411" s="172"/>
      <c r="O411" s="173"/>
      <c r="P411" s="26" t="str">
        <f t="shared" si="29"/>
        <v/>
      </c>
      <c r="Q411" s="26" t="str">
        <f t="shared" si="30"/>
        <v/>
      </c>
      <c r="R411" s="27" t="str">
        <f t="shared" si="31"/>
        <v/>
      </c>
      <c r="S411" s="18"/>
      <c r="T411" s="18"/>
      <c r="U411" s="18"/>
      <c r="V411" s="18"/>
    </row>
    <row r="412" spans="1:22" ht="14.2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"/>
      <c r="L412" s="1"/>
      <c r="M412" s="18"/>
      <c r="N412" s="172"/>
      <c r="O412" s="173"/>
      <c r="P412" s="26" t="str">
        <f t="shared" si="29"/>
        <v/>
      </c>
      <c r="Q412" s="26" t="str">
        <f t="shared" si="30"/>
        <v/>
      </c>
      <c r="R412" s="27" t="str">
        <f t="shared" si="31"/>
        <v/>
      </c>
      <c r="S412" s="18"/>
      <c r="T412" s="18"/>
      <c r="U412" s="18"/>
      <c r="V412" s="18"/>
    </row>
    <row r="413" spans="1:22" ht="14.2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"/>
      <c r="L413" s="1"/>
      <c r="M413" s="18"/>
      <c r="N413" s="172"/>
      <c r="O413" s="173"/>
      <c r="P413" s="26" t="str">
        <f t="shared" si="29"/>
        <v/>
      </c>
      <c r="Q413" s="26" t="str">
        <f t="shared" si="30"/>
        <v/>
      </c>
      <c r="R413" s="27" t="str">
        <f t="shared" si="31"/>
        <v/>
      </c>
      <c r="S413" s="18"/>
      <c r="T413" s="18"/>
      <c r="U413" s="18"/>
      <c r="V413" s="18"/>
    </row>
    <row r="414" spans="1:22" ht="14.2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"/>
      <c r="L414" s="1"/>
      <c r="M414" s="18"/>
      <c r="N414" s="172"/>
      <c r="O414" s="173"/>
      <c r="P414" s="26" t="str">
        <f t="shared" si="29"/>
        <v/>
      </c>
      <c r="Q414" s="26" t="str">
        <f t="shared" si="30"/>
        <v/>
      </c>
      <c r="R414" s="27" t="str">
        <f t="shared" si="31"/>
        <v/>
      </c>
      <c r="S414" s="18"/>
      <c r="T414" s="18"/>
      <c r="U414" s="18"/>
      <c r="V414" s="18"/>
    </row>
    <row r="415" spans="1:22" ht="14.2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"/>
      <c r="L415" s="1"/>
      <c r="M415" s="18"/>
      <c r="N415" s="172"/>
      <c r="O415" s="173"/>
      <c r="P415" s="26" t="str">
        <f t="shared" si="29"/>
        <v/>
      </c>
      <c r="Q415" s="26" t="str">
        <f t="shared" si="30"/>
        <v/>
      </c>
      <c r="R415" s="27" t="str">
        <f t="shared" si="31"/>
        <v/>
      </c>
      <c r="S415" s="18"/>
      <c r="T415" s="18"/>
      <c r="U415" s="18"/>
      <c r="V415" s="18"/>
    </row>
    <row r="416" spans="1:22" ht="14.2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"/>
      <c r="L416" s="1"/>
      <c r="M416" s="18"/>
      <c r="N416" s="172"/>
      <c r="O416" s="173"/>
      <c r="P416" s="26" t="str">
        <f t="shared" si="29"/>
        <v/>
      </c>
      <c r="Q416" s="26" t="str">
        <f t="shared" si="30"/>
        <v/>
      </c>
      <c r="R416" s="27" t="str">
        <f t="shared" si="31"/>
        <v/>
      </c>
      <c r="S416" s="18"/>
      <c r="T416" s="18"/>
      <c r="U416" s="18"/>
      <c r="V416" s="18"/>
    </row>
    <row r="417" spans="1:22" ht="14.2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"/>
      <c r="L417" s="1"/>
      <c r="M417" s="18"/>
      <c r="N417" s="172"/>
      <c r="O417" s="173"/>
      <c r="P417" s="26" t="str">
        <f t="shared" si="29"/>
        <v/>
      </c>
      <c r="Q417" s="26" t="str">
        <f t="shared" si="30"/>
        <v/>
      </c>
      <c r="R417" s="27" t="str">
        <f t="shared" si="31"/>
        <v/>
      </c>
      <c r="S417" s="18"/>
      <c r="T417" s="18"/>
      <c r="U417" s="18"/>
      <c r="V417" s="18"/>
    </row>
    <row r="418" spans="1:22" ht="14.2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"/>
      <c r="L418" s="1"/>
      <c r="M418" s="18"/>
      <c r="N418" s="172"/>
      <c r="O418" s="173"/>
      <c r="P418" s="26" t="str">
        <f t="shared" si="29"/>
        <v/>
      </c>
      <c r="Q418" s="26" t="str">
        <f t="shared" si="30"/>
        <v/>
      </c>
      <c r="R418" s="27" t="str">
        <f t="shared" si="31"/>
        <v/>
      </c>
      <c r="S418" s="18"/>
      <c r="T418" s="18"/>
      <c r="U418" s="18"/>
      <c r="V418" s="18"/>
    </row>
    <row r="419" spans="1:22" ht="14.2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"/>
      <c r="L419" s="1"/>
      <c r="M419" s="18"/>
      <c r="N419" s="172"/>
      <c r="O419" s="173"/>
      <c r="P419" s="26" t="str">
        <f t="shared" si="29"/>
        <v/>
      </c>
      <c r="Q419" s="26" t="str">
        <f t="shared" si="30"/>
        <v/>
      </c>
      <c r="R419" s="27" t="str">
        <f t="shared" si="31"/>
        <v/>
      </c>
      <c r="S419" s="18"/>
      <c r="T419" s="18"/>
      <c r="U419" s="18"/>
      <c r="V419" s="18"/>
    </row>
    <row r="420" spans="1:22" ht="14.2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"/>
      <c r="L420" s="1"/>
      <c r="M420" s="18"/>
      <c r="N420" s="172"/>
      <c r="O420" s="173"/>
      <c r="P420" s="26" t="str">
        <f t="shared" si="29"/>
        <v/>
      </c>
      <c r="Q420" s="26" t="str">
        <f t="shared" si="30"/>
        <v/>
      </c>
      <c r="R420" s="27" t="str">
        <f t="shared" si="31"/>
        <v/>
      </c>
      <c r="S420" s="18"/>
      <c r="T420" s="18"/>
      <c r="U420" s="18"/>
      <c r="V420" s="18"/>
    </row>
    <row r="421" spans="1:22" ht="14.2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"/>
      <c r="L421" s="1"/>
      <c r="M421" s="18"/>
      <c r="N421" s="172"/>
      <c r="O421" s="173"/>
      <c r="P421" s="26" t="str">
        <f t="shared" si="29"/>
        <v/>
      </c>
      <c r="Q421" s="26" t="str">
        <f t="shared" si="30"/>
        <v/>
      </c>
      <c r="R421" s="27" t="str">
        <f t="shared" si="31"/>
        <v/>
      </c>
      <c r="S421" s="18"/>
      <c r="T421" s="18"/>
      <c r="U421" s="18"/>
      <c r="V421" s="18"/>
    </row>
    <row r="422" spans="1:22" ht="14.2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"/>
      <c r="L422" s="1"/>
      <c r="M422" s="18"/>
      <c r="N422" s="172"/>
      <c r="O422" s="173"/>
      <c r="P422" s="26" t="str">
        <f t="shared" si="29"/>
        <v/>
      </c>
      <c r="Q422" s="26" t="str">
        <f t="shared" si="30"/>
        <v/>
      </c>
      <c r="R422" s="27" t="str">
        <f t="shared" si="31"/>
        <v/>
      </c>
      <c r="S422" s="18"/>
      <c r="T422" s="18"/>
      <c r="U422" s="18"/>
      <c r="V422" s="18"/>
    </row>
    <row r="423" spans="1:22" ht="14.2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"/>
      <c r="L423" s="1"/>
      <c r="M423" s="18"/>
      <c r="N423" s="172"/>
      <c r="O423" s="173"/>
      <c r="P423" s="26" t="str">
        <f t="shared" si="29"/>
        <v/>
      </c>
      <c r="Q423" s="26" t="str">
        <f t="shared" si="30"/>
        <v/>
      </c>
      <c r="R423" s="27" t="str">
        <f t="shared" si="31"/>
        <v/>
      </c>
      <c r="S423" s="18"/>
      <c r="T423" s="18"/>
      <c r="U423" s="18"/>
      <c r="V423" s="18"/>
    </row>
    <row r="424" spans="1:22" ht="14.2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"/>
      <c r="L424" s="1"/>
      <c r="M424" s="18"/>
      <c r="N424" s="172"/>
      <c r="O424" s="173"/>
      <c r="P424" s="26" t="str">
        <f t="shared" si="29"/>
        <v/>
      </c>
      <c r="Q424" s="26" t="str">
        <f t="shared" si="30"/>
        <v/>
      </c>
      <c r="R424" s="27" t="str">
        <f t="shared" si="31"/>
        <v/>
      </c>
      <c r="S424" s="18"/>
      <c r="T424" s="18"/>
      <c r="U424" s="18"/>
      <c r="V424" s="18"/>
    </row>
    <row r="425" spans="1:22" ht="14.2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"/>
      <c r="L425" s="1"/>
      <c r="M425" s="18"/>
      <c r="N425" s="172"/>
      <c r="O425" s="173"/>
      <c r="P425" s="26" t="str">
        <f t="shared" si="29"/>
        <v/>
      </c>
      <c r="Q425" s="26" t="str">
        <f t="shared" si="30"/>
        <v/>
      </c>
      <c r="R425" s="27" t="str">
        <f t="shared" si="31"/>
        <v/>
      </c>
      <c r="S425" s="18"/>
      <c r="T425" s="18"/>
      <c r="U425" s="18"/>
      <c r="V425" s="18"/>
    </row>
    <row r="426" spans="1:22" ht="14.2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"/>
      <c r="L426" s="1"/>
      <c r="M426" s="18"/>
      <c r="N426" s="172"/>
      <c r="O426" s="173"/>
      <c r="P426" s="26" t="str">
        <f t="shared" si="29"/>
        <v/>
      </c>
      <c r="Q426" s="26" t="str">
        <f t="shared" si="30"/>
        <v/>
      </c>
      <c r="R426" s="27" t="str">
        <f t="shared" si="31"/>
        <v/>
      </c>
      <c r="S426" s="18"/>
      <c r="T426" s="18"/>
      <c r="U426" s="18"/>
      <c r="V426" s="18"/>
    </row>
    <row r="427" spans="1:22" ht="14.2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"/>
      <c r="L427" s="1"/>
      <c r="M427" s="18"/>
      <c r="N427" s="172"/>
      <c r="O427" s="173"/>
      <c r="P427" s="26" t="str">
        <f t="shared" si="29"/>
        <v/>
      </c>
      <c r="Q427" s="26" t="str">
        <f t="shared" si="30"/>
        <v/>
      </c>
      <c r="R427" s="27" t="str">
        <f t="shared" si="31"/>
        <v/>
      </c>
      <c r="S427" s="18"/>
      <c r="T427" s="18"/>
      <c r="U427" s="18"/>
      <c r="V427" s="18"/>
    </row>
    <row r="428" spans="1:22" ht="14.2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"/>
      <c r="L428" s="1"/>
      <c r="M428" s="18"/>
      <c r="N428" s="172"/>
      <c r="O428" s="173"/>
      <c r="P428" s="26" t="str">
        <f t="shared" si="29"/>
        <v/>
      </c>
      <c r="Q428" s="26" t="str">
        <f t="shared" si="30"/>
        <v/>
      </c>
      <c r="R428" s="27" t="str">
        <f t="shared" si="31"/>
        <v/>
      </c>
      <c r="S428" s="18"/>
      <c r="T428" s="18"/>
      <c r="U428" s="18"/>
      <c r="V428" s="18"/>
    </row>
    <row r="429" spans="1:22" ht="14.2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"/>
      <c r="L429" s="1"/>
      <c r="M429" s="18"/>
      <c r="N429" s="172"/>
      <c r="O429" s="173"/>
      <c r="P429" s="26" t="str">
        <f t="shared" si="29"/>
        <v/>
      </c>
      <c r="Q429" s="26" t="str">
        <f t="shared" si="30"/>
        <v/>
      </c>
      <c r="R429" s="27" t="str">
        <f t="shared" si="31"/>
        <v/>
      </c>
      <c r="S429" s="18"/>
      <c r="T429" s="18"/>
      <c r="U429" s="18"/>
      <c r="V429" s="18"/>
    </row>
    <row r="430" spans="1:22" ht="14.2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"/>
      <c r="L430" s="1"/>
      <c r="M430" s="18"/>
      <c r="N430" s="172"/>
      <c r="O430" s="173"/>
      <c r="P430" s="26" t="str">
        <f t="shared" si="29"/>
        <v/>
      </c>
      <c r="Q430" s="26" t="str">
        <f t="shared" si="30"/>
        <v/>
      </c>
      <c r="R430" s="27" t="str">
        <f t="shared" si="31"/>
        <v/>
      </c>
      <c r="S430" s="18"/>
      <c r="T430" s="18"/>
      <c r="U430" s="18"/>
      <c r="V430" s="18"/>
    </row>
    <row r="431" spans="1:22" ht="14.2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"/>
      <c r="L431" s="1"/>
      <c r="M431" s="18"/>
      <c r="N431" s="172"/>
      <c r="O431" s="173"/>
      <c r="P431" s="26" t="str">
        <f t="shared" si="29"/>
        <v/>
      </c>
      <c r="Q431" s="26" t="str">
        <f t="shared" si="30"/>
        <v/>
      </c>
      <c r="R431" s="27" t="str">
        <f t="shared" si="31"/>
        <v/>
      </c>
      <c r="S431" s="18"/>
      <c r="T431" s="18"/>
      <c r="U431" s="18"/>
      <c r="V431" s="18"/>
    </row>
    <row r="432" spans="1:22" ht="14.2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"/>
      <c r="L432" s="1"/>
      <c r="M432" s="18"/>
      <c r="N432" s="172"/>
      <c r="O432" s="173"/>
      <c r="P432" s="26" t="str">
        <f t="shared" si="29"/>
        <v/>
      </c>
      <c r="Q432" s="26" t="str">
        <f t="shared" si="30"/>
        <v/>
      </c>
      <c r="R432" s="27" t="str">
        <f t="shared" si="31"/>
        <v/>
      </c>
      <c r="S432" s="18"/>
      <c r="T432" s="18"/>
      <c r="U432" s="18"/>
      <c r="V432" s="18"/>
    </row>
    <row r="433" spans="1:22" ht="14.2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"/>
      <c r="L433" s="1"/>
      <c r="M433" s="18"/>
      <c r="N433" s="172"/>
      <c r="O433" s="173"/>
      <c r="P433" s="26" t="str">
        <f t="shared" si="29"/>
        <v/>
      </c>
      <c r="Q433" s="26" t="str">
        <f t="shared" si="30"/>
        <v/>
      </c>
      <c r="R433" s="27" t="str">
        <f t="shared" si="31"/>
        <v/>
      </c>
      <c r="S433" s="18"/>
      <c r="T433" s="18"/>
      <c r="U433" s="18"/>
      <c r="V433" s="18"/>
    </row>
    <row r="434" spans="1:22" ht="14.2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"/>
      <c r="L434" s="1"/>
      <c r="M434" s="18"/>
      <c r="N434" s="172"/>
      <c r="O434" s="173"/>
      <c r="P434" s="26" t="str">
        <f t="shared" si="29"/>
        <v/>
      </c>
      <c r="Q434" s="26" t="str">
        <f t="shared" si="30"/>
        <v/>
      </c>
      <c r="R434" s="27" t="str">
        <f t="shared" si="31"/>
        <v/>
      </c>
      <c r="S434" s="18"/>
      <c r="T434" s="18"/>
      <c r="U434" s="18"/>
      <c r="V434" s="18"/>
    </row>
    <row r="435" spans="1:22" ht="14.2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"/>
      <c r="L435" s="1"/>
      <c r="M435" s="18"/>
      <c r="N435" s="172"/>
      <c r="O435" s="173"/>
      <c r="P435" s="26" t="str">
        <f t="shared" si="29"/>
        <v/>
      </c>
      <c r="Q435" s="26" t="str">
        <f t="shared" si="30"/>
        <v/>
      </c>
      <c r="R435" s="27" t="str">
        <f t="shared" si="31"/>
        <v/>
      </c>
      <c r="S435" s="18"/>
      <c r="T435" s="18"/>
      <c r="U435" s="18"/>
      <c r="V435" s="18"/>
    </row>
    <row r="436" spans="1:22" ht="14.2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"/>
      <c r="L436" s="1"/>
      <c r="M436" s="18"/>
      <c r="N436" s="172"/>
      <c r="O436" s="173"/>
      <c r="P436" s="26" t="str">
        <f t="shared" si="29"/>
        <v/>
      </c>
      <c r="Q436" s="26" t="str">
        <f t="shared" si="30"/>
        <v/>
      </c>
      <c r="R436" s="27" t="str">
        <f t="shared" si="31"/>
        <v/>
      </c>
      <c r="S436" s="18"/>
      <c r="T436" s="18"/>
      <c r="U436" s="18"/>
      <c r="V436" s="18"/>
    </row>
    <row r="437" spans="1:22" ht="14.2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"/>
      <c r="L437" s="1"/>
      <c r="M437" s="18"/>
      <c r="N437" s="172"/>
      <c r="O437" s="173"/>
      <c r="P437" s="26" t="str">
        <f t="shared" si="29"/>
        <v/>
      </c>
      <c r="Q437" s="26" t="str">
        <f t="shared" si="30"/>
        <v/>
      </c>
      <c r="R437" s="27" t="str">
        <f t="shared" si="31"/>
        <v/>
      </c>
      <c r="S437" s="18"/>
      <c r="T437" s="18"/>
      <c r="U437" s="18"/>
      <c r="V437" s="18"/>
    </row>
    <row r="438" spans="1:22" ht="14.2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"/>
      <c r="L438" s="1"/>
      <c r="M438" s="18"/>
      <c r="N438" s="172"/>
      <c r="O438" s="173"/>
      <c r="P438" s="26" t="str">
        <f t="shared" si="29"/>
        <v/>
      </c>
      <c r="Q438" s="26" t="str">
        <f t="shared" si="30"/>
        <v/>
      </c>
      <c r="R438" s="27" t="str">
        <f t="shared" si="31"/>
        <v/>
      </c>
      <c r="S438" s="18"/>
      <c r="T438" s="18"/>
      <c r="U438" s="18"/>
      <c r="V438" s="18"/>
    </row>
    <row r="439" spans="1:22" ht="14.2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"/>
      <c r="L439" s="1"/>
      <c r="M439" s="18"/>
      <c r="N439" s="172"/>
      <c r="O439" s="173"/>
      <c r="P439" s="26" t="str">
        <f t="shared" si="29"/>
        <v/>
      </c>
      <c r="Q439" s="26" t="str">
        <f t="shared" si="30"/>
        <v/>
      </c>
      <c r="R439" s="27" t="str">
        <f t="shared" si="31"/>
        <v/>
      </c>
      <c r="S439" s="18"/>
      <c r="T439" s="18"/>
      <c r="U439" s="18"/>
      <c r="V439" s="18"/>
    </row>
    <row r="440" spans="1:22" ht="14.2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"/>
      <c r="L440" s="1"/>
      <c r="M440" s="18"/>
      <c r="N440" s="172"/>
      <c r="O440" s="173"/>
      <c r="P440" s="26" t="str">
        <f t="shared" si="29"/>
        <v/>
      </c>
      <c r="Q440" s="26" t="str">
        <f t="shared" si="30"/>
        <v/>
      </c>
      <c r="R440" s="27" t="str">
        <f t="shared" si="31"/>
        <v/>
      </c>
      <c r="S440" s="18"/>
      <c r="T440" s="18"/>
      <c r="U440" s="18"/>
      <c r="V440" s="18"/>
    </row>
    <row r="441" spans="1:22" ht="14.2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"/>
      <c r="L441" s="1"/>
      <c r="M441" s="18"/>
      <c r="N441" s="172"/>
      <c r="O441" s="173"/>
      <c r="P441" s="26" t="str">
        <f t="shared" si="29"/>
        <v/>
      </c>
      <c r="Q441" s="26" t="str">
        <f t="shared" si="30"/>
        <v/>
      </c>
      <c r="R441" s="27" t="str">
        <f t="shared" si="31"/>
        <v/>
      </c>
      <c r="S441" s="18"/>
      <c r="T441" s="18"/>
      <c r="U441" s="18"/>
      <c r="V441" s="18"/>
    </row>
    <row r="442" spans="1:22" ht="14.2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"/>
      <c r="L442" s="1"/>
      <c r="M442" s="18"/>
      <c r="N442" s="172"/>
      <c r="O442" s="173"/>
      <c r="P442" s="26" t="str">
        <f t="shared" si="29"/>
        <v/>
      </c>
      <c r="Q442" s="26" t="str">
        <f t="shared" si="30"/>
        <v/>
      </c>
      <c r="R442" s="27" t="str">
        <f t="shared" si="31"/>
        <v/>
      </c>
      <c r="S442" s="18"/>
      <c r="T442" s="18"/>
      <c r="U442" s="18"/>
      <c r="V442" s="18"/>
    </row>
    <row r="443" spans="1:22" ht="14.2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"/>
      <c r="L443" s="1"/>
      <c r="M443" s="18"/>
      <c r="N443" s="172"/>
      <c r="O443" s="173"/>
      <c r="P443" s="26" t="str">
        <f t="shared" si="29"/>
        <v/>
      </c>
      <c r="Q443" s="26" t="str">
        <f t="shared" si="30"/>
        <v/>
      </c>
      <c r="R443" s="27" t="str">
        <f t="shared" si="31"/>
        <v/>
      </c>
      <c r="S443" s="18"/>
      <c r="T443" s="18"/>
      <c r="U443" s="18"/>
      <c r="V443" s="18"/>
    </row>
    <row r="444" spans="1:22" ht="14.2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"/>
      <c r="L444" s="1"/>
      <c r="M444" s="18"/>
      <c r="N444" s="172"/>
      <c r="O444" s="173"/>
      <c r="P444" s="26" t="str">
        <f t="shared" si="29"/>
        <v/>
      </c>
      <c r="Q444" s="26" t="str">
        <f t="shared" si="30"/>
        <v/>
      </c>
      <c r="R444" s="27" t="str">
        <f t="shared" si="31"/>
        <v/>
      </c>
      <c r="S444" s="18"/>
      <c r="T444" s="18"/>
      <c r="U444" s="18"/>
      <c r="V444" s="18"/>
    </row>
    <row r="445" spans="1:22" ht="14.2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"/>
      <c r="L445" s="1"/>
      <c r="M445" s="18"/>
      <c r="N445" s="172"/>
      <c r="O445" s="173"/>
      <c r="P445" s="26" t="str">
        <f t="shared" si="29"/>
        <v/>
      </c>
      <c r="Q445" s="26" t="str">
        <f t="shared" si="30"/>
        <v/>
      </c>
      <c r="R445" s="27" t="str">
        <f t="shared" si="31"/>
        <v/>
      </c>
      <c r="S445" s="18"/>
      <c r="T445" s="18"/>
      <c r="U445" s="18"/>
      <c r="V445" s="18"/>
    </row>
    <row r="446" spans="1:22" ht="14.2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"/>
      <c r="L446" s="1"/>
      <c r="M446" s="18"/>
      <c r="N446" s="172"/>
      <c r="O446" s="173"/>
      <c r="P446" s="26" t="str">
        <f t="shared" si="29"/>
        <v/>
      </c>
      <c r="Q446" s="26" t="str">
        <f t="shared" si="30"/>
        <v/>
      </c>
      <c r="R446" s="27" t="str">
        <f t="shared" si="31"/>
        <v/>
      </c>
      <c r="S446" s="18"/>
      <c r="T446" s="18"/>
      <c r="U446" s="18"/>
      <c r="V446" s="18"/>
    </row>
    <row r="447" spans="1:22" ht="14.2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"/>
      <c r="L447" s="1"/>
      <c r="M447" s="18"/>
      <c r="N447" s="172"/>
      <c r="O447" s="173"/>
      <c r="P447" s="26" t="str">
        <f t="shared" si="29"/>
        <v/>
      </c>
      <c r="Q447" s="26" t="str">
        <f t="shared" si="30"/>
        <v/>
      </c>
      <c r="R447" s="27" t="str">
        <f t="shared" si="31"/>
        <v/>
      </c>
      <c r="S447" s="18"/>
      <c r="T447" s="18"/>
      <c r="U447" s="18"/>
      <c r="V447" s="18"/>
    </row>
    <row r="448" spans="1:22" ht="14.2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"/>
      <c r="L448" s="1"/>
      <c r="M448" s="18"/>
      <c r="N448" s="172"/>
      <c r="O448" s="173"/>
      <c r="P448" s="26" t="str">
        <f t="shared" si="29"/>
        <v/>
      </c>
      <c r="Q448" s="26" t="str">
        <f t="shared" si="30"/>
        <v/>
      </c>
      <c r="R448" s="27" t="str">
        <f t="shared" si="31"/>
        <v/>
      </c>
      <c r="S448" s="18"/>
      <c r="T448" s="18"/>
      <c r="U448" s="18"/>
      <c r="V448" s="18"/>
    </row>
    <row r="449" spans="1:22" ht="14.2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"/>
      <c r="L449" s="1"/>
      <c r="M449" s="18"/>
      <c r="N449" s="172"/>
      <c r="O449" s="173"/>
      <c r="P449" s="26" t="str">
        <f t="shared" si="29"/>
        <v/>
      </c>
      <c r="Q449" s="26" t="str">
        <f t="shared" si="30"/>
        <v/>
      </c>
      <c r="R449" s="27" t="str">
        <f t="shared" si="31"/>
        <v/>
      </c>
      <c r="S449" s="18"/>
      <c r="T449" s="18"/>
      <c r="U449" s="18"/>
      <c r="V449" s="18"/>
    </row>
    <row r="450" spans="1:22" ht="14.2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"/>
      <c r="L450" s="1"/>
      <c r="M450" s="18"/>
      <c r="N450" s="172"/>
      <c r="O450" s="173"/>
      <c r="P450" s="26" t="str">
        <f t="shared" si="29"/>
        <v/>
      </c>
      <c r="Q450" s="26" t="str">
        <f t="shared" si="30"/>
        <v/>
      </c>
      <c r="R450" s="27" t="str">
        <f t="shared" si="31"/>
        <v/>
      </c>
      <c r="S450" s="18"/>
      <c r="T450" s="18"/>
      <c r="U450" s="18"/>
      <c r="V450" s="18"/>
    </row>
    <row r="451" spans="1:22" ht="14.2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"/>
      <c r="L451" s="1"/>
      <c r="M451" s="18"/>
      <c r="N451" s="172"/>
      <c r="O451" s="173"/>
      <c r="P451" s="26" t="str">
        <f t="shared" si="29"/>
        <v/>
      </c>
      <c r="Q451" s="26" t="str">
        <f t="shared" si="30"/>
        <v/>
      </c>
      <c r="R451" s="27" t="str">
        <f t="shared" si="31"/>
        <v/>
      </c>
      <c r="S451" s="18"/>
      <c r="T451" s="18"/>
      <c r="U451" s="18"/>
      <c r="V451" s="18"/>
    </row>
    <row r="452" spans="1:22" ht="14.2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"/>
      <c r="L452" s="1"/>
      <c r="M452" s="18"/>
      <c r="N452" s="172"/>
      <c r="O452" s="173"/>
      <c r="P452" s="26" t="str">
        <f t="shared" si="29"/>
        <v/>
      </c>
      <c r="Q452" s="26" t="str">
        <f t="shared" si="30"/>
        <v/>
      </c>
      <c r="R452" s="27" t="str">
        <f t="shared" si="31"/>
        <v/>
      </c>
      <c r="S452" s="18"/>
      <c r="T452" s="18"/>
      <c r="U452" s="18"/>
      <c r="V452" s="18"/>
    </row>
    <row r="453" spans="1:22" ht="14.2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"/>
      <c r="L453" s="1"/>
      <c r="M453" s="18"/>
      <c r="N453" s="172"/>
      <c r="O453" s="173"/>
      <c r="P453" s="26" t="str">
        <f t="shared" si="29"/>
        <v/>
      </c>
      <c r="Q453" s="26" t="str">
        <f t="shared" si="30"/>
        <v/>
      </c>
      <c r="R453" s="27" t="str">
        <f t="shared" si="31"/>
        <v/>
      </c>
      <c r="S453" s="18"/>
      <c r="T453" s="18"/>
      <c r="U453" s="18"/>
      <c r="V453" s="18"/>
    </row>
    <row r="454" spans="1:22" ht="14.2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"/>
      <c r="L454" s="1"/>
      <c r="M454" s="18"/>
      <c r="N454" s="172"/>
      <c r="O454" s="173"/>
      <c r="P454" s="26" t="str">
        <f t="shared" si="29"/>
        <v/>
      </c>
      <c r="Q454" s="26" t="str">
        <f t="shared" si="30"/>
        <v/>
      </c>
      <c r="R454" s="27" t="str">
        <f t="shared" si="31"/>
        <v/>
      </c>
      <c r="S454" s="18"/>
      <c r="T454" s="18"/>
      <c r="U454" s="18"/>
      <c r="V454" s="18"/>
    </row>
    <row r="455" spans="1:22" ht="14.2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"/>
      <c r="L455" s="1"/>
      <c r="M455" s="18"/>
      <c r="N455" s="172"/>
      <c r="O455" s="173"/>
      <c r="P455" s="26" t="str">
        <f t="shared" si="29"/>
        <v/>
      </c>
      <c r="Q455" s="26" t="str">
        <f t="shared" si="30"/>
        <v/>
      </c>
      <c r="R455" s="27" t="str">
        <f t="shared" si="31"/>
        <v/>
      </c>
      <c r="S455" s="18"/>
      <c r="T455" s="18"/>
      <c r="U455" s="18"/>
      <c r="V455" s="18"/>
    </row>
    <row r="456" spans="1:22" ht="14.2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"/>
      <c r="L456" s="1"/>
      <c r="M456" s="18"/>
      <c r="N456" s="172"/>
      <c r="O456" s="173"/>
      <c r="P456" s="26" t="str">
        <f t="shared" si="29"/>
        <v/>
      </c>
      <c r="Q456" s="26" t="str">
        <f t="shared" si="30"/>
        <v/>
      </c>
      <c r="R456" s="27" t="str">
        <f t="shared" si="31"/>
        <v/>
      </c>
      <c r="S456" s="18"/>
      <c r="T456" s="18"/>
      <c r="U456" s="18"/>
      <c r="V456" s="18"/>
    </row>
    <row r="457" spans="1:22" ht="14.2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"/>
      <c r="L457" s="1"/>
      <c r="M457" s="18"/>
      <c r="N457" s="172"/>
      <c r="O457" s="173"/>
      <c r="P457" s="26" t="str">
        <f t="shared" si="29"/>
        <v/>
      </c>
      <c r="Q457" s="26" t="str">
        <f t="shared" si="30"/>
        <v/>
      </c>
      <c r="R457" s="27" t="str">
        <f t="shared" si="31"/>
        <v/>
      </c>
      <c r="S457" s="18"/>
      <c r="T457" s="18"/>
      <c r="U457" s="18"/>
      <c r="V457" s="18"/>
    </row>
    <row r="458" spans="1:22" ht="14.2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"/>
      <c r="L458" s="1"/>
      <c r="M458" s="18"/>
      <c r="N458" s="172"/>
      <c r="O458" s="173"/>
      <c r="P458" s="26" t="str">
        <f t="shared" si="29"/>
        <v/>
      </c>
      <c r="Q458" s="26" t="str">
        <f t="shared" si="30"/>
        <v/>
      </c>
      <c r="R458" s="27" t="str">
        <f t="shared" si="31"/>
        <v/>
      </c>
      <c r="S458" s="18"/>
      <c r="T458" s="18"/>
      <c r="U458" s="18"/>
      <c r="V458" s="18"/>
    </row>
    <row r="459" spans="1:22" ht="14.2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"/>
      <c r="L459" s="1"/>
      <c r="M459" s="18"/>
      <c r="N459" s="172"/>
      <c r="O459" s="173"/>
      <c r="P459" s="26" t="str">
        <f t="shared" si="29"/>
        <v/>
      </c>
      <c r="Q459" s="26" t="str">
        <f t="shared" si="30"/>
        <v/>
      </c>
      <c r="R459" s="27" t="str">
        <f t="shared" si="31"/>
        <v/>
      </c>
      <c r="S459" s="18"/>
      <c r="T459" s="18"/>
      <c r="U459" s="18"/>
      <c r="V459" s="18"/>
    </row>
    <row r="460" spans="1:22" ht="14.2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"/>
      <c r="L460" s="1"/>
      <c r="M460" s="18"/>
      <c r="N460" s="172"/>
      <c r="O460" s="173"/>
      <c r="P460" s="26" t="str">
        <f t="shared" ref="P460:P523" si="32">IF(N460="","",MONTH(N460))</f>
        <v/>
      </c>
      <c r="Q460" s="26" t="str">
        <f t="shared" ref="Q460:Q523" si="33">IF(N460="","",YEAR(N460))</f>
        <v/>
      </c>
      <c r="R460" s="27" t="str">
        <f t="shared" ref="R460:R523" si="34">IF(N460="","",IF(YEAR(N460)/4=ROUND(YEAR(N460)/4,0),"S","N"))</f>
        <v/>
      </c>
      <c r="S460" s="18"/>
      <c r="T460" s="18"/>
      <c r="U460" s="18"/>
      <c r="V460" s="18"/>
    </row>
    <row r="461" spans="1:22" ht="14.2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"/>
      <c r="L461" s="1"/>
      <c r="M461" s="18"/>
      <c r="N461" s="172"/>
      <c r="O461" s="173"/>
      <c r="P461" s="26" t="str">
        <f t="shared" si="32"/>
        <v/>
      </c>
      <c r="Q461" s="26" t="str">
        <f t="shared" si="33"/>
        <v/>
      </c>
      <c r="R461" s="27" t="str">
        <f t="shared" si="34"/>
        <v/>
      </c>
      <c r="S461" s="18"/>
      <c r="T461" s="18"/>
      <c r="U461" s="18"/>
      <c r="V461" s="18"/>
    </row>
    <row r="462" spans="1:22" ht="14.2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"/>
      <c r="L462" s="1"/>
      <c r="M462" s="18"/>
      <c r="N462" s="172"/>
      <c r="O462" s="173"/>
      <c r="P462" s="26" t="str">
        <f t="shared" si="32"/>
        <v/>
      </c>
      <c r="Q462" s="26" t="str">
        <f t="shared" si="33"/>
        <v/>
      </c>
      <c r="R462" s="27" t="str">
        <f t="shared" si="34"/>
        <v/>
      </c>
      <c r="S462" s="18"/>
      <c r="T462" s="18"/>
      <c r="U462" s="18"/>
      <c r="V462" s="18"/>
    </row>
    <row r="463" spans="1:22" ht="14.2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"/>
      <c r="L463" s="1"/>
      <c r="M463" s="18"/>
      <c r="N463" s="172"/>
      <c r="O463" s="173"/>
      <c r="P463" s="26" t="str">
        <f t="shared" si="32"/>
        <v/>
      </c>
      <c r="Q463" s="26" t="str">
        <f t="shared" si="33"/>
        <v/>
      </c>
      <c r="R463" s="27" t="str">
        <f t="shared" si="34"/>
        <v/>
      </c>
      <c r="S463" s="18"/>
      <c r="T463" s="18"/>
      <c r="U463" s="18"/>
      <c r="V463" s="18"/>
    </row>
    <row r="464" spans="1:22" ht="14.2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"/>
      <c r="L464" s="1"/>
      <c r="M464" s="18"/>
      <c r="N464" s="172"/>
      <c r="O464" s="173"/>
      <c r="P464" s="26" t="str">
        <f t="shared" si="32"/>
        <v/>
      </c>
      <c r="Q464" s="26" t="str">
        <f t="shared" si="33"/>
        <v/>
      </c>
      <c r="R464" s="27" t="str">
        <f t="shared" si="34"/>
        <v/>
      </c>
      <c r="S464" s="18"/>
      <c r="T464" s="18"/>
      <c r="U464" s="18"/>
      <c r="V464" s="18"/>
    </row>
    <row r="465" spans="1:22" ht="14.2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"/>
      <c r="L465" s="1"/>
      <c r="M465" s="18"/>
      <c r="N465" s="172"/>
      <c r="O465" s="173"/>
      <c r="P465" s="26" t="str">
        <f t="shared" si="32"/>
        <v/>
      </c>
      <c r="Q465" s="26" t="str">
        <f t="shared" si="33"/>
        <v/>
      </c>
      <c r="R465" s="27" t="str">
        <f t="shared" si="34"/>
        <v/>
      </c>
      <c r="S465" s="18"/>
      <c r="T465" s="18"/>
      <c r="U465" s="18"/>
      <c r="V465" s="18"/>
    </row>
    <row r="466" spans="1:22" ht="14.2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"/>
      <c r="L466" s="1"/>
      <c r="M466" s="18"/>
      <c r="N466" s="172"/>
      <c r="O466" s="173"/>
      <c r="P466" s="26" t="str">
        <f t="shared" si="32"/>
        <v/>
      </c>
      <c r="Q466" s="26" t="str">
        <f t="shared" si="33"/>
        <v/>
      </c>
      <c r="R466" s="27" t="str">
        <f t="shared" si="34"/>
        <v/>
      </c>
      <c r="S466" s="18"/>
      <c r="T466" s="18"/>
      <c r="U466" s="18"/>
      <c r="V466" s="18"/>
    </row>
    <row r="467" spans="1:22" ht="14.2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"/>
      <c r="L467" s="1"/>
      <c r="M467" s="18"/>
      <c r="N467" s="172"/>
      <c r="O467" s="173"/>
      <c r="P467" s="26" t="str">
        <f t="shared" si="32"/>
        <v/>
      </c>
      <c r="Q467" s="26" t="str">
        <f t="shared" si="33"/>
        <v/>
      </c>
      <c r="R467" s="27" t="str">
        <f t="shared" si="34"/>
        <v/>
      </c>
      <c r="S467" s="18"/>
      <c r="T467" s="18"/>
      <c r="U467" s="18"/>
      <c r="V467" s="18"/>
    </row>
    <row r="468" spans="1:22" ht="14.2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"/>
      <c r="L468" s="1"/>
      <c r="M468" s="18"/>
      <c r="N468" s="172"/>
      <c r="O468" s="173"/>
      <c r="P468" s="26" t="str">
        <f t="shared" si="32"/>
        <v/>
      </c>
      <c r="Q468" s="26" t="str">
        <f t="shared" si="33"/>
        <v/>
      </c>
      <c r="R468" s="27" t="str">
        <f t="shared" si="34"/>
        <v/>
      </c>
      <c r="S468" s="18"/>
      <c r="T468" s="18"/>
      <c r="U468" s="18"/>
      <c r="V468" s="18"/>
    </row>
    <row r="469" spans="1:22" ht="14.2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"/>
      <c r="L469" s="1"/>
      <c r="M469" s="18"/>
      <c r="N469" s="172"/>
      <c r="O469" s="173"/>
      <c r="P469" s="26" t="str">
        <f t="shared" si="32"/>
        <v/>
      </c>
      <c r="Q469" s="26" t="str">
        <f t="shared" si="33"/>
        <v/>
      </c>
      <c r="R469" s="27" t="str">
        <f t="shared" si="34"/>
        <v/>
      </c>
      <c r="S469" s="18"/>
      <c r="T469" s="18"/>
      <c r="U469" s="18"/>
      <c r="V469" s="18"/>
    </row>
    <row r="470" spans="1:22" ht="14.2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"/>
      <c r="L470" s="1"/>
      <c r="M470" s="18"/>
      <c r="N470" s="172"/>
      <c r="O470" s="173"/>
      <c r="P470" s="26" t="str">
        <f t="shared" si="32"/>
        <v/>
      </c>
      <c r="Q470" s="26" t="str">
        <f t="shared" si="33"/>
        <v/>
      </c>
      <c r="R470" s="27" t="str">
        <f t="shared" si="34"/>
        <v/>
      </c>
      <c r="S470" s="18"/>
      <c r="T470" s="18"/>
      <c r="U470" s="18"/>
      <c r="V470" s="18"/>
    </row>
    <row r="471" spans="1:22" ht="14.2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"/>
      <c r="L471" s="1"/>
      <c r="M471" s="18"/>
      <c r="N471" s="172"/>
      <c r="O471" s="173"/>
      <c r="P471" s="26" t="str">
        <f t="shared" si="32"/>
        <v/>
      </c>
      <c r="Q471" s="26" t="str">
        <f t="shared" si="33"/>
        <v/>
      </c>
      <c r="R471" s="27" t="str">
        <f t="shared" si="34"/>
        <v/>
      </c>
      <c r="S471" s="18"/>
      <c r="T471" s="18"/>
      <c r="U471" s="18"/>
      <c r="V471" s="18"/>
    </row>
    <row r="472" spans="1:22" ht="14.2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"/>
      <c r="L472" s="1"/>
      <c r="M472" s="18"/>
      <c r="N472" s="172"/>
      <c r="O472" s="173"/>
      <c r="P472" s="26" t="str">
        <f t="shared" si="32"/>
        <v/>
      </c>
      <c r="Q472" s="26" t="str">
        <f t="shared" si="33"/>
        <v/>
      </c>
      <c r="R472" s="27" t="str">
        <f t="shared" si="34"/>
        <v/>
      </c>
      <c r="S472" s="18"/>
      <c r="T472" s="18"/>
      <c r="U472" s="18"/>
      <c r="V472" s="18"/>
    </row>
    <row r="473" spans="1:22" ht="14.2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"/>
      <c r="L473" s="1"/>
      <c r="M473" s="18"/>
      <c r="N473" s="172"/>
      <c r="O473" s="173"/>
      <c r="P473" s="26" t="str">
        <f t="shared" si="32"/>
        <v/>
      </c>
      <c r="Q473" s="26" t="str">
        <f t="shared" si="33"/>
        <v/>
      </c>
      <c r="R473" s="27" t="str">
        <f t="shared" si="34"/>
        <v/>
      </c>
      <c r="S473" s="18"/>
      <c r="T473" s="18"/>
      <c r="U473" s="18"/>
      <c r="V473" s="18"/>
    </row>
    <row r="474" spans="1:22" ht="14.2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"/>
      <c r="L474" s="1"/>
      <c r="M474" s="18"/>
      <c r="N474" s="172"/>
      <c r="O474" s="173"/>
      <c r="P474" s="26" t="str">
        <f t="shared" si="32"/>
        <v/>
      </c>
      <c r="Q474" s="26" t="str">
        <f t="shared" si="33"/>
        <v/>
      </c>
      <c r="R474" s="27" t="str">
        <f t="shared" si="34"/>
        <v/>
      </c>
      <c r="S474" s="18"/>
      <c r="T474" s="18"/>
      <c r="U474" s="18"/>
      <c r="V474" s="18"/>
    </row>
    <row r="475" spans="1:22" ht="14.2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"/>
      <c r="L475" s="1"/>
      <c r="M475" s="18"/>
      <c r="N475" s="172"/>
      <c r="O475" s="173"/>
      <c r="P475" s="26" t="str">
        <f t="shared" si="32"/>
        <v/>
      </c>
      <c r="Q475" s="26" t="str">
        <f t="shared" si="33"/>
        <v/>
      </c>
      <c r="R475" s="27" t="str">
        <f t="shared" si="34"/>
        <v/>
      </c>
      <c r="S475" s="18"/>
      <c r="T475" s="18"/>
      <c r="U475" s="18"/>
      <c r="V475" s="18"/>
    </row>
    <row r="476" spans="1:22" ht="14.2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"/>
      <c r="L476" s="1"/>
      <c r="M476" s="18"/>
      <c r="N476" s="172"/>
      <c r="O476" s="173"/>
      <c r="P476" s="26" t="str">
        <f t="shared" si="32"/>
        <v/>
      </c>
      <c r="Q476" s="26" t="str">
        <f t="shared" si="33"/>
        <v/>
      </c>
      <c r="R476" s="27" t="str">
        <f t="shared" si="34"/>
        <v/>
      </c>
      <c r="S476" s="18"/>
      <c r="T476" s="18"/>
      <c r="U476" s="18"/>
      <c r="V476" s="18"/>
    </row>
    <row r="477" spans="1:22" ht="14.2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"/>
      <c r="L477" s="1"/>
      <c r="M477" s="18"/>
      <c r="N477" s="172"/>
      <c r="O477" s="173"/>
      <c r="P477" s="26" t="str">
        <f t="shared" si="32"/>
        <v/>
      </c>
      <c r="Q477" s="26" t="str">
        <f t="shared" si="33"/>
        <v/>
      </c>
      <c r="R477" s="27" t="str">
        <f t="shared" si="34"/>
        <v/>
      </c>
      <c r="S477" s="18"/>
      <c r="T477" s="18"/>
      <c r="U477" s="18"/>
      <c r="V477" s="18"/>
    </row>
    <row r="478" spans="1:22" ht="14.2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"/>
      <c r="L478" s="1"/>
      <c r="M478" s="18"/>
      <c r="N478" s="172"/>
      <c r="O478" s="173"/>
      <c r="P478" s="26" t="str">
        <f t="shared" si="32"/>
        <v/>
      </c>
      <c r="Q478" s="26" t="str">
        <f t="shared" si="33"/>
        <v/>
      </c>
      <c r="R478" s="27" t="str">
        <f t="shared" si="34"/>
        <v/>
      </c>
      <c r="S478" s="18"/>
      <c r="T478" s="18"/>
      <c r="U478" s="18"/>
      <c r="V478" s="18"/>
    </row>
    <row r="479" spans="1:22" ht="14.2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"/>
      <c r="L479" s="1"/>
      <c r="M479" s="18"/>
      <c r="N479" s="172"/>
      <c r="O479" s="173"/>
      <c r="P479" s="26" t="str">
        <f t="shared" si="32"/>
        <v/>
      </c>
      <c r="Q479" s="26" t="str">
        <f t="shared" si="33"/>
        <v/>
      </c>
      <c r="R479" s="27" t="str">
        <f t="shared" si="34"/>
        <v/>
      </c>
      <c r="S479" s="18"/>
      <c r="T479" s="18"/>
      <c r="U479" s="18"/>
      <c r="V479" s="18"/>
    </row>
    <row r="480" spans="1:22" ht="14.2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"/>
      <c r="L480" s="1"/>
      <c r="M480" s="18"/>
      <c r="N480" s="172"/>
      <c r="O480" s="173"/>
      <c r="P480" s="26" t="str">
        <f t="shared" si="32"/>
        <v/>
      </c>
      <c r="Q480" s="26" t="str">
        <f t="shared" si="33"/>
        <v/>
      </c>
      <c r="R480" s="27" t="str">
        <f t="shared" si="34"/>
        <v/>
      </c>
      <c r="S480" s="18"/>
      <c r="T480" s="18"/>
      <c r="U480" s="18"/>
      <c r="V480" s="18"/>
    </row>
    <row r="481" spans="1:22" ht="14.2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"/>
      <c r="L481" s="1"/>
      <c r="M481" s="18"/>
      <c r="N481" s="172"/>
      <c r="O481" s="173"/>
      <c r="P481" s="26" t="str">
        <f t="shared" si="32"/>
        <v/>
      </c>
      <c r="Q481" s="26" t="str">
        <f t="shared" si="33"/>
        <v/>
      </c>
      <c r="R481" s="27" t="str">
        <f t="shared" si="34"/>
        <v/>
      </c>
      <c r="S481" s="18"/>
      <c r="T481" s="18"/>
      <c r="U481" s="18"/>
      <c r="V481" s="18"/>
    </row>
    <row r="482" spans="1:22" ht="14.2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"/>
      <c r="L482" s="1"/>
      <c r="M482" s="18"/>
      <c r="N482" s="172"/>
      <c r="O482" s="173"/>
      <c r="P482" s="26" t="str">
        <f t="shared" si="32"/>
        <v/>
      </c>
      <c r="Q482" s="26" t="str">
        <f t="shared" si="33"/>
        <v/>
      </c>
      <c r="R482" s="27" t="str">
        <f t="shared" si="34"/>
        <v/>
      </c>
      <c r="S482" s="18"/>
      <c r="T482" s="18"/>
      <c r="U482" s="18"/>
      <c r="V482" s="18"/>
    </row>
    <row r="483" spans="1:22" ht="14.2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"/>
      <c r="L483" s="1"/>
      <c r="M483" s="18"/>
      <c r="N483" s="172"/>
      <c r="O483" s="173"/>
      <c r="P483" s="26" t="str">
        <f t="shared" si="32"/>
        <v/>
      </c>
      <c r="Q483" s="26" t="str">
        <f t="shared" si="33"/>
        <v/>
      </c>
      <c r="R483" s="27" t="str">
        <f t="shared" si="34"/>
        <v/>
      </c>
      <c r="S483" s="18"/>
      <c r="T483" s="18"/>
      <c r="U483" s="18"/>
      <c r="V483" s="18"/>
    </row>
    <row r="484" spans="1:22" ht="14.2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"/>
      <c r="L484" s="1"/>
      <c r="M484" s="18"/>
      <c r="N484" s="172"/>
      <c r="O484" s="173"/>
      <c r="P484" s="26" t="str">
        <f t="shared" si="32"/>
        <v/>
      </c>
      <c r="Q484" s="26" t="str">
        <f t="shared" si="33"/>
        <v/>
      </c>
      <c r="R484" s="27" t="str">
        <f t="shared" si="34"/>
        <v/>
      </c>
      <c r="S484" s="18"/>
      <c r="T484" s="18"/>
      <c r="U484" s="18"/>
      <c r="V484" s="18"/>
    </row>
    <row r="485" spans="1:22" ht="14.2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"/>
      <c r="L485" s="1"/>
      <c r="M485" s="18"/>
      <c r="N485" s="172"/>
      <c r="O485" s="173"/>
      <c r="P485" s="26" t="str">
        <f t="shared" si="32"/>
        <v/>
      </c>
      <c r="Q485" s="26" t="str">
        <f t="shared" si="33"/>
        <v/>
      </c>
      <c r="R485" s="27" t="str">
        <f t="shared" si="34"/>
        <v/>
      </c>
      <c r="S485" s="18"/>
      <c r="T485" s="18"/>
      <c r="U485" s="18"/>
      <c r="V485" s="18"/>
    </row>
    <row r="486" spans="1:22" ht="14.2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"/>
      <c r="L486" s="1"/>
      <c r="M486" s="18"/>
      <c r="N486" s="172"/>
      <c r="O486" s="173"/>
      <c r="P486" s="26" t="str">
        <f t="shared" si="32"/>
        <v/>
      </c>
      <c r="Q486" s="26" t="str">
        <f t="shared" si="33"/>
        <v/>
      </c>
      <c r="R486" s="27" t="str">
        <f t="shared" si="34"/>
        <v/>
      </c>
      <c r="S486" s="18"/>
      <c r="T486" s="18"/>
      <c r="U486" s="18"/>
      <c r="V486" s="18"/>
    </row>
    <row r="487" spans="1:22" ht="14.2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"/>
      <c r="L487" s="1"/>
      <c r="M487" s="18"/>
      <c r="N487" s="172"/>
      <c r="O487" s="173"/>
      <c r="P487" s="26" t="str">
        <f t="shared" si="32"/>
        <v/>
      </c>
      <c r="Q487" s="26" t="str">
        <f t="shared" si="33"/>
        <v/>
      </c>
      <c r="R487" s="27" t="str">
        <f t="shared" si="34"/>
        <v/>
      </c>
      <c r="S487" s="18"/>
      <c r="T487" s="18"/>
      <c r="U487" s="18"/>
      <c r="V487" s="18"/>
    </row>
    <row r="488" spans="1:22" ht="14.2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"/>
      <c r="L488" s="1"/>
      <c r="M488" s="18"/>
      <c r="N488" s="172"/>
      <c r="O488" s="173"/>
      <c r="P488" s="26" t="str">
        <f t="shared" si="32"/>
        <v/>
      </c>
      <c r="Q488" s="26" t="str">
        <f t="shared" si="33"/>
        <v/>
      </c>
      <c r="R488" s="27" t="str">
        <f t="shared" si="34"/>
        <v/>
      </c>
      <c r="S488" s="18"/>
      <c r="T488" s="18"/>
      <c r="U488" s="18"/>
      <c r="V488" s="18"/>
    </row>
    <row r="489" spans="1:22" ht="14.2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"/>
      <c r="L489" s="1"/>
      <c r="M489" s="18"/>
      <c r="N489" s="172"/>
      <c r="O489" s="173"/>
      <c r="P489" s="26" t="str">
        <f t="shared" si="32"/>
        <v/>
      </c>
      <c r="Q489" s="26" t="str">
        <f t="shared" si="33"/>
        <v/>
      </c>
      <c r="R489" s="27" t="str">
        <f t="shared" si="34"/>
        <v/>
      </c>
      <c r="S489" s="18"/>
      <c r="T489" s="18"/>
      <c r="U489" s="18"/>
      <c r="V489" s="18"/>
    </row>
    <row r="490" spans="1:22" ht="14.2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"/>
      <c r="L490" s="1"/>
      <c r="M490" s="18"/>
      <c r="N490" s="172"/>
      <c r="O490" s="173"/>
      <c r="P490" s="26" t="str">
        <f t="shared" si="32"/>
        <v/>
      </c>
      <c r="Q490" s="26" t="str">
        <f t="shared" si="33"/>
        <v/>
      </c>
      <c r="R490" s="27" t="str">
        <f t="shared" si="34"/>
        <v/>
      </c>
      <c r="S490" s="18"/>
      <c r="T490" s="18"/>
      <c r="U490" s="18"/>
      <c r="V490" s="18"/>
    </row>
    <row r="491" spans="1:22" ht="14.2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"/>
      <c r="L491" s="1"/>
      <c r="M491" s="18"/>
      <c r="N491" s="172"/>
      <c r="O491" s="173"/>
      <c r="P491" s="26" t="str">
        <f t="shared" si="32"/>
        <v/>
      </c>
      <c r="Q491" s="26" t="str">
        <f t="shared" si="33"/>
        <v/>
      </c>
      <c r="R491" s="27" t="str">
        <f t="shared" si="34"/>
        <v/>
      </c>
      <c r="S491" s="18"/>
      <c r="T491" s="18"/>
      <c r="U491" s="18"/>
      <c r="V491" s="18"/>
    </row>
    <row r="492" spans="1:22" ht="14.2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"/>
      <c r="L492" s="1"/>
      <c r="M492" s="18"/>
      <c r="N492" s="172"/>
      <c r="O492" s="173"/>
      <c r="P492" s="26" t="str">
        <f t="shared" si="32"/>
        <v/>
      </c>
      <c r="Q492" s="26" t="str">
        <f t="shared" si="33"/>
        <v/>
      </c>
      <c r="R492" s="27" t="str">
        <f t="shared" si="34"/>
        <v/>
      </c>
      <c r="S492" s="18"/>
      <c r="T492" s="18"/>
      <c r="U492" s="18"/>
      <c r="V492" s="18"/>
    </row>
    <row r="493" spans="1:22" ht="14.2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"/>
      <c r="L493" s="1"/>
      <c r="M493" s="18"/>
      <c r="N493" s="172"/>
      <c r="O493" s="173"/>
      <c r="P493" s="26" t="str">
        <f t="shared" si="32"/>
        <v/>
      </c>
      <c r="Q493" s="26" t="str">
        <f t="shared" si="33"/>
        <v/>
      </c>
      <c r="R493" s="27" t="str">
        <f t="shared" si="34"/>
        <v/>
      </c>
      <c r="S493" s="18"/>
      <c r="T493" s="18"/>
      <c r="U493" s="18"/>
      <c r="V493" s="18"/>
    </row>
    <row r="494" spans="1:22" ht="14.2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"/>
      <c r="L494" s="1"/>
      <c r="M494" s="18"/>
      <c r="N494" s="172"/>
      <c r="O494" s="173"/>
      <c r="P494" s="26" t="str">
        <f t="shared" si="32"/>
        <v/>
      </c>
      <c r="Q494" s="26" t="str">
        <f t="shared" si="33"/>
        <v/>
      </c>
      <c r="R494" s="27" t="str">
        <f t="shared" si="34"/>
        <v/>
      </c>
      <c r="S494" s="18"/>
      <c r="T494" s="18"/>
      <c r="U494" s="18"/>
      <c r="V494" s="18"/>
    </row>
    <row r="495" spans="1:22" ht="14.2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"/>
      <c r="L495" s="1"/>
      <c r="M495" s="18"/>
      <c r="N495" s="172"/>
      <c r="O495" s="173"/>
      <c r="P495" s="26" t="str">
        <f t="shared" si="32"/>
        <v/>
      </c>
      <c r="Q495" s="26" t="str">
        <f t="shared" si="33"/>
        <v/>
      </c>
      <c r="R495" s="27" t="str">
        <f t="shared" si="34"/>
        <v/>
      </c>
      <c r="S495" s="18"/>
      <c r="T495" s="18"/>
      <c r="U495" s="18"/>
      <c r="V495" s="18"/>
    </row>
    <row r="496" spans="1:22" ht="14.2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"/>
      <c r="L496" s="1"/>
      <c r="M496" s="18"/>
      <c r="N496" s="172"/>
      <c r="O496" s="173"/>
      <c r="P496" s="26" t="str">
        <f t="shared" si="32"/>
        <v/>
      </c>
      <c r="Q496" s="26" t="str">
        <f t="shared" si="33"/>
        <v/>
      </c>
      <c r="R496" s="27" t="str">
        <f t="shared" si="34"/>
        <v/>
      </c>
      <c r="S496" s="18"/>
      <c r="T496" s="18"/>
      <c r="U496" s="18"/>
      <c r="V496" s="18"/>
    </row>
    <row r="497" spans="1:22" ht="14.2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"/>
      <c r="L497" s="1"/>
      <c r="M497" s="18"/>
      <c r="N497" s="172"/>
      <c r="O497" s="173"/>
      <c r="P497" s="26" t="str">
        <f t="shared" si="32"/>
        <v/>
      </c>
      <c r="Q497" s="26" t="str">
        <f t="shared" si="33"/>
        <v/>
      </c>
      <c r="R497" s="27" t="str">
        <f t="shared" si="34"/>
        <v/>
      </c>
      <c r="S497" s="18"/>
      <c r="T497" s="18"/>
      <c r="U497" s="18"/>
      <c r="V497" s="18"/>
    </row>
    <row r="498" spans="1:22" ht="14.2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"/>
      <c r="L498" s="1"/>
      <c r="M498" s="18"/>
      <c r="N498" s="172"/>
      <c r="O498" s="173"/>
      <c r="P498" s="26" t="str">
        <f t="shared" si="32"/>
        <v/>
      </c>
      <c r="Q498" s="26" t="str">
        <f t="shared" si="33"/>
        <v/>
      </c>
      <c r="R498" s="27" t="str">
        <f t="shared" si="34"/>
        <v/>
      </c>
      <c r="S498" s="18"/>
      <c r="T498" s="18"/>
      <c r="U498" s="18"/>
      <c r="V498" s="18"/>
    </row>
    <row r="499" spans="1:22" ht="14.2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"/>
      <c r="L499" s="1"/>
      <c r="M499" s="18"/>
      <c r="N499" s="172"/>
      <c r="O499" s="173"/>
      <c r="P499" s="26" t="str">
        <f t="shared" si="32"/>
        <v/>
      </c>
      <c r="Q499" s="26" t="str">
        <f t="shared" si="33"/>
        <v/>
      </c>
      <c r="R499" s="27" t="str">
        <f t="shared" si="34"/>
        <v/>
      </c>
      <c r="S499" s="18"/>
      <c r="T499" s="18"/>
      <c r="U499" s="18"/>
      <c r="V499" s="18"/>
    </row>
    <row r="500" spans="1:22" ht="14.2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"/>
      <c r="L500" s="1"/>
      <c r="M500" s="18"/>
      <c r="N500" s="172"/>
      <c r="O500" s="173"/>
      <c r="P500" s="26" t="str">
        <f t="shared" si="32"/>
        <v/>
      </c>
      <c r="Q500" s="26" t="str">
        <f t="shared" si="33"/>
        <v/>
      </c>
      <c r="R500" s="27" t="str">
        <f t="shared" si="34"/>
        <v/>
      </c>
      <c r="S500" s="18"/>
      <c r="T500" s="18"/>
      <c r="U500" s="18"/>
      <c r="V500" s="18"/>
    </row>
    <row r="501" spans="1:22" ht="14.2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"/>
      <c r="L501" s="1"/>
      <c r="M501" s="18"/>
      <c r="N501" s="172"/>
      <c r="O501" s="173"/>
      <c r="P501" s="26" t="str">
        <f t="shared" si="32"/>
        <v/>
      </c>
      <c r="Q501" s="26" t="str">
        <f t="shared" si="33"/>
        <v/>
      </c>
      <c r="R501" s="27" t="str">
        <f t="shared" si="34"/>
        <v/>
      </c>
      <c r="S501" s="18"/>
      <c r="T501" s="18"/>
      <c r="U501" s="18"/>
      <c r="V501" s="18"/>
    </row>
    <row r="502" spans="1:22" ht="14.2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"/>
      <c r="L502" s="1"/>
      <c r="M502" s="18"/>
      <c r="N502" s="172"/>
      <c r="O502" s="173"/>
      <c r="P502" s="26" t="str">
        <f t="shared" si="32"/>
        <v/>
      </c>
      <c r="Q502" s="26" t="str">
        <f t="shared" si="33"/>
        <v/>
      </c>
      <c r="R502" s="27" t="str">
        <f t="shared" si="34"/>
        <v/>
      </c>
      <c r="S502" s="18"/>
      <c r="T502" s="18"/>
      <c r="U502" s="18"/>
      <c r="V502" s="18"/>
    </row>
    <row r="503" spans="1:22" ht="14.2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"/>
      <c r="L503" s="1"/>
      <c r="M503" s="18"/>
      <c r="N503" s="172"/>
      <c r="O503" s="173"/>
      <c r="P503" s="26" t="str">
        <f t="shared" si="32"/>
        <v/>
      </c>
      <c r="Q503" s="26" t="str">
        <f t="shared" si="33"/>
        <v/>
      </c>
      <c r="R503" s="27" t="str">
        <f t="shared" si="34"/>
        <v/>
      </c>
      <c r="S503" s="18"/>
      <c r="T503" s="18"/>
      <c r="U503" s="18"/>
      <c r="V503" s="18"/>
    </row>
    <row r="504" spans="1:22" ht="14.2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"/>
      <c r="L504" s="1"/>
      <c r="M504" s="18"/>
      <c r="N504" s="172"/>
      <c r="O504" s="173"/>
      <c r="P504" s="26" t="str">
        <f t="shared" si="32"/>
        <v/>
      </c>
      <c r="Q504" s="26" t="str">
        <f t="shared" si="33"/>
        <v/>
      </c>
      <c r="R504" s="27" t="str">
        <f t="shared" si="34"/>
        <v/>
      </c>
      <c r="S504" s="18"/>
      <c r="T504" s="18"/>
      <c r="U504" s="18"/>
      <c r="V504" s="18"/>
    </row>
    <row r="505" spans="1:22" ht="14.2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"/>
      <c r="L505" s="1"/>
      <c r="M505" s="18"/>
      <c r="N505" s="172"/>
      <c r="O505" s="173"/>
      <c r="P505" s="26" t="str">
        <f t="shared" si="32"/>
        <v/>
      </c>
      <c r="Q505" s="26" t="str">
        <f t="shared" si="33"/>
        <v/>
      </c>
      <c r="R505" s="27" t="str">
        <f t="shared" si="34"/>
        <v/>
      </c>
      <c r="S505" s="18"/>
      <c r="T505" s="18"/>
      <c r="U505" s="18"/>
      <c r="V505" s="18"/>
    </row>
    <row r="506" spans="1:22" ht="14.2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"/>
      <c r="L506" s="1"/>
      <c r="M506" s="18"/>
      <c r="N506" s="172"/>
      <c r="O506" s="173"/>
      <c r="P506" s="26" t="str">
        <f t="shared" si="32"/>
        <v/>
      </c>
      <c r="Q506" s="26" t="str">
        <f t="shared" si="33"/>
        <v/>
      </c>
      <c r="R506" s="27" t="str">
        <f t="shared" si="34"/>
        <v/>
      </c>
      <c r="S506" s="18"/>
      <c r="T506" s="18"/>
      <c r="U506" s="18"/>
      <c r="V506" s="18"/>
    </row>
    <row r="507" spans="1:22" ht="14.2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"/>
      <c r="L507" s="1"/>
      <c r="M507" s="18"/>
      <c r="N507" s="172"/>
      <c r="O507" s="173"/>
      <c r="P507" s="26" t="str">
        <f t="shared" si="32"/>
        <v/>
      </c>
      <c r="Q507" s="26" t="str">
        <f t="shared" si="33"/>
        <v/>
      </c>
      <c r="R507" s="27" t="str">
        <f t="shared" si="34"/>
        <v/>
      </c>
      <c r="S507" s="18"/>
      <c r="T507" s="18"/>
      <c r="U507" s="18"/>
      <c r="V507" s="18"/>
    </row>
    <row r="508" spans="1:22" ht="14.2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"/>
      <c r="L508" s="1"/>
      <c r="M508" s="18"/>
      <c r="N508" s="172"/>
      <c r="O508" s="173"/>
      <c r="P508" s="26" t="str">
        <f t="shared" si="32"/>
        <v/>
      </c>
      <c r="Q508" s="26" t="str">
        <f t="shared" si="33"/>
        <v/>
      </c>
      <c r="R508" s="27" t="str">
        <f t="shared" si="34"/>
        <v/>
      </c>
      <c r="S508" s="18"/>
      <c r="T508" s="18"/>
      <c r="U508" s="18"/>
      <c r="V508" s="18"/>
    </row>
    <row r="509" spans="1:22" ht="14.2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"/>
      <c r="L509" s="1"/>
      <c r="M509" s="18"/>
      <c r="N509" s="172"/>
      <c r="O509" s="173"/>
      <c r="P509" s="26" t="str">
        <f t="shared" si="32"/>
        <v/>
      </c>
      <c r="Q509" s="26" t="str">
        <f t="shared" si="33"/>
        <v/>
      </c>
      <c r="R509" s="27" t="str">
        <f t="shared" si="34"/>
        <v/>
      </c>
      <c r="S509" s="18"/>
      <c r="T509" s="18"/>
      <c r="U509" s="18"/>
      <c r="V509" s="18"/>
    </row>
    <row r="510" spans="1:22" ht="14.2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"/>
      <c r="L510" s="1"/>
      <c r="M510" s="18"/>
      <c r="N510" s="172"/>
      <c r="O510" s="173"/>
      <c r="P510" s="26" t="str">
        <f t="shared" si="32"/>
        <v/>
      </c>
      <c r="Q510" s="26" t="str">
        <f t="shared" si="33"/>
        <v/>
      </c>
      <c r="R510" s="27" t="str">
        <f t="shared" si="34"/>
        <v/>
      </c>
      <c r="S510" s="18"/>
      <c r="T510" s="18"/>
      <c r="U510" s="18"/>
      <c r="V510" s="18"/>
    </row>
    <row r="511" spans="1:22" ht="14.2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"/>
      <c r="L511" s="1"/>
      <c r="M511" s="18"/>
      <c r="N511" s="172"/>
      <c r="O511" s="173"/>
      <c r="P511" s="26" t="str">
        <f t="shared" si="32"/>
        <v/>
      </c>
      <c r="Q511" s="26" t="str">
        <f t="shared" si="33"/>
        <v/>
      </c>
      <c r="R511" s="27" t="str">
        <f t="shared" si="34"/>
        <v/>
      </c>
      <c r="S511" s="18"/>
      <c r="T511" s="18"/>
      <c r="U511" s="18"/>
      <c r="V511" s="18"/>
    </row>
    <row r="512" spans="1:22" ht="14.2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"/>
      <c r="L512" s="1"/>
      <c r="M512" s="18"/>
      <c r="N512" s="172"/>
      <c r="O512" s="173"/>
      <c r="P512" s="26" t="str">
        <f t="shared" si="32"/>
        <v/>
      </c>
      <c r="Q512" s="26" t="str">
        <f t="shared" si="33"/>
        <v/>
      </c>
      <c r="R512" s="27" t="str">
        <f t="shared" si="34"/>
        <v/>
      </c>
      <c r="S512" s="18"/>
      <c r="T512" s="18"/>
      <c r="U512" s="18"/>
      <c r="V512" s="18"/>
    </row>
    <row r="513" spans="1:22" ht="14.2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"/>
      <c r="L513" s="1"/>
      <c r="M513" s="18"/>
      <c r="N513" s="172"/>
      <c r="O513" s="173"/>
      <c r="P513" s="26" t="str">
        <f t="shared" si="32"/>
        <v/>
      </c>
      <c r="Q513" s="26" t="str">
        <f t="shared" si="33"/>
        <v/>
      </c>
      <c r="R513" s="27" t="str">
        <f t="shared" si="34"/>
        <v/>
      </c>
      <c r="S513" s="18"/>
      <c r="T513" s="18"/>
      <c r="U513" s="18"/>
      <c r="V513" s="18"/>
    </row>
    <row r="514" spans="1:22" ht="14.2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"/>
      <c r="L514" s="1"/>
      <c r="M514" s="18"/>
      <c r="N514" s="172"/>
      <c r="O514" s="173"/>
      <c r="P514" s="26" t="str">
        <f t="shared" si="32"/>
        <v/>
      </c>
      <c r="Q514" s="26" t="str">
        <f t="shared" si="33"/>
        <v/>
      </c>
      <c r="R514" s="27" t="str">
        <f t="shared" si="34"/>
        <v/>
      </c>
      <c r="S514" s="18"/>
      <c r="T514" s="18"/>
      <c r="U514" s="18"/>
      <c r="V514" s="18"/>
    </row>
    <row r="515" spans="1:22" ht="14.2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"/>
      <c r="L515" s="1"/>
      <c r="M515" s="18"/>
      <c r="N515" s="172"/>
      <c r="O515" s="173"/>
      <c r="P515" s="26" t="str">
        <f t="shared" si="32"/>
        <v/>
      </c>
      <c r="Q515" s="26" t="str">
        <f t="shared" si="33"/>
        <v/>
      </c>
      <c r="R515" s="27" t="str">
        <f t="shared" si="34"/>
        <v/>
      </c>
      <c r="S515" s="18"/>
      <c r="T515" s="18"/>
      <c r="U515" s="18"/>
      <c r="V515" s="18"/>
    </row>
    <row r="516" spans="1:22" ht="14.2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"/>
      <c r="L516" s="1"/>
      <c r="M516" s="18"/>
      <c r="N516" s="172"/>
      <c r="O516" s="173"/>
      <c r="P516" s="26" t="str">
        <f t="shared" si="32"/>
        <v/>
      </c>
      <c r="Q516" s="26" t="str">
        <f t="shared" si="33"/>
        <v/>
      </c>
      <c r="R516" s="27" t="str">
        <f t="shared" si="34"/>
        <v/>
      </c>
      <c r="S516" s="18"/>
      <c r="T516" s="18"/>
      <c r="U516" s="18"/>
      <c r="V516" s="18"/>
    </row>
    <row r="517" spans="1:22" ht="14.2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"/>
      <c r="L517" s="1"/>
      <c r="M517" s="18"/>
      <c r="N517" s="172"/>
      <c r="O517" s="173"/>
      <c r="P517" s="26" t="str">
        <f t="shared" si="32"/>
        <v/>
      </c>
      <c r="Q517" s="26" t="str">
        <f t="shared" si="33"/>
        <v/>
      </c>
      <c r="R517" s="27" t="str">
        <f t="shared" si="34"/>
        <v/>
      </c>
      <c r="S517" s="18"/>
      <c r="T517" s="18"/>
      <c r="U517" s="18"/>
      <c r="V517" s="18"/>
    </row>
    <row r="518" spans="1:22" ht="14.2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"/>
      <c r="L518" s="1"/>
      <c r="M518" s="18"/>
      <c r="N518" s="172"/>
      <c r="O518" s="173"/>
      <c r="P518" s="26" t="str">
        <f t="shared" si="32"/>
        <v/>
      </c>
      <c r="Q518" s="26" t="str">
        <f t="shared" si="33"/>
        <v/>
      </c>
      <c r="R518" s="27" t="str">
        <f t="shared" si="34"/>
        <v/>
      </c>
      <c r="S518" s="18"/>
      <c r="T518" s="18"/>
      <c r="U518" s="18"/>
      <c r="V518" s="18"/>
    </row>
    <row r="519" spans="1:22" ht="14.2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"/>
      <c r="L519" s="1"/>
      <c r="M519" s="18"/>
      <c r="N519" s="172"/>
      <c r="O519" s="173"/>
      <c r="P519" s="26" t="str">
        <f t="shared" si="32"/>
        <v/>
      </c>
      <c r="Q519" s="26" t="str">
        <f t="shared" si="33"/>
        <v/>
      </c>
      <c r="R519" s="27" t="str">
        <f t="shared" si="34"/>
        <v/>
      </c>
      <c r="S519" s="18"/>
      <c r="T519" s="18"/>
      <c r="U519" s="18"/>
      <c r="V519" s="18"/>
    </row>
    <row r="520" spans="1:22" ht="14.2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"/>
      <c r="L520" s="1"/>
      <c r="M520" s="18"/>
      <c r="N520" s="172"/>
      <c r="O520" s="173"/>
      <c r="P520" s="26" t="str">
        <f t="shared" si="32"/>
        <v/>
      </c>
      <c r="Q520" s="26" t="str">
        <f t="shared" si="33"/>
        <v/>
      </c>
      <c r="R520" s="27" t="str">
        <f t="shared" si="34"/>
        <v/>
      </c>
      <c r="S520" s="18"/>
      <c r="T520" s="18"/>
      <c r="U520" s="18"/>
      <c r="V520" s="18"/>
    </row>
    <row r="521" spans="1:22" ht="14.2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"/>
      <c r="L521" s="1"/>
      <c r="M521" s="18"/>
      <c r="N521" s="172"/>
      <c r="O521" s="173"/>
      <c r="P521" s="26" t="str">
        <f t="shared" si="32"/>
        <v/>
      </c>
      <c r="Q521" s="26" t="str">
        <f t="shared" si="33"/>
        <v/>
      </c>
      <c r="R521" s="27" t="str">
        <f t="shared" si="34"/>
        <v/>
      </c>
      <c r="S521" s="18"/>
      <c r="T521" s="18"/>
      <c r="U521" s="18"/>
      <c r="V521" s="18"/>
    </row>
    <row r="522" spans="1:22" ht="14.2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"/>
      <c r="L522" s="1"/>
      <c r="M522" s="18"/>
      <c r="N522" s="172"/>
      <c r="O522" s="173"/>
      <c r="P522" s="26" t="str">
        <f t="shared" si="32"/>
        <v/>
      </c>
      <c r="Q522" s="26" t="str">
        <f t="shared" si="33"/>
        <v/>
      </c>
      <c r="R522" s="27" t="str">
        <f t="shared" si="34"/>
        <v/>
      </c>
      <c r="S522" s="18"/>
      <c r="T522" s="18"/>
      <c r="U522" s="18"/>
      <c r="V522" s="18"/>
    </row>
    <row r="523" spans="1:22" ht="14.2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"/>
      <c r="L523" s="1"/>
      <c r="M523" s="18"/>
      <c r="N523" s="172"/>
      <c r="O523" s="173"/>
      <c r="P523" s="26" t="str">
        <f t="shared" si="32"/>
        <v/>
      </c>
      <c r="Q523" s="26" t="str">
        <f t="shared" si="33"/>
        <v/>
      </c>
      <c r="R523" s="27" t="str">
        <f t="shared" si="34"/>
        <v/>
      </c>
      <c r="S523" s="18"/>
      <c r="T523" s="18"/>
      <c r="U523" s="18"/>
      <c r="V523" s="18"/>
    </row>
    <row r="524" spans="1:22" ht="14.2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"/>
      <c r="L524" s="1"/>
      <c r="M524" s="18"/>
      <c r="N524" s="172"/>
      <c r="O524" s="173"/>
      <c r="P524" s="26" t="str">
        <f t="shared" ref="P524:P587" si="35">IF(N524="","",MONTH(N524))</f>
        <v/>
      </c>
      <c r="Q524" s="26" t="str">
        <f t="shared" ref="Q524:Q587" si="36">IF(N524="","",YEAR(N524))</f>
        <v/>
      </c>
      <c r="R524" s="27" t="str">
        <f t="shared" ref="R524:R587" si="37">IF(N524="","",IF(YEAR(N524)/4=ROUND(YEAR(N524)/4,0),"S","N"))</f>
        <v/>
      </c>
      <c r="S524" s="18"/>
      <c r="T524" s="18"/>
      <c r="U524" s="18"/>
      <c r="V524" s="18"/>
    </row>
    <row r="525" spans="1:22" ht="14.2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"/>
      <c r="L525" s="1"/>
      <c r="M525" s="18"/>
      <c r="N525" s="172"/>
      <c r="O525" s="173"/>
      <c r="P525" s="26" t="str">
        <f t="shared" si="35"/>
        <v/>
      </c>
      <c r="Q525" s="26" t="str">
        <f t="shared" si="36"/>
        <v/>
      </c>
      <c r="R525" s="27" t="str">
        <f t="shared" si="37"/>
        <v/>
      </c>
      <c r="S525" s="18"/>
      <c r="T525" s="18"/>
      <c r="U525" s="18"/>
      <c r="V525" s="18"/>
    </row>
    <row r="526" spans="1:22" ht="14.2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"/>
      <c r="L526" s="1"/>
      <c r="M526" s="18"/>
      <c r="N526" s="172"/>
      <c r="O526" s="173"/>
      <c r="P526" s="26" t="str">
        <f t="shared" si="35"/>
        <v/>
      </c>
      <c r="Q526" s="26" t="str">
        <f t="shared" si="36"/>
        <v/>
      </c>
      <c r="R526" s="27" t="str">
        <f t="shared" si="37"/>
        <v/>
      </c>
      <c r="S526" s="18"/>
      <c r="T526" s="18"/>
      <c r="U526" s="18"/>
      <c r="V526" s="18"/>
    </row>
    <row r="527" spans="1:22" ht="14.2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"/>
      <c r="L527" s="1"/>
      <c r="M527" s="18"/>
      <c r="N527" s="172"/>
      <c r="O527" s="173"/>
      <c r="P527" s="26" t="str">
        <f t="shared" si="35"/>
        <v/>
      </c>
      <c r="Q527" s="26" t="str">
        <f t="shared" si="36"/>
        <v/>
      </c>
      <c r="R527" s="27" t="str">
        <f t="shared" si="37"/>
        <v/>
      </c>
      <c r="S527" s="18"/>
      <c r="T527" s="18"/>
      <c r="U527" s="18"/>
      <c r="V527" s="18"/>
    </row>
    <row r="528" spans="1:22" ht="14.2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"/>
      <c r="L528" s="1"/>
      <c r="M528" s="18"/>
      <c r="N528" s="172"/>
      <c r="O528" s="173"/>
      <c r="P528" s="26" t="str">
        <f t="shared" si="35"/>
        <v/>
      </c>
      <c r="Q528" s="26" t="str">
        <f t="shared" si="36"/>
        <v/>
      </c>
      <c r="R528" s="27" t="str">
        <f t="shared" si="37"/>
        <v/>
      </c>
      <c r="S528" s="18"/>
      <c r="T528" s="18"/>
      <c r="U528" s="18"/>
      <c r="V528" s="18"/>
    </row>
    <row r="529" spans="1:22" ht="14.2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"/>
      <c r="L529" s="1"/>
      <c r="M529" s="18"/>
      <c r="N529" s="172"/>
      <c r="O529" s="173"/>
      <c r="P529" s="26" t="str">
        <f t="shared" si="35"/>
        <v/>
      </c>
      <c r="Q529" s="26" t="str">
        <f t="shared" si="36"/>
        <v/>
      </c>
      <c r="R529" s="27" t="str">
        <f t="shared" si="37"/>
        <v/>
      </c>
      <c r="S529" s="18"/>
      <c r="T529" s="18"/>
      <c r="U529" s="18"/>
      <c r="V529" s="18"/>
    </row>
    <row r="530" spans="1:22" ht="14.2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"/>
      <c r="L530" s="1"/>
      <c r="M530" s="18"/>
      <c r="N530" s="172"/>
      <c r="O530" s="173"/>
      <c r="P530" s="26" t="str">
        <f t="shared" si="35"/>
        <v/>
      </c>
      <c r="Q530" s="26" t="str">
        <f t="shared" si="36"/>
        <v/>
      </c>
      <c r="R530" s="27" t="str">
        <f t="shared" si="37"/>
        <v/>
      </c>
      <c r="S530" s="18"/>
      <c r="T530" s="18"/>
      <c r="U530" s="18"/>
      <c r="V530" s="18"/>
    </row>
    <row r="531" spans="1:22" ht="14.2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"/>
      <c r="L531" s="1"/>
      <c r="M531" s="18"/>
      <c r="N531" s="172"/>
      <c r="O531" s="173"/>
      <c r="P531" s="26" t="str">
        <f t="shared" si="35"/>
        <v/>
      </c>
      <c r="Q531" s="26" t="str">
        <f t="shared" si="36"/>
        <v/>
      </c>
      <c r="R531" s="27" t="str">
        <f t="shared" si="37"/>
        <v/>
      </c>
      <c r="S531" s="18"/>
      <c r="T531" s="18"/>
      <c r="U531" s="18"/>
      <c r="V531" s="18"/>
    </row>
    <row r="532" spans="1:22" ht="14.2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"/>
      <c r="L532" s="1"/>
      <c r="M532" s="18"/>
      <c r="N532" s="172"/>
      <c r="O532" s="173"/>
      <c r="P532" s="26" t="str">
        <f t="shared" si="35"/>
        <v/>
      </c>
      <c r="Q532" s="26" t="str">
        <f t="shared" si="36"/>
        <v/>
      </c>
      <c r="R532" s="27" t="str">
        <f t="shared" si="37"/>
        <v/>
      </c>
      <c r="S532" s="18"/>
      <c r="T532" s="18"/>
      <c r="U532" s="18"/>
      <c r="V532" s="18"/>
    </row>
    <row r="533" spans="1:22" ht="14.2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"/>
      <c r="L533" s="1"/>
      <c r="M533" s="18"/>
      <c r="N533" s="172"/>
      <c r="O533" s="173"/>
      <c r="P533" s="26" t="str">
        <f t="shared" si="35"/>
        <v/>
      </c>
      <c r="Q533" s="26" t="str">
        <f t="shared" si="36"/>
        <v/>
      </c>
      <c r="R533" s="27" t="str">
        <f t="shared" si="37"/>
        <v/>
      </c>
      <c r="S533" s="18"/>
      <c r="T533" s="18"/>
      <c r="U533" s="18"/>
      <c r="V533" s="18"/>
    </row>
    <row r="534" spans="1:22" ht="14.2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"/>
      <c r="L534" s="1"/>
      <c r="M534" s="18"/>
      <c r="N534" s="172"/>
      <c r="O534" s="173"/>
      <c r="P534" s="26" t="str">
        <f t="shared" si="35"/>
        <v/>
      </c>
      <c r="Q534" s="26" t="str">
        <f t="shared" si="36"/>
        <v/>
      </c>
      <c r="R534" s="27" t="str">
        <f t="shared" si="37"/>
        <v/>
      </c>
      <c r="S534" s="18"/>
      <c r="T534" s="18"/>
      <c r="U534" s="18"/>
      <c r="V534" s="18"/>
    </row>
    <row r="535" spans="1:22" ht="14.2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"/>
      <c r="L535" s="1"/>
      <c r="M535" s="18"/>
      <c r="N535" s="172"/>
      <c r="O535" s="173"/>
      <c r="P535" s="26" t="str">
        <f t="shared" si="35"/>
        <v/>
      </c>
      <c r="Q535" s="26" t="str">
        <f t="shared" si="36"/>
        <v/>
      </c>
      <c r="R535" s="27" t="str">
        <f t="shared" si="37"/>
        <v/>
      </c>
      <c r="S535" s="18"/>
      <c r="T535" s="18"/>
      <c r="U535" s="18"/>
      <c r="V535" s="18"/>
    </row>
    <row r="536" spans="1:22" ht="14.2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"/>
      <c r="L536" s="1"/>
      <c r="M536" s="18"/>
      <c r="N536" s="172"/>
      <c r="O536" s="173"/>
      <c r="P536" s="26" t="str">
        <f t="shared" si="35"/>
        <v/>
      </c>
      <c r="Q536" s="26" t="str">
        <f t="shared" si="36"/>
        <v/>
      </c>
      <c r="R536" s="27" t="str">
        <f t="shared" si="37"/>
        <v/>
      </c>
      <c r="S536" s="18"/>
      <c r="T536" s="18"/>
      <c r="U536" s="18"/>
      <c r="V536" s="18"/>
    </row>
    <row r="537" spans="1:22" ht="14.2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"/>
      <c r="L537" s="1"/>
      <c r="M537" s="18"/>
      <c r="N537" s="172"/>
      <c r="O537" s="173"/>
      <c r="P537" s="26" t="str">
        <f t="shared" si="35"/>
        <v/>
      </c>
      <c r="Q537" s="26" t="str">
        <f t="shared" si="36"/>
        <v/>
      </c>
      <c r="R537" s="27" t="str">
        <f t="shared" si="37"/>
        <v/>
      </c>
      <c r="S537" s="18"/>
      <c r="T537" s="18"/>
      <c r="U537" s="18"/>
      <c r="V537" s="18"/>
    </row>
    <row r="538" spans="1:22" ht="14.2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"/>
      <c r="L538" s="1"/>
      <c r="M538" s="18"/>
      <c r="N538" s="172"/>
      <c r="O538" s="173"/>
      <c r="P538" s="26" t="str">
        <f t="shared" si="35"/>
        <v/>
      </c>
      <c r="Q538" s="26" t="str">
        <f t="shared" si="36"/>
        <v/>
      </c>
      <c r="R538" s="27" t="str">
        <f t="shared" si="37"/>
        <v/>
      </c>
      <c r="S538" s="18"/>
      <c r="T538" s="18"/>
      <c r="U538" s="18"/>
      <c r="V538" s="18"/>
    </row>
    <row r="539" spans="1:22" ht="14.2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"/>
      <c r="L539" s="1"/>
      <c r="M539" s="18"/>
      <c r="N539" s="172"/>
      <c r="O539" s="173"/>
      <c r="P539" s="26" t="str">
        <f t="shared" si="35"/>
        <v/>
      </c>
      <c r="Q539" s="26" t="str">
        <f t="shared" si="36"/>
        <v/>
      </c>
      <c r="R539" s="27" t="str">
        <f t="shared" si="37"/>
        <v/>
      </c>
      <c r="S539" s="18"/>
      <c r="T539" s="18"/>
      <c r="U539" s="18"/>
      <c r="V539" s="18"/>
    </row>
    <row r="540" spans="1:22" ht="14.2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"/>
      <c r="L540" s="1"/>
      <c r="M540" s="18"/>
      <c r="N540" s="172"/>
      <c r="O540" s="173"/>
      <c r="P540" s="26" t="str">
        <f t="shared" si="35"/>
        <v/>
      </c>
      <c r="Q540" s="26" t="str">
        <f t="shared" si="36"/>
        <v/>
      </c>
      <c r="R540" s="27" t="str">
        <f t="shared" si="37"/>
        <v/>
      </c>
      <c r="S540" s="18"/>
      <c r="T540" s="18"/>
      <c r="U540" s="18"/>
      <c r="V540" s="18"/>
    </row>
    <row r="541" spans="1:22" ht="14.2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"/>
      <c r="L541" s="1"/>
      <c r="M541" s="18"/>
      <c r="N541" s="172"/>
      <c r="O541" s="173"/>
      <c r="P541" s="26" t="str">
        <f t="shared" si="35"/>
        <v/>
      </c>
      <c r="Q541" s="26" t="str">
        <f t="shared" si="36"/>
        <v/>
      </c>
      <c r="R541" s="27" t="str">
        <f t="shared" si="37"/>
        <v/>
      </c>
      <c r="S541" s="18"/>
      <c r="T541" s="18"/>
      <c r="U541" s="18"/>
      <c r="V541" s="18"/>
    </row>
    <row r="542" spans="1:22" ht="14.2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"/>
      <c r="L542" s="1"/>
      <c r="M542" s="18"/>
      <c r="N542" s="172"/>
      <c r="O542" s="173"/>
      <c r="P542" s="26" t="str">
        <f t="shared" si="35"/>
        <v/>
      </c>
      <c r="Q542" s="26" t="str">
        <f t="shared" si="36"/>
        <v/>
      </c>
      <c r="R542" s="27" t="str">
        <f t="shared" si="37"/>
        <v/>
      </c>
      <c r="S542" s="18"/>
      <c r="T542" s="18"/>
      <c r="U542" s="18"/>
      <c r="V542" s="18"/>
    </row>
    <row r="543" spans="1:22" ht="14.2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"/>
      <c r="L543" s="1"/>
      <c r="M543" s="18"/>
      <c r="N543" s="172"/>
      <c r="O543" s="173"/>
      <c r="P543" s="26" t="str">
        <f t="shared" si="35"/>
        <v/>
      </c>
      <c r="Q543" s="26" t="str">
        <f t="shared" si="36"/>
        <v/>
      </c>
      <c r="R543" s="27" t="str">
        <f t="shared" si="37"/>
        <v/>
      </c>
      <c r="S543" s="18"/>
      <c r="T543" s="18"/>
      <c r="U543" s="18"/>
      <c r="V543" s="18"/>
    </row>
    <row r="544" spans="1:22" ht="14.2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"/>
      <c r="L544" s="1"/>
      <c r="M544" s="18"/>
      <c r="N544" s="172"/>
      <c r="O544" s="173"/>
      <c r="P544" s="26" t="str">
        <f t="shared" si="35"/>
        <v/>
      </c>
      <c r="Q544" s="26" t="str">
        <f t="shared" si="36"/>
        <v/>
      </c>
      <c r="R544" s="27" t="str">
        <f t="shared" si="37"/>
        <v/>
      </c>
      <c r="S544" s="18"/>
      <c r="T544" s="18"/>
      <c r="U544" s="18"/>
      <c r="V544" s="18"/>
    </row>
    <row r="545" spans="1:22" ht="14.2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"/>
      <c r="L545" s="1"/>
      <c r="M545" s="18"/>
      <c r="N545" s="172"/>
      <c r="O545" s="173"/>
      <c r="P545" s="26" t="str">
        <f t="shared" si="35"/>
        <v/>
      </c>
      <c r="Q545" s="26" t="str">
        <f t="shared" si="36"/>
        <v/>
      </c>
      <c r="R545" s="27" t="str">
        <f t="shared" si="37"/>
        <v/>
      </c>
      <c r="S545" s="18"/>
      <c r="T545" s="18"/>
      <c r="U545" s="18"/>
      <c r="V545" s="18"/>
    </row>
    <row r="546" spans="1:22" ht="14.2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"/>
      <c r="L546" s="1"/>
      <c r="M546" s="18"/>
      <c r="N546" s="172"/>
      <c r="O546" s="173"/>
      <c r="P546" s="26" t="str">
        <f t="shared" si="35"/>
        <v/>
      </c>
      <c r="Q546" s="26" t="str">
        <f t="shared" si="36"/>
        <v/>
      </c>
      <c r="R546" s="27" t="str">
        <f t="shared" si="37"/>
        <v/>
      </c>
      <c r="S546" s="18"/>
      <c r="T546" s="18"/>
      <c r="U546" s="18"/>
      <c r="V546" s="18"/>
    </row>
    <row r="547" spans="1:22" ht="14.2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"/>
      <c r="L547" s="1"/>
      <c r="M547" s="18"/>
      <c r="N547" s="172"/>
      <c r="O547" s="173"/>
      <c r="P547" s="26" t="str">
        <f t="shared" si="35"/>
        <v/>
      </c>
      <c r="Q547" s="26" t="str">
        <f t="shared" si="36"/>
        <v/>
      </c>
      <c r="R547" s="27" t="str">
        <f t="shared" si="37"/>
        <v/>
      </c>
      <c r="S547" s="18"/>
      <c r="T547" s="18"/>
      <c r="U547" s="18"/>
      <c r="V547" s="18"/>
    </row>
    <row r="548" spans="1:22" ht="14.2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"/>
      <c r="L548" s="1"/>
      <c r="M548" s="18"/>
      <c r="N548" s="172"/>
      <c r="O548" s="173"/>
      <c r="P548" s="26" t="str">
        <f t="shared" si="35"/>
        <v/>
      </c>
      <c r="Q548" s="26" t="str">
        <f t="shared" si="36"/>
        <v/>
      </c>
      <c r="R548" s="27" t="str">
        <f t="shared" si="37"/>
        <v/>
      </c>
      <c r="S548" s="18"/>
      <c r="T548" s="18"/>
      <c r="U548" s="18"/>
      <c r="V548" s="18"/>
    </row>
    <row r="549" spans="1:22" ht="14.2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"/>
      <c r="L549" s="1"/>
      <c r="M549" s="18"/>
      <c r="N549" s="172"/>
      <c r="O549" s="173"/>
      <c r="P549" s="26" t="str">
        <f t="shared" si="35"/>
        <v/>
      </c>
      <c r="Q549" s="26" t="str">
        <f t="shared" si="36"/>
        <v/>
      </c>
      <c r="R549" s="27" t="str">
        <f t="shared" si="37"/>
        <v/>
      </c>
      <c r="S549" s="18"/>
      <c r="T549" s="18"/>
      <c r="U549" s="18"/>
      <c r="V549" s="18"/>
    </row>
    <row r="550" spans="1:22" ht="14.2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"/>
      <c r="L550" s="1"/>
      <c r="M550" s="18"/>
      <c r="N550" s="172"/>
      <c r="O550" s="173"/>
      <c r="P550" s="26" t="str">
        <f t="shared" si="35"/>
        <v/>
      </c>
      <c r="Q550" s="26" t="str">
        <f t="shared" si="36"/>
        <v/>
      </c>
      <c r="R550" s="27" t="str">
        <f t="shared" si="37"/>
        <v/>
      </c>
      <c r="S550" s="18"/>
      <c r="T550" s="18"/>
      <c r="U550" s="18"/>
      <c r="V550" s="18"/>
    </row>
    <row r="551" spans="1:22" ht="14.2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"/>
      <c r="L551" s="1"/>
      <c r="M551" s="18"/>
      <c r="N551" s="172"/>
      <c r="O551" s="173"/>
      <c r="P551" s="26" t="str">
        <f t="shared" si="35"/>
        <v/>
      </c>
      <c r="Q551" s="26" t="str">
        <f t="shared" si="36"/>
        <v/>
      </c>
      <c r="R551" s="27" t="str">
        <f t="shared" si="37"/>
        <v/>
      </c>
      <c r="S551" s="18"/>
      <c r="T551" s="18"/>
      <c r="U551" s="18"/>
      <c r="V551" s="18"/>
    </row>
    <row r="552" spans="1:22" ht="14.2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"/>
      <c r="L552" s="1"/>
      <c r="M552" s="18"/>
      <c r="N552" s="172"/>
      <c r="O552" s="173"/>
      <c r="P552" s="26" t="str">
        <f t="shared" si="35"/>
        <v/>
      </c>
      <c r="Q552" s="26" t="str">
        <f t="shared" si="36"/>
        <v/>
      </c>
      <c r="R552" s="27" t="str">
        <f t="shared" si="37"/>
        <v/>
      </c>
      <c r="S552" s="18"/>
      <c r="T552" s="18"/>
      <c r="U552" s="18"/>
      <c r="V552" s="18"/>
    </row>
    <row r="553" spans="1:22" ht="14.2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"/>
      <c r="L553" s="1"/>
      <c r="M553" s="18"/>
      <c r="N553" s="172"/>
      <c r="O553" s="173"/>
      <c r="P553" s="26" t="str">
        <f t="shared" si="35"/>
        <v/>
      </c>
      <c r="Q553" s="26" t="str">
        <f t="shared" si="36"/>
        <v/>
      </c>
      <c r="R553" s="27" t="str">
        <f t="shared" si="37"/>
        <v/>
      </c>
      <c r="S553" s="18"/>
      <c r="T553" s="18"/>
      <c r="U553" s="18"/>
      <c r="V553" s="18"/>
    </row>
    <row r="554" spans="1:22" ht="14.2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"/>
      <c r="L554" s="1"/>
      <c r="M554" s="18"/>
      <c r="N554" s="172"/>
      <c r="O554" s="173"/>
      <c r="P554" s="26" t="str">
        <f t="shared" si="35"/>
        <v/>
      </c>
      <c r="Q554" s="26" t="str">
        <f t="shared" si="36"/>
        <v/>
      </c>
      <c r="R554" s="27" t="str">
        <f t="shared" si="37"/>
        <v/>
      </c>
      <c r="S554" s="18"/>
      <c r="T554" s="18"/>
      <c r="U554" s="18"/>
      <c r="V554" s="18"/>
    </row>
    <row r="555" spans="1:22" ht="14.2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"/>
      <c r="L555" s="1"/>
      <c r="M555" s="18"/>
      <c r="N555" s="172"/>
      <c r="O555" s="173"/>
      <c r="P555" s="26" t="str">
        <f t="shared" si="35"/>
        <v/>
      </c>
      <c r="Q555" s="26" t="str">
        <f t="shared" si="36"/>
        <v/>
      </c>
      <c r="R555" s="27" t="str">
        <f t="shared" si="37"/>
        <v/>
      </c>
      <c r="S555" s="18"/>
      <c r="T555" s="18"/>
      <c r="U555" s="18"/>
      <c r="V555" s="18"/>
    </row>
    <row r="556" spans="1:22" ht="14.2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"/>
      <c r="L556" s="1"/>
      <c r="M556" s="18"/>
      <c r="N556" s="172"/>
      <c r="O556" s="173"/>
      <c r="P556" s="26" t="str">
        <f t="shared" si="35"/>
        <v/>
      </c>
      <c r="Q556" s="26" t="str">
        <f t="shared" si="36"/>
        <v/>
      </c>
      <c r="R556" s="27" t="str">
        <f t="shared" si="37"/>
        <v/>
      </c>
      <c r="S556" s="18"/>
      <c r="T556" s="18"/>
      <c r="U556" s="18"/>
      <c r="V556" s="18"/>
    </row>
    <row r="557" spans="1:22" ht="14.2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"/>
      <c r="L557" s="1"/>
      <c r="M557" s="18"/>
      <c r="N557" s="172"/>
      <c r="O557" s="173"/>
      <c r="P557" s="26" t="str">
        <f t="shared" si="35"/>
        <v/>
      </c>
      <c r="Q557" s="26" t="str">
        <f t="shared" si="36"/>
        <v/>
      </c>
      <c r="R557" s="27" t="str">
        <f t="shared" si="37"/>
        <v/>
      </c>
      <c r="S557" s="18"/>
      <c r="T557" s="18"/>
      <c r="U557" s="18"/>
      <c r="V557" s="18"/>
    </row>
    <row r="558" spans="1:22" ht="14.2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"/>
      <c r="L558" s="1"/>
      <c r="M558" s="18"/>
      <c r="N558" s="172"/>
      <c r="O558" s="173"/>
      <c r="P558" s="26" t="str">
        <f t="shared" si="35"/>
        <v/>
      </c>
      <c r="Q558" s="26" t="str">
        <f t="shared" si="36"/>
        <v/>
      </c>
      <c r="R558" s="27" t="str">
        <f t="shared" si="37"/>
        <v/>
      </c>
      <c r="S558" s="18"/>
      <c r="T558" s="18"/>
      <c r="U558" s="18"/>
      <c r="V558" s="18"/>
    </row>
    <row r="559" spans="1:22" ht="14.2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"/>
      <c r="L559" s="1"/>
      <c r="M559" s="18"/>
      <c r="N559" s="172"/>
      <c r="O559" s="173"/>
      <c r="P559" s="26" t="str">
        <f t="shared" si="35"/>
        <v/>
      </c>
      <c r="Q559" s="26" t="str">
        <f t="shared" si="36"/>
        <v/>
      </c>
      <c r="R559" s="27" t="str">
        <f t="shared" si="37"/>
        <v/>
      </c>
      <c r="S559" s="18"/>
      <c r="T559" s="18"/>
      <c r="U559" s="18"/>
      <c r="V559" s="18"/>
    </row>
    <row r="560" spans="1:22" ht="14.2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"/>
      <c r="L560" s="1"/>
      <c r="M560" s="18"/>
      <c r="N560" s="172"/>
      <c r="O560" s="173"/>
      <c r="P560" s="26" t="str">
        <f t="shared" si="35"/>
        <v/>
      </c>
      <c r="Q560" s="26" t="str">
        <f t="shared" si="36"/>
        <v/>
      </c>
      <c r="R560" s="27" t="str">
        <f t="shared" si="37"/>
        <v/>
      </c>
      <c r="S560" s="18"/>
      <c r="T560" s="18"/>
      <c r="U560" s="18"/>
      <c r="V560" s="18"/>
    </row>
    <row r="561" spans="1:22" ht="14.2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"/>
      <c r="L561" s="1"/>
      <c r="M561" s="18"/>
      <c r="N561" s="172"/>
      <c r="O561" s="173"/>
      <c r="P561" s="26" t="str">
        <f t="shared" si="35"/>
        <v/>
      </c>
      <c r="Q561" s="26" t="str">
        <f t="shared" si="36"/>
        <v/>
      </c>
      <c r="R561" s="27" t="str">
        <f t="shared" si="37"/>
        <v/>
      </c>
      <c r="S561" s="18"/>
      <c r="T561" s="18"/>
      <c r="U561" s="18"/>
      <c r="V561" s="18"/>
    </row>
    <row r="562" spans="1:22" ht="14.2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"/>
      <c r="L562" s="1"/>
      <c r="M562" s="18"/>
      <c r="N562" s="172"/>
      <c r="O562" s="173"/>
      <c r="P562" s="26" t="str">
        <f t="shared" si="35"/>
        <v/>
      </c>
      <c r="Q562" s="26" t="str">
        <f t="shared" si="36"/>
        <v/>
      </c>
      <c r="R562" s="27" t="str">
        <f t="shared" si="37"/>
        <v/>
      </c>
      <c r="S562" s="18"/>
      <c r="T562" s="18"/>
      <c r="U562" s="18"/>
      <c r="V562" s="18"/>
    </row>
    <row r="563" spans="1:22" ht="14.2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"/>
      <c r="L563" s="1"/>
      <c r="M563" s="18"/>
      <c r="N563" s="172"/>
      <c r="O563" s="173"/>
      <c r="P563" s="26" t="str">
        <f t="shared" si="35"/>
        <v/>
      </c>
      <c r="Q563" s="26" t="str">
        <f t="shared" si="36"/>
        <v/>
      </c>
      <c r="R563" s="27" t="str">
        <f t="shared" si="37"/>
        <v/>
      </c>
      <c r="S563" s="18"/>
      <c r="T563" s="18"/>
      <c r="U563" s="18"/>
      <c r="V563" s="18"/>
    </row>
    <row r="564" spans="1:22" ht="14.2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"/>
      <c r="L564" s="1"/>
      <c r="M564" s="18"/>
      <c r="N564" s="172"/>
      <c r="O564" s="173"/>
      <c r="P564" s="26" t="str">
        <f t="shared" si="35"/>
        <v/>
      </c>
      <c r="Q564" s="26" t="str">
        <f t="shared" si="36"/>
        <v/>
      </c>
      <c r="R564" s="27" t="str">
        <f t="shared" si="37"/>
        <v/>
      </c>
      <c r="S564" s="18"/>
      <c r="T564" s="18"/>
      <c r="U564" s="18"/>
      <c r="V564" s="18"/>
    </row>
    <row r="565" spans="1:22" ht="14.2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"/>
      <c r="L565" s="1"/>
      <c r="M565" s="18"/>
      <c r="N565" s="172"/>
      <c r="O565" s="173"/>
      <c r="P565" s="26" t="str">
        <f t="shared" si="35"/>
        <v/>
      </c>
      <c r="Q565" s="26" t="str">
        <f t="shared" si="36"/>
        <v/>
      </c>
      <c r="R565" s="27" t="str">
        <f t="shared" si="37"/>
        <v/>
      </c>
      <c r="S565" s="18"/>
      <c r="T565" s="18"/>
      <c r="U565" s="18"/>
      <c r="V565" s="18"/>
    </row>
    <row r="566" spans="1:22" ht="14.2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"/>
      <c r="L566" s="1"/>
      <c r="M566" s="18"/>
      <c r="N566" s="172"/>
      <c r="O566" s="173"/>
      <c r="P566" s="26" t="str">
        <f t="shared" si="35"/>
        <v/>
      </c>
      <c r="Q566" s="26" t="str">
        <f t="shared" si="36"/>
        <v/>
      </c>
      <c r="R566" s="27" t="str">
        <f t="shared" si="37"/>
        <v/>
      </c>
      <c r="S566" s="18"/>
      <c r="T566" s="18"/>
      <c r="U566" s="18"/>
      <c r="V566" s="18"/>
    </row>
    <row r="567" spans="1:22" ht="14.2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"/>
      <c r="L567" s="1"/>
      <c r="M567" s="18"/>
      <c r="N567" s="172"/>
      <c r="O567" s="173"/>
      <c r="P567" s="26" t="str">
        <f t="shared" si="35"/>
        <v/>
      </c>
      <c r="Q567" s="26" t="str">
        <f t="shared" si="36"/>
        <v/>
      </c>
      <c r="R567" s="27" t="str">
        <f t="shared" si="37"/>
        <v/>
      </c>
      <c r="S567" s="18"/>
      <c r="T567" s="18"/>
      <c r="U567" s="18"/>
      <c r="V567" s="18"/>
    </row>
    <row r="568" spans="1:22" ht="14.2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"/>
      <c r="L568" s="1"/>
      <c r="M568" s="18"/>
      <c r="N568" s="172"/>
      <c r="O568" s="173"/>
      <c r="P568" s="26" t="str">
        <f t="shared" si="35"/>
        <v/>
      </c>
      <c r="Q568" s="26" t="str">
        <f t="shared" si="36"/>
        <v/>
      </c>
      <c r="R568" s="27" t="str">
        <f t="shared" si="37"/>
        <v/>
      </c>
      <c r="S568" s="18"/>
      <c r="T568" s="18"/>
      <c r="U568" s="18"/>
      <c r="V568" s="18"/>
    </row>
    <row r="569" spans="1:22" ht="14.2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"/>
      <c r="L569" s="1"/>
      <c r="M569" s="18"/>
      <c r="N569" s="172"/>
      <c r="O569" s="173"/>
      <c r="P569" s="26" t="str">
        <f t="shared" si="35"/>
        <v/>
      </c>
      <c r="Q569" s="26" t="str">
        <f t="shared" si="36"/>
        <v/>
      </c>
      <c r="R569" s="27" t="str">
        <f t="shared" si="37"/>
        <v/>
      </c>
      <c r="S569" s="18"/>
      <c r="T569" s="18"/>
      <c r="U569" s="18"/>
      <c r="V569" s="18"/>
    </row>
    <row r="570" spans="1:22" ht="14.2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"/>
      <c r="L570" s="1"/>
      <c r="M570" s="18"/>
      <c r="N570" s="172"/>
      <c r="O570" s="173"/>
      <c r="P570" s="26" t="str">
        <f t="shared" si="35"/>
        <v/>
      </c>
      <c r="Q570" s="26" t="str">
        <f t="shared" si="36"/>
        <v/>
      </c>
      <c r="R570" s="27" t="str">
        <f t="shared" si="37"/>
        <v/>
      </c>
      <c r="S570" s="18"/>
      <c r="T570" s="18"/>
      <c r="U570" s="18"/>
      <c r="V570" s="18"/>
    </row>
    <row r="571" spans="1:22" ht="14.2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"/>
      <c r="L571" s="1"/>
      <c r="M571" s="18"/>
      <c r="N571" s="172"/>
      <c r="O571" s="173"/>
      <c r="P571" s="26" t="str">
        <f t="shared" si="35"/>
        <v/>
      </c>
      <c r="Q571" s="26" t="str">
        <f t="shared" si="36"/>
        <v/>
      </c>
      <c r="R571" s="27" t="str">
        <f t="shared" si="37"/>
        <v/>
      </c>
      <c r="S571" s="18"/>
      <c r="T571" s="18"/>
      <c r="U571" s="18"/>
      <c r="V571" s="18"/>
    </row>
    <row r="572" spans="1:22" ht="14.2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"/>
      <c r="L572" s="1"/>
      <c r="M572" s="18"/>
      <c r="N572" s="172"/>
      <c r="O572" s="173"/>
      <c r="P572" s="26" t="str">
        <f t="shared" si="35"/>
        <v/>
      </c>
      <c r="Q572" s="26" t="str">
        <f t="shared" si="36"/>
        <v/>
      </c>
      <c r="R572" s="27" t="str">
        <f t="shared" si="37"/>
        <v/>
      </c>
      <c r="S572" s="18"/>
      <c r="T572" s="18"/>
      <c r="U572" s="18"/>
      <c r="V572" s="18"/>
    </row>
    <row r="573" spans="1:22" ht="14.2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"/>
      <c r="L573" s="1"/>
      <c r="M573" s="18"/>
      <c r="N573" s="172"/>
      <c r="O573" s="173"/>
      <c r="P573" s="26" t="str">
        <f t="shared" si="35"/>
        <v/>
      </c>
      <c r="Q573" s="26" t="str">
        <f t="shared" si="36"/>
        <v/>
      </c>
      <c r="R573" s="27" t="str">
        <f t="shared" si="37"/>
        <v/>
      </c>
      <c r="S573" s="18"/>
      <c r="T573" s="18"/>
      <c r="U573" s="18"/>
      <c r="V573" s="18"/>
    </row>
    <row r="574" spans="1:22" ht="14.2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"/>
      <c r="L574" s="1"/>
      <c r="M574" s="18"/>
      <c r="N574" s="172"/>
      <c r="O574" s="173"/>
      <c r="P574" s="26" t="str">
        <f t="shared" si="35"/>
        <v/>
      </c>
      <c r="Q574" s="26" t="str">
        <f t="shared" si="36"/>
        <v/>
      </c>
      <c r="R574" s="27" t="str">
        <f t="shared" si="37"/>
        <v/>
      </c>
      <c r="S574" s="18"/>
      <c r="T574" s="18"/>
      <c r="U574" s="18"/>
      <c r="V574" s="18"/>
    </row>
    <row r="575" spans="1:22" ht="14.2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"/>
      <c r="L575" s="1"/>
      <c r="M575" s="18"/>
      <c r="N575" s="174"/>
      <c r="O575" s="175"/>
      <c r="P575" s="26" t="str">
        <f t="shared" si="35"/>
        <v/>
      </c>
      <c r="Q575" s="26" t="str">
        <f t="shared" si="36"/>
        <v/>
      </c>
      <c r="R575" s="27" t="str">
        <f t="shared" si="37"/>
        <v/>
      </c>
      <c r="S575" s="18"/>
      <c r="T575" s="18"/>
      <c r="U575" s="18"/>
      <c r="V575" s="18"/>
    </row>
    <row r="576" spans="1:22" ht="14.2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"/>
      <c r="L576" s="1"/>
      <c r="M576" s="18"/>
      <c r="N576" s="176"/>
      <c r="O576" s="177"/>
      <c r="P576" s="26" t="str">
        <f t="shared" si="35"/>
        <v/>
      </c>
      <c r="Q576" s="26" t="str">
        <f t="shared" si="36"/>
        <v/>
      </c>
      <c r="R576" s="27" t="str">
        <f t="shared" si="37"/>
        <v/>
      </c>
      <c r="S576" s="18"/>
      <c r="T576" s="18"/>
      <c r="U576" s="18"/>
      <c r="V576" s="18"/>
    </row>
    <row r="577" spans="1:22" ht="14.2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"/>
      <c r="L577" s="1"/>
      <c r="M577" s="18"/>
      <c r="N577" s="176"/>
      <c r="O577" s="177"/>
      <c r="P577" s="26" t="str">
        <f t="shared" si="35"/>
        <v/>
      </c>
      <c r="Q577" s="26" t="str">
        <f t="shared" si="36"/>
        <v/>
      </c>
      <c r="R577" s="27" t="str">
        <f t="shared" si="37"/>
        <v/>
      </c>
      <c r="S577" s="18"/>
      <c r="T577" s="18"/>
      <c r="U577" s="18"/>
      <c r="V577" s="18"/>
    </row>
    <row r="578" spans="1:22" ht="14.2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"/>
      <c r="L578" s="1"/>
      <c r="M578" s="18"/>
      <c r="N578" s="176"/>
      <c r="O578" s="177"/>
      <c r="P578" s="26" t="str">
        <f t="shared" si="35"/>
        <v/>
      </c>
      <c r="Q578" s="26" t="str">
        <f t="shared" si="36"/>
        <v/>
      </c>
      <c r="R578" s="27" t="str">
        <f t="shared" si="37"/>
        <v/>
      </c>
      <c r="S578" s="18"/>
      <c r="T578" s="18"/>
      <c r="U578" s="18"/>
      <c r="V578" s="18"/>
    </row>
    <row r="579" spans="1:22" ht="14.2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"/>
      <c r="L579" s="1"/>
      <c r="M579" s="18"/>
      <c r="N579" s="176"/>
      <c r="O579" s="177"/>
      <c r="P579" s="26" t="str">
        <f t="shared" si="35"/>
        <v/>
      </c>
      <c r="Q579" s="26" t="str">
        <f t="shared" si="36"/>
        <v/>
      </c>
      <c r="R579" s="27" t="str">
        <f t="shared" si="37"/>
        <v/>
      </c>
      <c r="S579" s="18"/>
      <c r="T579" s="18"/>
      <c r="U579" s="18"/>
      <c r="V579" s="18"/>
    </row>
    <row r="580" spans="1:22" ht="14.2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"/>
      <c r="L580" s="1"/>
      <c r="M580" s="18"/>
      <c r="N580" s="176"/>
      <c r="O580" s="177"/>
      <c r="P580" s="26" t="str">
        <f t="shared" si="35"/>
        <v/>
      </c>
      <c r="Q580" s="26" t="str">
        <f t="shared" si="36"/>
        <v/>
      </c>
      <c r="R580" s="27" t="str">
        <f t="shared" si="37"/>
        <v/>
      </c>
      <c r="S580" s="18"/>
      <c r="T580" s="18"/>
      <c r="U580" s="18"/>
      <c r="V580" s="18"/>
    </row>
    <row r="581" spans="1:22" ht="14.2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"/>
      <c r="L581" s="1"/>
      <c r="M581" s="18"/>
      <c r="N581" s="176"/>
      <c r="O581" s="177"/>
      <c r="P581" s="26" t="str">
        <f t="shared" si="35"/>
        <v/>
      </c>
      <c r="Q581" s="26" t="str">
        <f t="shared" si="36"/>
        <v/>
      </c>
      <c r="R581" s="27" t="str">
        <f t="shared" si="37"/>
        <v/>
      </c>
      <c r="S581" s="18"/>
      <c r="T581" s="18"/>
      <c r="U581" s="18"/>
      <c r="V581" s="18"/>
    </row>
    <row r="582" spans="1:22" ht="14.2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"/>
      <c r="L582" s="1"/>
      <c r="M582" s="18"/>
      <c r="N582" s="176"/>
      <c r="O582" s="177"/>
      <c r="P582" s="26" t="str">
        <f t="shared" si="35"/>
        <v/>
      </c>
      <c r="Q582" s="26" t="str">
        <f t="shared" si="36"/>
        <v/>
      </c>
      <c r="R582" s="27" t="str">
        <f t="shared" si="37"/>
        <v/>
      </c>
      <c r="S582" s="18"/>
      <c r="T582" s="18"/>
      <c r="U582" s="18"/>
      <c r="V582" s="18"/>
    </row>
    <row r="583" spans="1:22" ht="14.2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"/>
      <c r="L583" s="1"/>
      <c r="M583" s="18"/>
      <c r="N583" s="176"/>
      <c r="O583" s="177"/>
      <c r="P583" s="26" t="str">
        <f t="shared" si="35"/>
        <v/>
      </c>
      <c r="Q583" s="26" t="str">
        <f t="shared" si="36"/>
        <v/>
      </c>
      <c r="R583" s="27" t="str">
        <f t="shared" si="37"/>
        <v/>
      </c>
      <c r="S583" s="18"/>
      <c r="T583" s="18"/>
      <c r="U583" s="18"/>
      <c r="V583" s="18"/>
    </row>
    <row r="584" spans="1:22" ht="14.2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"/>
      <c r="L584" s="1"/>
      <c r="M584" s="18"/>
      <c r="N584" s="176"/>
      <c r="O584" s="177"/>
      <c r="P584" s="26" t="str">
        <f t="shared" si="35"/>
        <v/>
      </c>
      <c r="Q584" s="26" t="str">
        <f t="shared" si="36"/>
        <v/>
      </c>
      <c r="R584" s="27" t="str">
        <f t="shared" si="37"/>
        <v/>
      </c>
      <c r="S584" s="18"/>
      <c r="T584" s="18"/>
      <c r="U584" s="18"/>
      <c r="V584" s="18"/>
    </row>
    <row r="585" spans="1:22" ht="14.2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"/>
      <c r="L585" s="1"/>
      <c r="M585" s="18"/>
      <c r="N585" s="176"/>
      <c r="O585" s="177"/>
      <c r="P585" s="26" t="str">
        <f t="shared" si="35"/>
        <v/>
      </c>
      <c r="Q585" s="26" t="str">
        <f t="shared" si="36"/>
        <v/>
      </c>
      <c r="R585" s="27" t="str">
        <f t="shared" si="37"/>
        <v/>
      </c>
      <c r="S585" s="18"/>
      <c r="T585" s="18"/>
      <c r="U585" s="18"/>
      <c r="V585" s="18"/>
    </row>
    <row r="586" spans="1:22" ht="14.2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"/>
      <c r="L586" s="1"/>
      <c r="M586" s="18"/>
      <c r="N586" s="176"/>
      <c r="O586" s="177"/>
      <c r="P586" s="26" t="str">
        <f t="shared" si="35"/>
        <v/>
      </c>
      <c r="Q586" s="26" t="str">
        <f t="shared" si="36"/>
        <v/>
      </c>
      <c r="R586" s="27" t="str">
        <f t="shared" si="37"/>
        <v/>
      </c>
      <c r="S586" s="18"/>
      <c r="T586" s="18"/>
      <c r="U586" s="18"/>
      <c r="V586" s="18"/>
    </row>
    <row r="587" spans="1:22" ht="14.2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"/>
      <c r="L587" s="1"/>
      <c r="M587" s="18"/>
      <c r="N587" s="176"/>
      <c r="O587" s="177"/>
      <c r="P587" s="26" t="str">
        <f t="shared" si="35"/>
        <v/>
      </c>
      <c r="Q587" s="26" t="str">
        <f t="shared" si="36"/>
        <v/>
      </c>
      <c r="R587" s="27" t="str">
        <f t="shared" si="37"/>
        <v/>
      </c>
      <c r="S587" s="18"/>
      <c r="T587" s="18"/>
      <c r="U587" s="18"/>
      <c r="V587" s="18"/>
    </row>
    <row r="588" spans="1:22" ht="14.2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"/>
      <c r="L588" s="1"/>
      <c r="M588" s="18"/>
      <c r="N588" s="176"/>
      <c r="O588" s="177"/>
      <c r="P588" s="26" t="str">
        <f t="shared" ref="P588:P651" si="38">IF(N588="","",MONTH(N588))</f>
        <v/>
      </c>
      <c r="Q588" s="26" t="str">
        <f t="shared" ref="Q588:Q651" si="39">IF(N588="","",YEAR(N588))</f>
        <v/>
      </c>
      <c r="R588" s="27" t="str">
        <f t="shared" ref="R588:R651" si="40">IF(N588="","",IF(YEAR(N588)/4=ROUND(YEAR(N588)/4,0),"S","N"))</f>
        <v/>
      </c>
      <c r="S588" s="18"/>
      <c r="T588" s="18"/>
      <c r="U588" s="18"/>
      <c r="V588" s="18"/>
    </row>
    <row r="589" spans="1:22" ht="14.2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"/>
      <c r="L589" s="1"/>
      <c r="M589" s="18"/>
      <c r="N589" s="176"/>
      <c r="O589" s="177"/>
      <c r="P589" s="26" t="str">
        <f t="shared" si="38"/>
        <v/>
      </c>
      <c r="Q589" s="26" t="str">
        <f t="shared" si="39"/>
        <v/>
      </c>
      <c r="R589" s="27" t="str">
        <f t="shared" si="40"/>
        <v/>
      </c>
      <c r="S589" s="18"/>
      <c r="T589" s="18"/>
      <c r="U589" s="18"/>
      <c r="V589" s="18"/>
    </row>
    <row r="590" spans="1:22" ht="14.2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"/>
      <c r="L590" s="1"/>
      <c r="M590" s="18"/>
      <c r="N590" s="176"/>
      <c r="O590" s="177"/>
      <c r="P590" s="26" t="str">
        <f t="shared" si="38"/>
        <v/>
      </c>
      <c r="Q590" s="26" t="str">
        <f t="shared" si="39"/>
        <v/>
      </c>
      <c r="R590" s="27" t="str">
        <f t="shared" si="40"/>
        <v/>
      </c>
      <c r="S590" s="18"/>
      <c r="T590" s="18"/>
      <c r="U590" s="18"/>
      <c r="V590" s="18"/>
    </row>
    <row r="591" spans="1:22" ht="14.2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"/>
      <c r="L591" s="1"/>
      <c r="M591" s="18"/>
      <c r="N591" s="176"/>
      <c r="O591" s="177"/>
      <c r="P591" s="26" t="str">
        <f t="shared" si="38"/>
        <v/>
      </c>
      <c r="Q591" s="26" t="str">
        <f t="shared" si="39"/>
        <v/>
      </c>
      <c r="R591" s="27" t="str">
        <f t="shared" si="40"/>
        <v/>
      </c>
      <c r="S591" s="18"/>
      <c r="T591" s="18"/>
      <c r="U591" s="18"/>
      <c r="V591" s="18"/>
    </row>
    <row r="592" spans="1:22" ht="14.2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"/>
      <c r="L592" s="1"/>
      <c r="M592" s="18"/>
      <c r="N592" s="176"/>
      <c r="O592" s="177"/>
      <c r="P592" s="26" t="str">
        <f t="shared" si="38"/>
        <v/>
      </c>
      <c r="Q592" s="26" t="str">
        <f t="shared" si="39"/>
        <v/>
      </c>
      <c r="R592" s="27" t="str">
        <f t="shared" si="40"/>
        <v/>
      </c>
      <c r="S592" s="18"/>
      <c r="T592" s="18"/>
      <c r="U592" s="18"/>
      <c r="V592" s="18"/>
    </row>
    <row r="593" spans="1:22" ht="14.2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"/>
      <c r="L593" s="1"/>
      <c r="M593" s="18"/>
      <c r="N593" s="176"/>
      <c r="O593" s="177"/>
      <c r="P593" s="26" t="str">
        <f t="shared" si="38"/>
        <v/>
      </c>
      <c r="Q593" s="26" t="str">
        <f t="shared" si="39"/>
        <v/>
      </c>
      <c r="R593" s="27" t="str">
        <f t="shared" si="40"/>
        <v/>
      </c>
      <c r="S593" s="18"/>
      <c r="T593" s="18"/>
      <c r="U593" s="18"/>
      <c r="V593" s="18"/>
    </row>
    <row r="594" spans="1:22" ht="14.2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"/>
      <c r="L594" s="1"/>
      <c r="M594" s="18"/>
      <c r="N594" s="176"/>
      <c r="O594" s="177"/>
      <c r="P594" s="26" t="str">
        <f t="shared" si="38"/>
        <v/>
      </c>
      <c r="Q594" s="26" t="str">
        <f t="shared" si="39"/>
        <v/>
      </c>
      <c r="R594" s="27" t="str">
        <f t="shared" si="40"/>
        <v/>
      </c>
      <c r="S594" s="18"/>
      <c r="T594" s="18"/>
      <c r="U594" s="18"/>
      <c r="V594" s="18"/>
    </row>
    <row r="595" spans="1:22" ht="14.2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"/>
      <c r="L595" s="1"/>
      <c r="M595" s="18"/>
      <c r="N595" s="176"/>
      <c r="O595" s="177"/>
      <c r="P595" s="26" t="str">
        <f t="shared" si="38"/>
        <v/>
      </c>
      <c r="Q595" s="26" t="str">
        <f t="shared" si="39"/>
        <v/>
      </c>
      <c r="R595" s="27" t="str">
        <f t="shared" si="40"/>
        <v/>
      </c>
      <c r="S595" s="18"/>
      <c r="T595" s="18"/>
      <c r="U595" s="18"/>
      <c r="V595" s="18"/>
    </row>
    <row r="596" spans="1:22" ht="14.2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"/>
      <c r="L596" s="1"/>
      <c r="M596" s="18"/>
      <c r="N596" s="176"/>
      <c r="O596" s="177"/>
      <c r="P596" s="26" t="str">
        <f t="shared" si="38"/>
        <v/>
      </c>
      <c r="Q596" s="26" t="str">
        <f t="shared" si="39"/>
        <v/>
      </c>
      <c r="R596" s="27" t="str">
        <f t="shared" si="40"/>
        <v/>
      </c>
      <c r="S596" s="18"/>
      <c r="T596" s="18"/>
      <c r="U596" s="18"/>
      <c r="V596" s="18"/>
    </row>
    <row r="597" spans="1:22" ht="14.2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"/>
      <c r="L597" s="1"/>
      <c r="M597" s="18"/>
      <c r="N597" s="176"/>
      <c r="O597" s="177"/>
      <c r="P597" s="26" t="str">
        <f t="shared" si="38"/>
        <v/>
      </c>
      <c r="Q597" s="26" t="str">
        <f t="shared" si="39"/>
        <v/>
      </c>
      <c r="R597" s="27" t="str">
        <f t="shared" si="40"/>
        <v/>
      </c>
      <c r="S597" s="18"/>
      <c r="T597" s="18"/>
      <c r="U597" s="18"/>
      <c r="V597" s="18"/>
    </row>
    <row r="598" spans="1:22" ht="14.2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"/>
      <c r="L598" s="1"/>
      <c r="M598" s="18"/>
      <c r="N598" s="176"/>
      <c r="O598" s="177"/>
      <c r="P598" s="26" t="str">
        <f t="shared" si="38"/>
        <v/>
      </c>
      <c r="Q598" s="26" t="str">
        <f t="shared" si="39"/>
        <v/>
      </c>
      <c r="R598" s="27" t="str">
        <f t="shared" si="40"/>
        <v/>
      </c>
      <c r="S598" s="18"/>
      <c r="T598" s="18"/>
      <c r="U598" s="18"/>
      <c r="V598" s="18"/>
    </row>
    <row r="599" spans="1:22" ht="14.2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"/>
      <c r="L599" s="1"/>
      <c r="M599" s="18"/>
      <c r="N599" s="176"/>
      <c r="O599" s="177"/>
      <c r="P599" s="26" t="str">
        <f t="shared" si="38"/>
        <v/>
      </c>
      <c r="Q599" s="26" t="str">
        <f t="shared" si="39"/>
        <v/>
      </c>
      <c r="R599" s="27" t="str">
        <f t="shared" si="40"/>
        <v/>
      </c>
      <c r="S599" s="18"/>
      <c r="T599" s="18"/>
      <c r="U599" s="18"/>
      <c r="V599" s="18"/>
    </row>
    <row r="600" spans="1:22" ht="14.2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"/>
      <c r="L600" s="1"/>
      <c r="M600" s="18"/>
      <c r="N600" s="176"/>
      <c r="O600" s="177"/>
      <c r="P600" s="26" t="str">
        <f t="shared" si="38"/>
        <v/>
      </c>
      <c r="Q600" s="26" t="str">
        <f t="shared" si="39"/>
        <v/>
      </c>
      <c r="R600" s="27" t="str">
        <f t="shared" si="40"/>
        <v/>
      </c>
      <c r="S600" s="18"/>
      <c r="T600" s="18"/>
      <c r="U600" s="18"/>
      <c r="V600" s="18"/>
    </row>
    <row r="601" spans="1:22" ht="14.2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"/>
      <c r="L601" s="1"/>
      <c r="M601" s="18"/>
      <c r="N601" s="176"/>
      <c r="O601" s="177"/>
      <c r="P601" s="26" t="str">
        <f t="shared" si="38"/>
        <v/>
      </c>
      <c r="Q601" s="26" t="str">
        <f t="shared" si="39"/>
        <v/>
      </c>
      <c r="R601" s="27" t="str">
        <f t="shared" si="40"/>
        <v/>
      </c>
      <c r="S601" s="18"/>
      <c r="T601" s="18"/>
      <c r="U601" s="18"/>
      <c r="V601" s="18"/>
    </row>
    <row r="602" spans="1:22" ht="14.2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"/>
      <c r="L602" s="1"/>
      <c r="M602" s="18"/>
      <c r="N602" s="176"/>
      <c r="O602" s="177"/>
      <c r="P602" s="26" t="str">
        <f t="shared" si="38"/>
        <v/>
      </c>
      <c r="Q602" s="26" t="str">
        <f t="shared" si="39"/>
        <v/>
      </c>
      <c r="R602" s="27" t="str">
        <f t="shared" si="40"/>
        <v/>
      </c>
      <c r="S602" s="18"/>
      <c r="T602" s="18"/>
      <c r="U602" s="18"/>
      <c r="V602" s="18"/>
    </row>
    <row r="603" spans="1:22" ht="14.2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"/>
      <c r="L603" s="1"/>
      <c r="M603" s="18"/>
      <c r="N603" s="176"/>
      <c r="O603" s="177"/>
      <c r="P603" s="26" t="str">
        <f t="shared" si="38"/>
        <v/>
      </c>
      <c r="Q603" s="26" t="str">
        <f t="shared" si="39"/>
        <v/>
      </c>
      <c r="R603" s="27" t="str">
        <f t="shared" si="40"/>
        <v/>
      </c>
      <c r="S603" s="18"/>
      <c r="T603" s="18"/>
      <c r="U603" s="18"/>
      <c r="V603" s="18"/>
    </row>
    <row r="604" spans="1:22" ht="14.2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"/>
      <c r="L604" s="1"/>
      <c r="M604" s="18"/>
      <c r="N604" s="176"/>
      <c r="O604" s="177"/>
      <c r="P604" s="26" t="str">
        <f t="shared" si="38"/>
        <v/>
      </c>
      <c r="Q604" s="26" t="str">
        <f t="shared" si="39"/>
        <v/>
      </c>
      <c r="R604" s="27" t="str">
        <f t="shared" si="40"/>
        <v/>
      </c>
      <c r="S604" s="18"/>
      <c r="T604" s="18"/>
      <c r="U604" s="18"/>
      <c r="V604" s="18"/>
    </row>
    <row r="605" spans="1:22" ht="14.2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"/>
      <c r="L605" s="1"/>
      <c r="M605" s="18"/>
      <c r="N605" s="176"/>
      <c r="O605" s="177"/>
      <c r="P605" s="26" t="str">
        <f t="shared" si="38"/>
        <v/>
      </c>
      <c r="Q605" s="26" t="str">
        <f t="shared" si="39"/>
        <v/>
      </c>
      <c r="R605" s="27" t="str">
        <f t="shared" si="40"/>
        <v/>
      </c>
      <c r="S605" s="18"/>
      <c r="T605" s="18"/>
      <c r="U605" s="18"/>
      <c r="V605" s="18"/>
    </row>
    <row r="606" spans="1:22" ht="14.2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"/>
      <c r="L606" s="1"/>
      <c r="M606" s="18"/>
      <c r="N606" s="176"/>
      <c r="O606" s="177"/>
      <c r="P606" s="26" t="str">
        <f t="shared" si="38"/>
        <v/>
      </c>
      <c r="Q606" s="26" t="str">
        <f t="shared" si="39"/>
        <v/>
      </c>
      <c r="R606" s="27" t="str">
        <f t="shared" si="40"/>
        <v/>
      </c>
      <c r="S606" s="18"/>
      <c r="T606" s="18"/>
      <c r="U606" s="18"/>
      <c r="V606" s="18"/>
    </row>
    <row r="607" spans="1:22" ht="14.2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"/>
      <c r="L607" s="1"/>
      <c r="M607" s="18"/>
      <c r="N607" s="176"/>
      <c r="O607" s="177"/>
      <c r="P607" s="26" t="str">
        <f t="shared" si="38"/>
        <v/>
      </c>
      <c r="Q607" s="26" t="str">
        <f t="shared" si="39"/>
        <v/>
      </c>
      <c r="R607" s="27" t="str">
        <f t="shared" si="40"/>
        <v/>
      </c>
      <c r="S607" s="18"/>
      <c r="T607" s="18"/>
      <c r="U607" s="18"/>
      <c r="V607" s="18"/>
    </row>
    <row r="608" spans="1:22" ht="14.2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"/>
      <c r="L608" s="1"/>
      <c r="M608" s="18"/>
      <c r="N608" s="176"/>
      <c r="O608" s="177"/>
      <c r="P608" s="26" t="str">
        <f t="shared" si="38"/>
        <v/>
      </c>
      <c r="Q608" s="26" t="str">
        <f t="shared" si="39"/>
        <v/>
      </c>
      <c r="R608" s="27" t="str">
        <f t="shared" si="40"/>
        <v/>
      </c>
      <c r="S608" s="18"/>
      <c r="T608" s="18"/>
      <c r="U608" s="18"/>
      <c r="V608" s="18"/>
    </row>
    <row r="609" spans="1:22" ht="14.2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"/>
      <c r="L609" s="1"/>
      <c r="M609" s="18"/>
      <c r="N609" s="176"/>
      <c r="O609" s="177"/>
      <c r="P609" s="26" t="str">
        <f t="shared" si="38"/>
        <v/>
      </c>
      <c r="Q609" s="26" t="str">
        <f t="shared" si="39"/>
        <v/>
      </c>
      <c r="R609" s="27" t="str">
        <f t="shared" si="40"/>
        <v/>
      </c>
      <c r="S609" s="18"/>
      <c r="T609" s="18"/>
      <c r="U609" s="18"/>
      <c r="V609" s="18"/>
    </row>
    <row r="610" spans="1:22" ht="14.2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"/>
      <c r="L610" s="1"/>
      <c r="M610" s="18"/>
      <c r="N610" s="176"/>
      <c r="O610" s="177"/>
      <c r="P610" s="26" t="str">
        <f t="shared" si="38"/>
        <v/>
      </c>
      <c r="Q610" s="26" t="str">
        <f t="shared" si="39"/>
        <v/>
      </c>
      <c r="R610" s="27" t="str">
        <f t="shared" si="40"/>
        <v/>
      </c>
      <c r="S610" s="18"/>
      <c r="T610" s="18"/>
      <c r="U610" s="18"/>
      <c r="V610" s="18"/>
    </row>
    <row r="611" spans="1:22" ht="14.2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"/>
      <c r="L611" s="1"/>
      <c r="M611" s="18"/>
      <c r="N611" s="176"/>
      <c r="O611" s="177"/>
      <c r="P611" s="26" t="str">
        <f t="shared" si="38"/>
        <v/>
      </c>
      <c r="Q611" s="26" t="str">
        <f t="shared" si="39"/>
        <v/>
      </c>
      <c r="R611" s="27" t="str">
        <f t="shared" si="40"/>
        <v/>
      </c>
      <c r="S611" s="18"/>
      <c r="T611" s="18"/>
      <c r="U611" s="18"/>
      <c r="V611" s="18"/>
    </row>
    <row r="612" spans="1:22" ht="14.2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"/>
      <c r="L612" s="1"/>
      <c r="M612" s="18"/>
      <c r="N612" s="176"/>
      <c r="O612" s="177"/>
      <c r="P612" s="26" t="str">
        <f t="shared" si="38"/>
        <v/>
      </c>
      <c r="Q612" s="26" t="str">
        <f t="shared" si="39"/>
        <v/>
      </c>
      <c r="R612" s="27" t="str">
        <f t="shared" si="40"/>
        <v/>
      </c>
      <c r="S612" s="18"/>
      <c r="T612" s="18"/>
      <c r="U612" s="18"/>
      <c r="V612" s="18"/>
    </row>
    <row r="613" spans="1:22" ht="14.2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"/>
      <c r="L613" s="1"/>
      <c r="M613" s="18"/>
      <c r="N613" s="176"/>
      <c r="O613" s="177"/>
      <c r="P613" s="26" t="str">
        <f t="shared" si="38"/>
        <v/>
      </c>
      <c r="Q613" s="26" t="str">
        <f t="shared" si="39"/>
        <v/>
      </c>
      <c r="R613" s="27" t="str">
        <f t="shared" si="40"/>
        <v/>
      </c>
      <c r="S613" s="18"/>
      <c r="T613" s="18"/>
      <c r="U613" s="18"/>
      <c r="V613" s="18"/>
    </row>
    <row r="614" spans="1:22" ht="14.2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"/>
      <c r="L614" s="1"/>
      <c r="M614" s="18"/>
      <c r="N614" s="176"/>
      <c r="O614" s="177"/>
      <c r="P614" s="26" t="str">
        <f t="shared" si="38"/>
        <v/>
      </c>
      <c r="Q614" s="26" t="str">
        <f t="shared" si="39"/>
        <v/>
      </c>
      <c r="R614" s="27" t="str">
        <f t="shared" si="40"/>
        <v/>
      </c>
      <c r="S614" s="18"/>
      <c r="T614" s="18"/>
      <c r="U614" s="18"/>
      <c r="V614" s="18"/>
    </row>
    <row r="615" spans="1:22" ht="14.2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"/>
      <c r="L615" s="1"/>
      <c r="M615" s="18"/>
      <c r="N615" s="176"/>
      <c r="O615" s="177"/>
      <c r="P615" s="26" t="str">
        <f t="shared" si="38"/>
        <v/>
      </c>
      <c r="Q615" s="26" t="str">
        <f t="shared" si="39"/>
        <v/>
      </c>
      <c r="R615" s="27" t="str">
        <f t="shared" si="40"/>
        <v/>
      </c>
      <c r="S615" s="18"/>
      <c r="T615" s="18"/>
      <c r="U615" s="18"/>
      <c r="V615" s="18"/>
    </row>
    <row r="616" spans="1:22" ht="14.2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"/>
      <c r="L616" s="1"/>
      <c r="M616" s="18"/>
      <c r="N616" s="176"/>
      <c r="O616" s="177"/>
      <c r="P616" s="26" t="str">
        <f t="shared" si="38"/>
        <v/>
      </c>
      <c r="Q616" s="26" t="str">
        <f t="shared" si="39"/>
        <v/>
      </c>
      <c r="R616" s="27" t="str">
        <f t="shared" si="40"/>
        <v/>
      </c>
      <c r="S616" s="18"/>
      <c r="T616" s="18"/>
      <c r="U616" s="18"/>
      <c r="V616" s="18"/>
    </row>
    <row r="617" spans="1:22" ht="14.2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"/>
      <c r="L617" s="1"/>
      <c r="M617" s="18"/>
      <c r="N617" s="176"/>
      <c r="O617" s="177"/>
      <c r="P617" s="26" t="str">
        <f t="shared" si="38"/>
        <v/>
      </c>
      <c r="Q617" s="26" t="str">
        <f t="shared" si="39"/>
        <v/>
      </c>
      <c r="R617" s="27" t="str">
        <f t="shared" si="40"/>
        <v/>
      </c>
      <c r="S617" s="18"/>
      <c r="T617" s="18"/>
      <c r="U617" s="18"/>
      <c r="V617" s="18"/>
    </row>
    <row r="618" spans="1:22" ht="14.2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"/>
      <c r="L618" s="1"/>
      <c r="M618" s="18"/>
      <c r="N618" s="176"/>
      <c r="O618" s="177"/>
      <c r="P618" s="26" t="str">
        <f t="shared" si="38"/>
        <v/>
      </c>
      <c r="Q618" s="26" t="str">
        <f t="shared" si="39"/>
        <v/>
      </c>
      <c r="R618" s="27" t="str">
        <f t="shared" si="40"/>
        <v/>
      </c>
      <c r="S618" s="18"/>
      <c r="T618" s="18"/>
      <c r="U618" s="18"/>
      <c r="V618" s="18"/>
    </row>
    <row r="619" spans="1:22" ht="14.2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"/>
      <c r="L619" s="1"/>
      <c r="M619" s="18"/>
      <c r="N619" s="176"/>
      <c r="O619" s="177"/>
      <c r="P619" s="26" t="str">
        <f t="shared" si="38"/>
        <v/>
      </c>
      <c r="Q619" s="26" t="str">
        <f t="shared" si="39"/>
        <v/>
      </c>
      <c r="R619" s="27" t="str">
        <f t="shared" si="40"/>
        <v/>
      </c>
      <c r="S619" s="18"/>
      <c r="T619" s="18"/>
      <c r="U619" s="18"/>
      <c r="V619" s="18"/>
    </row>
    <row r="620" spans="1:22" ht="14.2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"/>
      <c r="L620" s="1"/>
      <c r="M620" s="18"/>
      <c r="N620" s="176"/>
      <c r="O620" s="177"/>
      <c r="P620" s="26" t="str">
        <f t="shared" si="38"/>
        <v/>
      </c>
      <c r="Q620" s="26" t="str">
        <f t="shared" si="39"/>
        <v/>
      </c>
      <c r="R620" s="27" t="str">
        <f t="shared" si="40"/>
        <v/>
      </c>
      <c r="S620" s="18"/>
      <c r="T620" s="18"/>
      <c r="U620" s="18"/>
      <c r="V620" s="18"/>
    </row>
    <row r="621" spans="1:22" ht="14.2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"/>
      <c r="L621" s="1"/>
      <c r="M621" s="18"/>
      <c r="N621" s="176"/>
      <c r="O621" s="177"/>
      <c r="P621" s="26" t="str">
        <f t="shared" si="38"/>
        <v/>
      </c>
      <c r="Q621" s="26" t="str">
        <f t="shared" si="39"/>
        <v/>
      </c>
      <c r="R621" s="27" t="str">
        <f t="shared" si="40"/>
        <v/>
      </c>
      <c r="S621" s="18"/>
      <c r="T621" s="18"/>
      <c r="U621" s="18"/>
      <c r="V621" s="18"/>
    </row>
    <row r="622" spans="1:22" ht="14.2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"/>
      <c r="L622" s="1"/>
      <c r="M622" s="18"/>
      <c r="N622" s="176"/>
      <c r="O622" s="177"/>
      <c r="P622" s="26" t="str">
        <f t="shared" si="38"/>
        <v/>
      </c>
      <c r="Q622" s="26" t="str">
        <f t="shared" si="39"/>
        <v/>
      </c>
      <c r="R622" s="27" t="str">
        <f t="shared" si="40"/>
        <v/>
      </c>
      <c r="S622" s="18"/>
      <c r="T622" s="18"/>
      <c r="U622" s="18"/>
      <c r="V622" s="18"/>
    </row>
    <row r="623" spans="1:22" ht="14.2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"/>
      <c r="L623" s="1"/>
      <c r="M623" s="18"/>
      <c r="N623" s="176"/>
      <c r="O623" s="177"/>
      <c r="P623" s="26" t="str">
        <f t="shared" si="38"/>
        <v/>
      </c>
      <c r="Q623" s="26" t="str">
        <f t="shared" si="39"/>
        <v/>
      </c>
      <c r="R623" s="27" t="str">
        <f t="shared" si="40"/>
        <v/>
      </c>
      <c r="S623" s="18"/>
      <c r="T623" s="18"/>
      <c r="U623" s="18"/>
      <c r="V623" s="18"/>
    </row>
    <row r="624" spans="1:22" ht="14.2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"/>
      <c r="L624" s="1"/>
      <c r="M624" s="18"/>
      <c r="N624" s="176"/>
      <c r="O624" s="177"/>
      <c r="P624" s="26" t="str">
        <f t="shared" si="38"/>
        <v/>
      </c>
      <c r="Q624" s="26" t="str">
        <f t="shared" si="39"/>
        <v/>
      </c>
      <c r="R624" s="27" t="str">
        <f t="shared" si="40"/>
        <v/>
      </c>
      <c r="S624" s="18"/>
      <c r="T624" s="18"/>
      <c r="U624" s="18"/>
      <c r="V624" s="18"/>
    </row>
    <row r="625" spans="1:22" ht="14.2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"/>
      <c r="L625" s="1"/>
      <c r="M625" s="18"/>
      <c r="N625" s="176"/>
      <c r="O625" s="177"/>
      <c r="P625" s="26" t="str">
        <f t="shared" si="38"/>
        <v/>
      </c>
      <c r="Q625" s="26" t="str">
        <f t="shared" si="39"/>
        <v/>
      </c>
      <c r="R625" s="27" t="str">
        <f t="shared" si="40"/>
        <v/>
      </c>
      <c r="S625" s="18"/>
      <c r="T625" s="18"/>
      <c r="U625" s="18"/>
      <c r="V625" s="18"/>
    </row>
    <row r="626" spans="1:22" ht="14.2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"/>
      <c r="L626" s="1"/>
      <c r="M626" s="18"/>
      <c r="N626" s="176"/>
      <c r="O626" s="177"/>
      <c r="P626" s="26" t="str">
        <f t="shared" si="38"/>
        <v/>
      </c>
      <c r="Q626" s="26" t="str">
        <f t="shared" si="39"/>
        <v/>
      </c>
      <c r="R626" s="27" t="str">
        <f t="shared" si="40"/>
        <v/>
      </c>
      <c r="S626" s="18"/>
      <c r="T626" s="18"/>
      <c r="U626" s="18"/>
      <c r="V626" s="18"/>
    </row>
    <row r="627" spans="1:22" ht="14.2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"/>
      <c r="L627" s="1"/>
      <c r="M627" s="18"/>
      <c r="N627" s="176"/>
      <c r="O627" s="177"/>
      <c r="P627" s="26" t="str">
        <f t="shared" si="38"/>
        <v/>
      </c>
      <c r="Q627" s="26" t="str">
        <f t="shared" si="39"/>
        <v/>
      </c>
      <c r="R627" s="27" t="str">
        <f t="shared" si="40"/>
        <v/>
      </c>
      <c r="S627" s="18"/>
      <c r="T627" s="18"/>
      <c r="U627" s="18"/>
      <c r="V627" s="18"/>
    </row>
    <row r="628" spans="1:22" ht="14.2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"/>
      <c r="L628" s="1"/>
      <c r="M628" s="18"/>
      <c r="N628" s="176"/>
      <c r="O628" s="177"/>
      <c r="P628" s="26" t="str">
        <f t="shared" si="38"/>
        <v/>
      </c>
      <c r="Q628" s="26" t="str">
        <f t="shared" si="39"/>
        <v/>
      </c>
      <c r="R628" s="27" t="str">
        <f t="shared" si="40"/>
        <v/>
      </c>
      <c r="S628" s="18"/>
      <c r="T628" s="18"/>
      <c r="U628" s="18"/>
      <c r="V628" s="18"/>
    </row>
    <row r="629" spans="1:22" ht="14.2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"/>
      <c r="L629" s="1"/>
      <c r="M629" s="18"/>
      <c r="N629" s="176"/>
      <c r="O629" s="177"/>
      <c r="P629" s="26" t="str">
        <f t="shared" si="38"/>
        <v/>
      </c>
      <c r="Q629" s="26" t="str">
        <f t="shared" si="39"/>
        <v/>
      </c>
      <c r="R629" s="27" t="str">
        <f t="shared" si="40"/>
        <v/>
      </c>
      <c r="S629" s="18"/>
      <c r="T629" s="18"/>
      <c r="U629" s="18"/>
      <c r="V629" s="18"/>
    </row>
    <row r="630" spans="1:22" ht="14.2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"/>
      <c r="L630" s="1"/>
      <c r="M630" s="18"/>
      <c r="N630" s="176"/>
      <c r="O630" s="177"/>
      <c r="P630" s="26" t="str">
        <f t="shared" si="38"/>
        <v/>
      </c>
      <c r="Q630" s="26" t="str">
        <f t="shared" si="39"/>
        <v/>
      </c>
      <c r="R630" s="27" t="str">
        <f t="shared" si="40"/>
        <v/>
      </c>
      <c r="S630" s="18"/>
      <c r="T630" s="18"/>
      <c r="U630" s="18"/>
      <c r="V630" s="18"/>
    </row>
    <row r="631" spans="1:22" ht="14.2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"/>
      <c r="L631" s="1"/>
      <c r="M631" s="18"/>
      <c r="N631" s="176"/>
      <c r="O631" s="177"/>
      <c r="P631" s="26" t="str">
        <f t="shared" si="38"/>
        <v/>
      </c>
      <c r="Q631" s="26" t="str">
        <f t="shared" si="39"/>
        <v/>
      </c>
      <c r="R631" s="27" t="str">
        <f t="shared" si="40"/>
        <v/>
      </c>
      <c r="S631" s="18"/>
      <c r="T631" s="18"/>
      <c r="U631" s="18"/>
      <c r="V631" s="18"/>
    </row>
    <row r="632" spans="1:22" ht="14.2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"/>
      <c r="L632" s="1"/>
      <c r="M632" s="18"/>
      <c r="N632" s="176"/>
      <c r="O632" s="177"/>
      <c r="P632" s="26" t="str">
        <f t="shared" si="38"/>
        <v/>
      </c>
      <c r="Q632" s="26" t="str">
        <f t="shared" si="39"/>
        <v/>
      </c>
      <c r="R632" s="27" t="str">
        <f t="shared" si="40"/>
        <v/>
      </c>
      <c r="S632" s="18"/>
      <c r="T632" s="18"/>
      <c r="U632" s="18"/>
      <c r="V632" s="18"/>
    </row>
    <row r="633" spans="1:22" ht="14.2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"/>
      <c r="L633" s="1"/>
      <c r="M633" s="18"/>
      <c r="N633" s="176"/>
      <c r="O633" s="177"/>
      <c r="P633" s="26" t="str">
        <f t="shared" si="38"/>
        <v/>
      </c>
      <c r="Q633" s="26" t="str">
        <f t="shared" si="39"/>
        <v/>
      </c>
      <c r="R633" s="27" t="str">
        <f t="shared" si="40"/>
        <v/>
      </c>
      <c r="S633" s="18"/>
      <c r="T633" s="18"/>
      <c r="U633" s="18"/>
      <c r="V633" s="18"/>
    </row>
    <row r="634" spans="1:22" ht="14.2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"/>
      <c r="L634" s="1"/>
      <c r="M634" s="18"/>
      <c r="N634" s="176"/>
      <c r="O634" s="177"/>
      <c r="P634" s="26" t="str">
        <f t="shared" si="38"/>
        <v/>
      </c>
      <c r="Q634" s="26" t="str">
        <f t="shared" si="39"/>
        <v/>
      </c>
      <c r="R634" s="27" t="str">
        <f t="shared" si="40"/>
        <v/>
      </c>
      <c r="S634" s="18"/>
      <c r="T634" s="18"/>
      <c r="U634" s="18"/>
      <c r="V634" s="18"/>
    </row>
    <row r="635" spans="1:22" ht="14.2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"/>
      <c r="L635" s="1"/>
      <c r="M635" s="18"/>
      <c r="N635" s="176"/>
      <c r="O635" s="177"/>
      <c r="P635" s="26" t="str">
        <f t="shared" si="38"/>
        <v/>
      </c>
      <c r="Q635" s="26" t="str">
        <f t="shared" si="39"/>
        <v/>
      </c>
      <c r="R635" s="27" t="str">
        <f t="shared" si="40"/>
        <v/>
      </c>
      <c r="S635" s="18"/>
      <c r="T635" s="18"/>
      <c r="U635" s="18"/>
      <c r="V635" s="18"/>
    </row>
    <row r="636" spans="1:22" ht="14.2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"/>
      <c r="L636" s="1"/>
      <c r="M636" s="18"/>
      <c r="N636" s="176"/>
      <c r="O636" s="177"/>
      <c r="P636" s="26" t="str">
        <f t="shared" si="38"/>
        <v/>
      </c>
      <c r="Q636" s="26" t="str">
        <f t="shared" si="39"/>
        <v/>
      </c>
      <c r="R636" s="27" t="str">
        <f t="shared" si="40"/>
        <v/>
      </c>
      <c r="S636" s="18"/>
      <c r="T636" s="18"/>
      <c r="U636" s="18"/>
      <c r="V636" s="18"/>
    </row>
    <row r="637" spans="1:22" ht="14.2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"/>
      <c r="L637" s="1"/>
      <c r="M637" s="18"/>
      <c r="N637" s="176"/>
      <c r="O637" s="177"/>
      <c r="P637" s="26" t="str">
        <f t="shared" si="38"/>
        <v/>
      </c>
      <c r="Q637" s="26" t="str">
        <f t="shared" si="39"/>
        <v/>
      </c>
      <c r="R637" s="27" t="str">
        <f t="shared" si="40"/>
        <v/>
      </c>
      <c r="S637" s="18"/>
      <c r="T637" s="18"/>
      <c r="U637" s="18"/>
      <c r="V637" s="18"/>
    </row>
    <row r="638" spans="1:22" ht="14.2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"/>
      <c r="L638" s="1"/>
      <c r="M638" s="18"/>
      <c r="N638" s="176"/>
      <c r="O638" s="177"/>
      <c r="P638" s="26" t="str">
        <f t="shared" si="38"/>
        <v/>
      </c>
      <c r="Q638" s="26" t="str">
        <f t="shared" si="39"/>
        <v/>
      </c>
      <c r="R638" s="27" t="str">
        <f t="shared" si="40"/>
        <v/>
      </c>
      <c r="S638" s="18"/>
      <c r="T638" s="18"/>
      <c r="U638" s="18"/>
      <c r="V638" s="18"/>
    </row>
    <row r="639" spans="1:22" ht="14.2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"/>
      <c r="L639" s="1"/>
      <c r="M639" s="18"/>
      <c r="N639" s="176"/>
      <c r="O639" s="177"/>
      <c r="P639" s="26" t="str">
        <f t="shared" si="38"/>
        <v/>
      </c>
      <c r="Q639" s="26" t="str">
        <f t="shared" si="39"/>
        <v/>
      </c>
      <c r="R639" s="27" t="str">
        <f t="shared" si="40"/>
        <v/>
      </c>
      <c r="S639" s="18"/>
      <c r="T639" s="18"/>
      <c r="U639" s="18"/>
      <c r="V639" s="18"/>
    </row>
    <row r="640" spans="1:22" ht="14.2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"/>
      <c r="L640" s="1"/>
      <c r="M640" s="18"/>
      <c r="N640" s="176"/>
      <c r="O640" s="177"/>
      <c r="P640" s="26" t="str">
        <f t="shared" si="38"/>
        <v/>
      </c>
      <c r="Q640" s="26" t="str">
        <f t="shared" si="39"/>
        <v/>
      </c>
      <c r="R640" s="27" t="str">
        <f t="shared" si="40"/>
        <v/>
      </c>
      <c r="S640" s="18"/>
      <c r="T640" s="18"/>
      <c r="U640" s="18"/>
      <c r="V640" s="18"/>
    </row>
    <row r="641" spans="1:22" ht="14.2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"/>
      <c r="L641" s="1"/>
      <c r="M641" s="18"/>
      <c r="N641" s="176"/>
      <c r="O641" s="177"/>
      <c r="P641" s="26" t="str">
        <f t="shared" si="38"/>
        <v/>
      </c>
      <c r="Q641" s="26" t="str">
        <f t="shared" si="39"/>
        <v/>
      </c>
      <c r="R641" s="27" t="str">
        <f t="shared" si="40"/>
        <v/>
      </c>
      <c r="S641" s="18"/>
      <c r="T641" s="18"/>
      <c r="U641" s="18"/>
      <c r="V641" s="18"/>
    </row>
    <row r="642" spans="1:22" ht="14.2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"/>
      <c r="L642" s="1"/>
      <c r="M642" s="18"/>
      <c r="N642" s="176"/>
      <c r="O642" s="177"/>
      <c r="P642" s="26" t="str">
        <f t="shared" si="38"/>
        <v/>
      </c>
      <c r="Q642" s="26" t="str">
        <f t="shared" si="39"/>
        <v/>
      </c>
      <c r="R642" s="27" t="str">
        <f t="shared" si="40"/>
        <v/>
      </c>
      <c r="S642" s="18"/>
      <c r="T642" s="18"/>
      <c r="U642" s="18"/>
      <c r="V642" s="18"/>
    </row>
    <row r="643" spans="1:22" ht="14.2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"/>
      <c r="L643" s="1"/>
      <c r="M643" s="18"/>
      <c r="N643" s="176"/>
      <c r="O643" s="177"/>
      <c r="P643" s="26" t="str">
        <f t="shared" si="38"/>
        <v/>
      </c>
      <c r="Q643" s="26" t="str">
        <f t="shared" si="39"/>
        <v/>
      </c>
      <c r="R643" s="27" t="str">
        <f t="shared" si="40"/>
        <v/>
      </c>
      <c r="S643" s="18"/>
      <c r="T643" s="18"/>
      <c r="U643" s="18"/>
      <c r="V643" s="18"/>
    </row>
    <row r="644" spans="1:22" ht="14.2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"/>
      <c r="L644" s="1"/>
      <c r="M644" s="18"/>
      <c r="N644" s="176"/>
      <c r="O644" s="177"/>
      <c r="P644" s="26" t="str">
        <f t="shared" si="38"/>
        <v/>
      </c>
      <c r="Q644" s="26" t="str">
        <f t="shared" si="39"/>
        <v/>
      </c>
      <c r="R644" s="27" t="str">
        <f t="shared" si="40"/>
        <v/>
      </c>
      <c r="S644" s="18"/>
      <c r="T644" s="18"/>
      <c r="U644" s="18"/>
      <c r="V644" s="18"/>
    </row>
    <row r="645" spans="1:22" ht="14.2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"/>
      <c r="L645" s="1"/>
      <c r="M645" s="18"/>
      <c r="N645" s="176"/>
      <c r="O645" s="177"/>
      <c r="P645" s="26" t="str">
        <f t="shared" si="38"/>
        <v/>
      </c>
      <c r="Q645" s="26" t="str">
        <f t="shared" si="39"/>
        <v/>
      </c>
      <c r="R645" s="27" t="str">
        <f t="shared" si="40"/>
        <v/>
      </c>
      <c r="S645" s="18"/>
      <c r="T645" s="18"/>
      <c r="U645" s="18"/>
      <c r="V645" s="18"/>
    </row>
    <row r="646" spans="1:22" ht="14.2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"/>
      <c r="L646" s="1"/>
      <c r="M646" s="18"/>
      <c r="N646" s="176"/>
      <c r="O646" s="177"/>
      <c r="P646" s="26" t="str">
        <f t="shared" si="38"/>
        <v/>
      </c>
      <c r="Q646" s="26" t="str">
        <f t="shared" si="39"/>
        <v/>
      </c>
      <c r="R646" s="27" t="str">
        <f t="shared" si="40"/>
        <v/>
      </c>
      <c r="S646" s="18"/>
      <c r="T646" s="18"/>
      <c r="U646" s="18"/>
      <c r="V646" s="18"/>
    </row>
    <row r="647" spans="1:22" ht="14.2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"/>
      <c r="L647" s="1"/>
      <c r="M647" s="18"/>
      <c r="N647" s="176"/>
      <c r="O647" s="177"/>
      <c r="P647" s="26" t="str">
        <f t="shared" si="38"/>
        <v/>
      </c>
      <c r="Q647" s="26" t="str">
        <f t="shared" si="39"/>
        <v/>
      </c>
      <c r="R647" s="27" t="str">
        <f t="shared" si="40"/>
        <v/>
      </c>
      <c r="S647" s="18"/>
      <c r="T647" s="18"/>
      <c r="U647" s="18"/>
      <c r="V647" s="18"/>
    </row>
    <row r="648" spans="1:22" ht="14.2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"/>
      <c r="L648" s="1"/>
      <c r="M648" s="18"/>
      <c r="N648" s="176"/>
      <c r="O648" s="177"/>
      <c r="P648" s="26" t="str">
        <f t="shared" si="38"/>
        <v/>
      </c>
      <c r="Q648" s="26" t="str">
        <f t="shared" si="39"/>
        <v/>
      </c>
      <c r="R648" s="27" t="str">
        <f t="shared" si="40"/>
        <v/>
      </c>
      <c r="S648" s="18"/>
      <c r="T648" s="18"/>
      <c r="U648" s="18"/>
      <c r="V648" s="18"/>
    </row>
    <row r="649" spans="1:22" ht="14.2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"/>
      <c r="L649" s="1"/>
      <c r="M649" s="18"/>
      <c r="N649" s="176"/>
      <c r="O649" s="177"/>
      <c r="P649" s="26" t="str">
        <f t="shared" si="38"/>
        <v/>
      </c>
      <c r="Q649" s="26" t="str">
        <f t="shared" si="39"/>
        <v/>
      </c>
      <c r="R649" s="27" t="str">
        <f t="shared" si="40"/>
        <v/>
      </c>
      <c r="S649" s="18"/>
      <c r="T649" s="18"/>
      <c r="U649" s="18"/>
      <c r="V649" s="18"/>
    </row>
    <row r="650" spans="1:22" ht="14.2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"/>
      <c r="L650" s="1"/>
      <c r="M650" s="18"/>
      <c r="N650" s="176"/>
      <c r="O650" s="177"/>
      <c r="P650" s="26" t="str">
        <f t="shared" si="38"/>
        <v/>
      </c>
      <c r="Q650" s="26" t="str">
        <f t="shared" si="39"/>
        <v/>
      </c>
      <c r="R650" s="27" t="str">
        <f t="shared" si="40"/>
        <v/>
      </c>
      <c r="S650" s="18"/>
      <c r="T650" s="18"/>
      <c r="U650" s="18"/>
      <c r="V650" s="18"/>
    </row>
    <row r="651" spans="1:22" ht="14.2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"/>
      <c r="L651" s="1"/>
      <c r="M651" s="18"/>
      <c r="N651" s="176"/>
      <c r="O651" s="177"/>
      <c r="P651" s="26" t="str">
        <f t="shared" si="38"/>
        <v/>
      </c>
      <c r="Q651" s="26" t="str">
        <f t="shared" si="39"/>
        <v/>
      </c>
      <c r="R651" s="27" t="str">
        <f t="shared" si="40"/>
        <v/>
      </c>
      <c r="S651" s="18"/>
      <c r="T651" s="18"/>
      <c r="U651" s="18"/>
      <c r="V651" s="18"/>
    </row>
    <row r="652" spans="1:22" ht="14.2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"/>
      <c r="L652" s="1"/>
      <c r="M652" s="18"/>
      <c r="N652" s="176"/>
      <c r="O652" s="177"/>
      <c r="P652" s="26" t="str">
        <f t="shared" ref="P652:P715" si="41">IF(N652="","",MONTH(N652))</f>
        <v/>
      </c>
      <c r="Q652" s="26" t="str">
        <f t="shared" ref="Q652:Q715" si="42">IF(N652="","",YEAR(N652))</f>
        <v/>
      </c>
      <c r="R652" s="27" t="str">
        <f t="shared" ref="R652:R715" si="43">IF(N652="","",IF(YEAR(N652)/4=ROUND(YEAR(N652)/4,0),"S","N"))</f>
        <v/>
      </c>
      <c r="S652" s="18"/>
      <c r="T652" s="18"/>
      <c r="U652" s="18"/>
      <c r="V652" s="18"/>
    </row>
    <row r="653" spans="1:22" ht="14.2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"/>
      <c r="L653" s="1"/>
      <c r="M653" s="18"/>
      <c r="N653" s="176"/>
      <c r="O653" s="177"/>
      <c r="P653" s="26" t="str">
        <f t="shared" si="41"/>
        <v/>
      </c>
      <c r="Q653" s="26" t="str">
        <f t="shared" si="42"/>
        <v/>
      </c>
      <c r="R653" s="27" t="str">
        <f t="shared" si="43"/>
        <v/>
      </c>
      <c r="S653" s="18"/>
      <c r="T653" s="18"/>
      <c r="U653" s="18"/>
      <c r="V653" s="18"/>
    </row>
    <row r="654" spans="1:22" ht="14.2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"/>
      <c r="L654" s="1"/>
      <c r="M654" s="18"/>
      <c r="N654" s="176"/>
      <c r="O654" s="177"/>
      <c r="P654" s="26" t="str">
        <f t="shared" si="41"/>
        <v/>
      </c>
      <c r="Q654" s="26" t="str">
        <f t="shared" si="42"/>
        <v/>
      </c>
      <c r="R654" s="27" t="str">
        <f t="shared" si="43"/>
        <v/>
      </c>
      <c r="S654" s="18"/>
      <c r="T654" s="18"/>
      <c r="U654" s="18"/>
      <c r="V654" s="18"/>
    </row>
    <row r="655" spans="1:22" ht="14.2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"/>
      <c r="L655" s="1"/>
      <c r="M655" s="18"/>
      <c r="N655" s="176"/>
      <c r="O655" s="177"/>
      <c r="P655" s="26" t="str">
        <f t="shared" si="41"/>
        <v/>
      </c>
      <c r="Q655" s="26" t="str">
        <f t="shared" si="42"/>
        <v/>
      </c>
      <c r="R655" s="27" t="str">
        <f t="shared" si="43"/>
        <v/>
      </c>
      <c r="S655" s="18"/>
      <c r="T655" s="18"/>
      <c r="U655" s="18"/>
      <c r="V655" s="18"/>
    </row>
    <row r="656" spans="1:22" ht="14.2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"/>
      <c r="L656" s="1"/>
      <c r="M656" s="18"/>
      <c r="N656" s="176"/>
      <c r="O656" s="177"/>
      <c r="P656" s="26" t="str">
        <f t="shared" si="41"/>
        <v/>
      </c>
      <c r="Q656" s="26" t="str">
        <f t="shared" si="42"/>
        <v/>
      </c>
      <c r="R656" s="27" t="str">
        <f t="shared" si="43"/>
        <v/>
      </c>
      <c r="S656" s="18"/>
      <c r="T656" s="18"/>
      <c r="U656" s="18"/>
      <c r="V656" s="18"/>
    </row>
    <row r="657" spans="1:22" ht="14.2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"/>
      <c r="L657" s="1"/>
      <c r="M657" s="18"/>
      <c r="N657" s="176"/>
      <c r="O657" s="177"/>
      <c r="P657" s="26" t="str">
        <f t="shared" si="41"/>
        <v/>
      </c>
      <c r="Q657" s="26" t="str">
        <f t="shared" si="42"/>
        <v/>
      </c>
      <c r="R657" s="27" t="str">
        <f t="shared" si="43"/>
        <v/>
      </c>
      <c r="S657" s="18"/>
      <c r="T657" s="18"/>
      <c r="U657" s="18"/>
      <c r="V657" s="18"/>
    </row>
    <row r="658" spans="1:22" ht="14.2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"/>
      <c r="L658" s="1"/>
      <c r="M658" s="18"/>
      <c r="N658" s="176"/>
      <c r="O658" s="177"/>
      <c r="P658" s="26" t="str">
        <f t="shared" si="41"/>
        <v/>
      </c>
      <c r="Q658" s="26" t="str">
        <f t="shared" si="42"/>
        <v/>
      </c>
      <c r="R658" s="27" t="str">
        <f t="shared" si="43"/>
        <v/>
      </c>
      <c r="S658" s="18"/>
      <c r="T658" s="18"/>
      <c r="U658" s="18"/>
      <c r="V658" s="18"/>
    </row>
    <row r="659" spans="1:22" ht="14.2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"/>
      <c r="L659" s="1"/>
      <c r="M659" s="18"/>
      <c r="N659" s="176"/>
      <c r="O659" s="177"/>
      <c r="P659" s="26" t="str">
        <f t="shared" si="41"/>
        <v/>
      </c>
      <c r="Q659" s="26" t="str">
        <f t="shared" si="42"/>
        <v/>
      </c>
      <c r="R659" s="27" t="str">
        <f t="shared" si="43"/>
        <v/>
      </c>
      <c r="S659" s="18"/>
      <c r="T659" s="18"/>
      <c r="U659" s="18"/>
      <c r="V659" s="18"/>
    </row>
    <row r="660" spans="1:22" ht="14.2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"/>
      <c r="L660" s="1"/>
      <c r="M660" s="18"/>
      <c r="N660" s="176"/>
      <c r="O660" s="177"/>
      <c r="P660" s="26" t="str">
        <f t="shared" si="41"/>
        <v/>
      </c>
      <c r="Q660" s="26" t="str">
        <f t="shared" si="42"/>
        <v/>
      </c>
      <c r="R660" s="27" t="str">
        <f t="shared" si="43"/>
        <v/>
      </c>
      <c r="S660" s="18"/>
      <c r="T660" s="18"/>
      <c r="U660" s="18"/>
      <c r="V660" s="18"/>
    </row>
    <row r="661" spans="1:22" ht="14.2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"/>
      <c r="L661" s="1"/>
      <c r="M661" s="18"/>
      <c r="N661" s="176"/>
      <c r="O661" s="177"/>
      <c r="P661" s="26" t="str">
        <f t="shared" si="41"/>
        <v/>
      </c>
      <c r="Q661" s="26" t="str">
        <f t="shared" si="42"/>
        <v/>
      </c>
      <c r="R661" s="27" t="str">
        <f t="shared" si="43"/>
        <v/>
      </c>
      <c r="S661" s="18"/>
      <c r="T661" s="18"/>
      <c r="U661" s="18"/>
      <c r="V661" s="18"/>
    </row>
    <row r="662" spans="1:22" ht="14.2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"/>
      <c r="L662" s="1"/>
      <c r="M662" s="18"/>
      <c r="N662" s="176"/>
      <c r="O662" s="177"/>
      <c r="P662" s="26" t="str">
        <f t="shared" si="41"/>
        <v/>
      </c>
      <c r="Q662" s="26" t="str">
        <f t="shared" si="42"/>
        <v/>
      </c>
      <c r="R662" s="27" t="str">
        <f t="shared" si="43"/>
        <v/>
      </c>
      <c r="S662" s="18"/>
      <c r="T662" s="18"/>
      <c r="U662" s="18"/>
      <c r="V662" s="18"/>
    </row>
    <row r="663" spans="1:22" ht="14.2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"/>
      <c r="L663" s="1"/>
      <c r="M663" s="18"/>
      <c r="N663" s="176"/>
      <c r="O663" s="177"/>
      <c r="P663" s="26" t="str">
        <f t="shared" si="41"/>
        <v/>
      </c>
      <c r="Q663" s="26" t="str">
        <f t="shared" si="42"/>
        <v/>
      </c>
      <c r="R663" s="27" t="str">
        <f t="shared" si="43"/>
        <v/>
      </c>
      <c r="S663" s="18"/>
      <c r="T663" s="18"/>
      <c r="U663" s="18"/>
      <c r="V663" s="18"/>
    </row>
    <row r="664" spans="1:22" ht="14.2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"/>
      <c r="L664" s="1"/>
      <c r="M664" s="18"/>
      <c r="N664" s="176"/>
      <c r="O664" s="177"/>
      <c r="P664" s="26" t="str">
        <f t="shared" si="41"/>
        <v/>
      </c>
      <c r="Q664" s="26" t="str">
        <f t="shared" si="42"/>
        <v/>
      </c>
      <c r="R664" s="27" t="str">
        <f t="shared" si="43"/>
        <v/>
      </c>
      <c r="S664" s="18"/>
      <c r="T664" s="18"/>
      <c r="U664" s="18"/>
      <c r="V664" s="18"/>
    </row>
    <row r="665" spans="1:22" ht="14.2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"/>
      <c r="L665" s="1"/>
      <c r="M665" s="18"/>
      <c r="N665" s="176"/>
      <c r="O665" s="177"/>
      <c r="P665" s="26" t="str">
        <f t="shared" si="41"/>
        <v/>
      </c>
      <c r="Q665" s="26" t="str">
        <f t="shared" si="42"/>
        <v/>
      </c>
      <c r="R665" s="27" t="str">
        <f t="shared" si="43"/>
        <v/>
      </c>
      <c r="S665" s="18"/>
      <c r="T665" s="18"/>
      <c r="U665" s="18"/>
      <c r="V665" s="18"/>
    </row>
    <row r="666" spans="1:22" ht="14.2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"/>
      <c r="L666" s="1"/>
      <c r="M666" s="18"/>
      <c r="N666" s="176"/>
      <c r="O666" s="177"/>
      <c r="P666" s="26" t="str">
        <f t="shared" si="41"/>
        <v/>
      </c>
      <c r="Q666" s="26" t="str">
        <f t="shared" si="42"/>
        <v/>
      </c>
      <c r="R666" s="27" t="str">
        <f t="shared" si="43"/>
        <v/>
      </c>
      <c r="S666" s="18"/>
      <c r="T666" s="18"/>
      <c r="U666" s="18"/>
      <c r="V666" s="18"/>
    </row>
    <row r="667" spans="1:22" ht="14.2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"/>
      <c r="L667" s="1"/>
      <c r="M667" s="18"/>
      <c r="N667" s="176"/>
      <c r="O667" s="177"/>
      <c r="P667" s="26" t="str">
        <f t="shared" si="41"/>
        <v/>
      </c>
      <c r="Q667" s="26" t="str">
        <f t="shared" si="42"/>
        <v/>
      </c>
      <c r="R667" s="27" t="str">
        <f t="shared" si="43"/>
        <v/>
      </c>
      <c r="S667" s="18"/>
      <c r="T667" s="18"/>
      <c r="U667" s="18"/>
      <c r="V667" s="18"/>
    </row>
    <row r="668" spans="1:22" ht="14.2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"/>
      <c r="L668" s="1"/>
      <c r="M668" s="18"/>
      <c r="N668" s="176"/>
      <c r="O668" s="177"/>
      <c r="P668" s="26" t="str">
        <f t="shared" si="41"/>
        <v/>
      </c>
      <c r="Q668" s="26" t="str">
        <f t="shared" si="42"/>
        <v/>
      </c>
      <c r="R668" s="27" t="str">
        <f t="shared" si="43"/>
        <v/>
      </c>
      <c r="S668" s="18"/>
      <c r="T668" s="18"/>
      <c r="U668" s="18"/>
      <c r="V668" s="18"/>
    </row>
    <row r="669" spans="1:22" ht="14.2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"/>
      <c r="L669" s="1"/>
      <c r="M669" s="18"/>
      <c r="N669" s="176"/>
      <c r="O669" s="177"/>
      <c r="P669" s="26" t="str">
        <f t="shared" si="41"/>
        <v/>
      </c>
      <c r="Q669" s="26" t="str">
        <f t="shared" si="42"/>
        <v/>
      </c>
      <c r="R669" s="27" t="str">
        <f t="shared" si="43"/>
        <v/>
      </c>
      <c r="S669" s="18"/>
      <c r="T669" s="18"/>
      <c r="U669" s="18"/>
      <c r="V669" s="18"/>
    </row>
    <row r="670" spans="1:22" ht="14.2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"/>
      <c r="L670" s="1"/>
      <c r="M670" s="18"/>
      <c r="N670" s="176"/>
      <c r="O670" s="177"/>
      <c r="P670" s="26" t="str">
        <f t="shared" si="41"/>
        <v/>
      </c>
      <c r="Q670" s="26" t="str">
        <f t="shared" si="42"/>
        <v/>
      </c>
      <c r="R670" s="27" t="str">
        <f t="shared" si="43"/>
        <v/>
      </c>
      <c r="S670" s="18"/>
      <c r="T670" s="18"/>
      <c r="U670" s="18"/>
      <c r="V670" s="18"/>
    </row>
    <row r="671" spans="1:22" ht="14.2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"/>
      <c r="L671" s="1"/>
      <c r="M671" s="18"/>
      <c r="N671" s="176"/>
      <c r="O671" s="177"/>
      <c r="P671" s="26" t="str">
        <f t="shared" si="41"/>
        <v/>
      </c>
      <c r="Q671" s="26" t="str">
        <f t="shared" si="42"/>
        <v/>
      </c>
      <c r="R671" s="27" t="str">
        <f t="shared" si="43"/>
        <v/>
      </c>
      <c r="S671" s="18"/>
      <c r="T671" s="18"/>
      <c r="U671" s="18"/>
      <c r="V671" s="18"/>
    </row>
    <row r="672" spans="1:22" ht="14.2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"/>
      <c r="L672" s="1"/>
      <c r="M672" s="18"/>
      <c r="N672" s="176"/>
      <c r="O672" s="177"/>
      <c r="P672" s="26" t="str">
        <f t="shared" si="41"/>
        <v/>
      </c>
      <c r="Q672" s="26" t="str">
        <f t="shared" si="42"/>
        <v/>
      </c>
      <c r="R672" s="27" t="str">
        <f t="shared" si="43"/>
        <v/>
      </c>
      <c r="S672" s="18"/>
      <c r="T672" s="18"/>
      <c r="U672" s="18"/>
      <c r="V672" s="18"/>
    </row>
    <row r="673" spans="1:22" ht="14.2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"/>
      <c r="L673" s="1"/>
      <c r="M673" s="18"/>
      <c r="N673" s="176"/>
      <c r="O673" s="177"/>
      <c r="P673" s="26" t="str">
        <f t="shared" si="41"/>
        <v/>
      </c>
      <c r="Q673" s="26" t="str">
        <f t="shared" si="42"/>
        <v/>
      </c>
      <c r="R673" s="27" t="str">
        <f t="shared" si="43"/>
        <v/>
      </c>
      <c r="S673" s="18"/>
      <c r="T673" s="18"/>
      <c r="U673" s="18"/>
      <c r="V673" s="18"/>
    </row>
    <row r="674" spans="1:22" ht="14.2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"/>
      <c r="L674" s="1"/>
      <c r="M674" s="18"/>
      <c r="N674" s="176"/>
      <c r="O674" s="177"/>
      <c r="P674" s="26" t="str">
        <f t="shared" si="41"/>
        <v/>
      </c>
      <c r="Q674" s="26" t="str">
        <f t="shared" si="42"/>
        <v/>
      </c>
      <c r="R674" s="27" t="str">
        <f t="shared" si="43"/>
        <v/>
      </c>
      <c r="S674" s="18"/>
      <c r="T674" s="18"/>
      <c r="U674" s="18"/>
      <c r="V674" s="18"/>
    </row>
    <row r="675" spans="1:22" ht="14.2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"/>
      <c r="L675" s="1"/>
      <c r="M675" s="18"/>
      <c r="N675" s="176"/>
      <c r="O675" s="177"/>
      <c r="P675" s="26" t="str">
        <f t="shared" si="41"/>
        <v/>
      </c>
      <c r="Q675" s="26" t="str">
        <f t="shared" si="42"/>
        <v/>
      </c>
      <c r="R675" s="27" t="str">
        <f t="shared" si="43"/>
        <v/>
      </c>
      <c r="S675" s="18"/>
      <c r="T675" s="18"/>
      <c r="U675" s="18"/>
      <c r="V675" s="18"/>
    </row>
    <row r="676" spans="1:22" ht="14.2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"/>
      <c r="L676" s="1"/>
      <c r="M676" s="18"/>
      <c r="N676" s="176"/>
      <c r="O676" s="177"/>
      <c r="P676" s="26" t="str">
        <f t="shared" si="41"/>
        <v/>
      </c>
      <c r="Q676" s="26" t="str">
        <f t="shared" si="42"/>
        <v/>
      </c>
      <c r="R676" s="27" t="str">
        <f t="shared" si="43"/>
        <v/>
      </c>
      <c r="S676" s="18"/>
      <c r="T676" s="18"/>
      <c r="U676" s="18"/>
      <c r="V676" s="18"/>
    </row>
    <row r="677" spans="1:22" ht="14.2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"/>
      <c r="L677" s="1"/>
      <c r="M677" s="18"/>
      <c r="N677" s="176"/>
      <c r="O677" s="177"/>
      <c r="P677" s="26" t="str">
        <f t="shared" si="41"/>
        <v/>
      </c>
      <c r="Q677" s="26" t="str">
        <f t="shared" si="42"/>
        <v/>
      </c>
      <c r="R677" s="27" t="str">
        <f t="shared" si="43"/>
        <v/>
      </c>
      <c r="S677" s="18"/>
      <c r="T677" s="18"/>
      <c r="U677" s="18"/>
      <c r="V677" s="18"/>
    </row>
    <row r="678" spans="1:22" ht="14.2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"/>
      <c r="L678" s="1"/>
      <c r="M678" s="18"/>
      <c r="N678" s="176"/>
      <c r="O678" s="177"/>
      <c r="P678" s="26" t="str">
        <f t="shared" si="41"/>
        <v/>
      </c>
      <c r="Q678" s="26" t="str">
        <f t="shared" si="42"/>
        <v/>
      </c>
      <c r="R678" s="27" t="str">
        <f t="shared" si="43"/>
        <v/>
      </c>
      <c r="S678" s="18"/>
      <c r="T678" s="18"/>
      <c r="U678" s="18"/>
      <c r="V678" s="18"/>
    </row>
    <row r="679" spans="1:22" ht="14.2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"/>
      <c r="L679" s="1"/>
      <c r="M679" s="18"/>
      <c r="N679" s="176"/>
      <c r="O679" s="177"/>
      <c r="P679" s="26" t="str">
        <f t="shared" si="41"/>
        <v/>
      </c>
      <c r="Q679" s="26" t="str">
        <f t="shared" si="42"/>
        <v/>
      </c>
      <c r="R679" s="27" t="str">
        <f t="shared" si="43"/>
        <v/>
      </c>
      <c r="S679" s="18"/>
      <c r="T679" s="18"/>
      <c r="U679" s="18"/>
      <c r="V679" s="18"/>
    </row>
    <row r="680" spans="1:22" ht="14.2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"/>
      <c r="L680" s="1"/>
      <c r="M680" s="18"/>
      <c r="N680" s="176"/>
      <c r="O680" s="177"/>
      <c r="P680" s="26" t="str">
        <f t="shared" si="41"/>
        <v/>
      </c>
      <c r="Q680" s="26" t="str">
        <f t="shared" si="42"/>
        <v/>
      </c>
      <c r="R680" s="27" t="str">
        <f t="shared" si="43"/>
        <v/>
      </c>
      <c r="S680" s="18"/>
      <c r="T680" s="18"/>
      <c r="U680" s="18"/>
      <c r="V680" s="18"/>
    </row>
    <row r="681" spans="1:22" ht="14.2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"/>
      <c r="L681" s="1"/>
      <c r="M681" s="18"/>
      <c r="N681" s="176"/>
      <c r="O681" s="177"/>
      <c r="P681" s="26" t="str">
        <f t="shared" si="41"/>
        <v/>
      </c>
      <c r="Q681" s="26" t="str">
        <f t="shared" si="42"/>
        <v/>
      </c>
      <c r="R681" s="27" t="str">
        <f t="shared" si="43"/>
        <v/>
      </c>
      <c r="S681" s="18"/>
      <c r="T681" s="18"/>
      <c r="U681" s="18"/>
      <c r="V681" s="18"/>
    </row>
    <row r="682" spans="1:22" ht="14.2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"/>
      <c r="L682" s="1"/>
      <c r="M682" s="18"/>
      <c r="N682" s="176"/>
      <c r="O682" s="177"/>
      <c r="P682" s="26" t="str">
        <f t="shared" si="41"/>
        <v/>
      </c>
      <c r="Q682" s="26" t="str">
        <f t="shared" si="42"/>
        <v/>
      </c>
      <c r="R682" s="27" t="str">
        <f t="shared" si="43"/>
        <v/>
      </c>
      <c r="S682" s="18"/>
      <c r="T682" s="18"/>
      <c r="U682" s="18"/>
      <c r="V682" s="18"/>
    </row>
    <row r="683" spans="1:22" ht="14.2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"/>
      <c r="L683" s="1"/>
      <c r="M683" s="18"/>
      <c r="N683" s="176"/>
      <c r="O683" s="177"/>
      <c r="P683" s="26" t="str">
        <f t="shared" si="41"/>
        <v/>
      </c>
      <c r="Q683" s="26" t="str">
        <f t="shared" si="42"/>
        <v/>
      </c>
      <c r="R683" s="27" t="str">
        <f t="shared" si="43"/>
        <v/>
      </c>
      <c r="S683" s="18"/>
      <c r="T683" s="18"/>
      <c r="U683" s="18"/>
      <c r="V683" s="18"/>
    </row>
    <row r="684" spans="1:22" ht="14.2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"/>
      <c r="L684" s="1"/>
      <c r="M684" s="18"/>
      <c r="N684" s="176"/>
      <c r="O684" s="177"/>
      <c r="P684" s="26" t="str">
        <f t="shared" si="41"/>
        <v/>
      </c>
      <c r="Q684" s="26" t="str">
        <f t="shared" si="42"/>
        <v/>
      </c>
      <c r="R684" s="27" t="str">
        <f t="shared" si="43"/>
        <v/>
      </c>
      <c r="S684" s="18"/>
      <c r="T684" s="18"/>
      <c r="U684" s="18"/>
      <c r="V684" s="18"/>
    </row>
    <row r="685" spans="1:22" ht="14.2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"/>
      <c r="L685" s="1"/>
      <c r="M685" s="18"/>
      <c r="N685" s="176"/>
      <c r="O685" s="177"/>
      <c r="P685" s="26" t="str">
        <f t="shared" si="41"/>
        <v/>
      </c>
      <c r="Q685" s="26" t="str">
        <f t="shared" si="42"/>
        <v/>
      </c>
      <c r="R685" s="27" t="str">
        <f t="shared" si="43"/>
        <v/>
      </c>
      <c r="S685" s="18"/>
      <c r="T685" s="18"/>
      <c r="U685" s="18"/>
      <c r="V685" s="18"/>
    </row>
    <row r="686" spans="1:22" ht="14.2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"/>
      <c r="L686" s="1"/>
      <c r="M686" s="18"/>
      <c r="N686" s="176"/>
      <c r="O686" s="177"/>
      <c r="P686" s="26" t="str">
        <f t="shared" si="41"/>
        <v/>
      </c>
      <c r="Q686" s="26" t="str">
        <f t="shared" si="42"/>
        <v/>
      </c>
      <c r="R686" s="27" t="str">
        <f t="shared" si="43"/>
        <v/>
      </c>
      <c r="S686" s="18"/>
      <c r="T686" s="18"/>
      <c r="U686" s="18"/>
      <c r="V686" s="18"/>
    </row>
    <row r="687" spans="1:22" ht="14.2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"/>
      <c r="L687" s="1"/>
      <c r="M687" s="18"/>
      <c r="N687" s="176"/>
      <c r="O687" s="177"/>
      <c r="P687" s="26" t="str">
        <f t="shared" si="41"/>
        <v/>
      </c>
      <c r="Q687" s="26" t="str">
        <f t="shared" si="42"/>
        <v/>
      </c>
      <c r="R687" s="27" t="str">
        <f t="shared" si="43"/>
        <v/>
      </c>
      <c r="S687" s="18"/>
      <c r="T687" s="18"/>
      <c r="U687" s="18"/>
      <c r="V687" s="18"/>
    </row>
    <row r="688" spans="1:22" ht="14.2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"/>
      <c r="L688" s="1"/>
      <c r="M688" s="18"/>
      <c r="N688" s="176"/>
      <c r="O688" s="177"/>
      <c r="P688" s="26" t="str">
        <f t="shared" si="41"/>
        <v/>
      </c>
      <c r="Q688" s="26" t="str">
        <f t="shared" si="42"/>
        <v/>
      </c>
      <c r="R688" s="27" t="str">
        <f t="shared" si="43"/>
        <v/>
      </c>
      <c r="S688" s="18"/>
      <c r="T688" s="18"/>
      <c r="U688" s="18"/>
      <c r="V688" s="18"/>
    </row>
    <row r="689" spans="1:22" ht="14.2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"/>
      <c r="L689" s="1"/>
      <c r="M689" s="18"/>
      <c r="N689" s="176"/>
      <c r="O689" s="177"/>
      <c r="P689" s="26" t="str">
        <f t="shared" si="41"/>
        <v/>
      </c>
      <c r="Q689" s="26" t="str">
        <f t="shared" si="42"/>
        <v/>
      </c>
      <c r="R689" s="27" t="str">
        <f t="shared" si="43"/>
        <v/>
      </c>
      <c r="S689" s="18"/>
      <c r="T689" s="18"/>
      <c r="U689" s="18"/>
      <c r="V689" s="18"/>
    </row>
    <row r="690" spans="1:22" ht="14.2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"/>
      <c r="L690" s="1"/>
      <c r="M690" s="18"/>
      <c r="N690" s="176"/>
      <c r="O690" s="177"/>
      <c r="P690" s="26" t="str">
        <f t="shared" si="41"/>
        <v/>
      </c>
      <c r="Q690" s="26" t="str">
        <f t="shared" si="42"/>
        <v/>
      </c>
      <c r="R690" s="27" t="str">
        <f t="shared" si="43"/>
        <v/>
      </c>
      <c r="S690" s="18"/>
      <c r="T690" s="18"/>
      <c r="U690" s="18"/>
      <c r="V690" s="18"/>
    </row>
    <row r="691" spans="1:22" ht="14.2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"/>
      <c r="L691" s="1"/>
      <c r="M691" s="18"/>
      <c r="N691" s="176"/>
      <c r="O691" s="177"/>
      <c r="P691" s="26" t="str">
        <f t="shared" si="41"/>
        <v/>
      </c>
      <c r="Q691" s="26" t="str">
        <f t="shared" si="42"/>
        <v/>
      </c>
      <c r="R691" s="27" t="str">
        <f t="shared" si="43"/>
        <v/>
      </c>
      <c r="S691" s="18"/>
      <c r="T691" s="18"/>
      <c r="U691" s="18"/>
      <c r="V691" s="18"/>
    </row>
    <row r="692" spans="1:22" ht="14.2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"/>
      <c r="L692" s="1"/>
      <c r="M692" s="18"/>
      <c r="N692" s="176"/>
      <c r="O692" s="177"/>
      <c r="P692" s="26" t="str">
        <f t="shared" si="41"/>
        <v/>
      </c>
      <c r="Q692" s="26" t="str">
        <f t="shared" si="42"/>
        <v/>
      </c>
      <c r="R692" s="27" t="str">
        <f t="shared" si="43"/>
        <v/>
      </c>
      <c r="S692" s="18"/>
      <c r="T692" s="18"/>
      <c r="U692" s="18"/>
      <c r="V692" s="18"/>
    </row>
    <row r="693" spans="1:22" ht="14.2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"/>
      <c r="L693" s="1"/>
      <c r="M693" s="18"/>
      <c r="N693" s="176"/>
      <c r="O693" s="177"/>
      <c r="P693" s="26" t="str">
        <f t="shared" si="41"/>
        <v/>
      </c>
      <c r="Q693" s="26" t="str">
        <f t="shared" si="42"/>
        <v/>
      </c>
      <c r="R693" s="27" t="str">
        <f t="shared" si="43"/>
        <v/>
      </c>
      <c r="S693" s="18"/>
      <c r="T693" s="18"/>
      <c r="U693" s="18"/>
      <c r="V693" s="18"/>
    </row>
    <row r="694" spans="1:22" ht="14.2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"/>
      <c r="L694" s="1"/>
      <c r="M694" s="18"/>
      <c r="N694" s="176"/>
      <c r="O694" s="177"/>
      <c r="P694" s="26" t="str">
        <f t="shared" si="41"/>
        <v/>
      </c>
      <c r="Q694" s="26" t="str">
        <f t="shared" si="42"/>
        <v/>
      </c>
      <c r="R694" s="27" t="str">
        <f t="shared" si="43"/>
        <v/>
      </c>
      <c r="S694" s="18"/>
      <c r="T694" s="18"/>
      <c r="U694" s="18"/>
      <c r="V694" s="18"/>
    </row>
    <row r="695" spans="1:22" ht="14.2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"/>
      <c r="L695" s="1"/>
      <c r="M695" s="18"/>
      <c r="N695" s="176"/>
      <c r="O695" s="177"/>
      <c r="P695" s="26" t="str">
        <f t="shared" si="41"/>
        <v/>
      </c>
      <c r="Q695" s="26" t="str">
        <f t="shared" si="42"/>
        <v/>
      </c>
      <c r="R695" s="27" t="str">
        <f t="shared" si="43"/>
        <v/>
      </c>
      <c r="S695" s="18"/>
      <c r="T695" s="18"/>
      <c r="U695" s="18"/>
      <c r="V695" s="18"/>
    </row>
    <row r="696" spans="1:22" ht="14.2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"/>
      <c r="L696" s="1"/>
      <c r="M696" s="18"/>
      <c r="N696" s="176"/>
      <c r="O696" s="177"/>
      <c r="P696" s="26" t="str">
        <f t="shared" si="41"/>
        <v/>
      </c>
      <c r="Q696" s="26" t="str">
        <f t="shared" si="42"/>
        <v/>
      </c>
      <c r="R696" s="27" t="str">
        <f t="shared" si="43"/>
        <v/>
      </c>
      <c r="S696" s="18"/>
      <c r="T696" s="18"/>
      <c r="U696" s="18"/>
      <c r="V696" s="18"/>
    </row>
    <row r="697" spans="1:22" ht="14.2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"/>
      <c r="L697" s="1"/>
      <c r="M697" s="18"/>
      <c r="N697" s="176"/>
      <c r="O697" s="177"/>
      <c r="P697" s="26" t="str">
        <f t="shared" si="41"/>
        <v/>
      </c>
      <c r="Q697" s="26" t="str">
        <f t="shared" si="42"/>
        <v/>
      </c>
      <c r="R697" s="27" t="str">
        <f t="shared" si="43"/>
        <v/>
      </c>
      <c r="S697" s="18"/>
      <c r="T697" s="18"/>
      <c r="U697" s="18"/>
      <c r="V697" s="18"/>
    </row>
    <row r="698" spans="1:22" ht="14.2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"/>
      <c r="L698" s="1"/>
      <c r="M698" s="18"/>
      <c r="N698" s="176"/>
      <c r="O698" s="177"/>
      <c r="P698" s="26" t="str">
        <f t="shared" si="41"/>
        <v/>
      </c>
      <c r="Q698" s="26" t="str">
        <f t="shared" si="42"/>
        <v/>
      </c>
      <c r="R698" s="27" t="str">
        <f t="shared" si="43"/>
        <v/>
      </c>
      <c r="S698" s="18"/>
      <c r="T698" s="18"/>
      <c r="U698" s="18"/>
      <c r="V698" s="18"/>
    </row>
    <row r="699" spans="1:22" ht="14.2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"/>
      <c r="L699" s="1"/>
      <c r="M699" s="18"/>
      <c r="N699" s="176"/>
      <c r="O699" s="177"/>
      <c r="P699" s="26" t="str">
        <f t="shared" si="41"/>
        <v/>
      </c>
      <c r="Q699" s="26" t="str">
        <f t="shared" si="42"/>
        <v/>
      </c>
      <c r="R699" s="27" t="str">
        <f t="shared" si="43"/>
        <v/>
      </c>
      <c r="S699" s="18"/>
      <c r="T699" s="18"/>
      <c r="U699" s="18"/>
      <c r="V699" s="18"/>
    </row>
    <row r="700" spans="1:22" ht="14.2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"/>
      <c r="L700" s="1"/>
      <c r="M700" s="18"/>
      <c r="N700" s="176"/>
      <c r="O700" s="177"/>
      <c r="P700" s="26" t="str">
        <f t="shared" si="41"/>
        <v/>
      </c>
      <c r="Q700" s="26" t="str">
        <f t="shared" si="42"/>
        <v/>
      </c>
      <c r="R700" s="27" t="str">
        <f t="shared" si="43"/>
        <v/>
      </c>
      <c r="S700" s="18"/>
      <c r="T700" s="18"/>
      <c r="U700" s="18"/>
      <c r="V700" s="18"/>
    </row>
    <row r="701" spans="1:22" ht="14.2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"/>
      <c r="L701" s="1"/>
      <c r="M701" s="18"/>
      <c r="N701" s="176"/>
      <c r="O701" s="177"/>
      <c r="P701" s="26" t="str">
        <f t="shared" si="41"/>
        <v/>
      </c>
      <c r="Q701" s="26" t="str">
        <f t="shared" si="42"/>
        <v/>
      </c>
      <c r="R701" s="27" t="str">
        <f t="shared" si="43"/>
        <v/>
      </c>
      <c r="S701" s="18"/>
      <c r="T701" s="18"/>
      <c r="U701" s="18"/>
      <c r="V701" s="18"/>
    </row>
    <row r="702" spans="1:22" ht="14.2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"/>
      <c r="L702" s="1"/>
      <c r="M702" s="18"/>
      <c r="N702" s="176"/>
      <c r="O702" s="177"/>
      <c r="P702" s="26" t="str">
        <f t="shared" si="41"/>
        <v/>
      </c>
      <c r="Q702" s="26" t="str">
        <f t="shared" si="42"/>
        <v/>
      </c>
      <c r="R702" s="27" t="str">
        <f t="shared" si="43"/>
        <v/>
      </c>
      <c r="S702" s="18"/>
      <c r="T702" s="18"/>
      <c r="U702" s="18"/>
      <c r="V702" s="18"/>
    </row>
    <row r="703" spans="1:22" ht="14.2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"/>
      <c r="L703" s="1"/>
      <c r="M703" s="18"/>
      <c r="N703" s="176"/>
      <c r="O703" s="177"/>
      <c r="P703" s="26" t="str">
        <f t="shared" si="41"/>
        <v/>
      </c>
      <c r="Q703" s="26" t="str">
        <f t="shared" si="42"/>
        <v/>
      </c>
      <c r="R703" s="27" t="str">
        <f t="shared" si="43"/>
        <v/>
      </c>
      <c r="S703" s="18"/>
      <c r="T703" s="18"/>
      <c r="U703" s="18"/>
      <c r="V703" s="18"/>
    </row>
    <row r="704" spans="1:22" ht="14.2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"/>
      <c r="L704" s="1"/>
      <c r="M704" s="18"/>
      <c r="N704" s="176"/>
      <c r="O704" s="177"/>
      <c r="P704" s="26" t="str">
        <f t="shared" si="41"/>
        <v/>
      </c>
      <c r="Q704" s="26" t="str">
        <f t="shared" si="42"/>
        <v/>
      </c>
      <c r="R704" s="27" t="str">
        <f t="shared" si="43"/>
        <v/>
      </c>
      <c r="S704" s="18"/>
      <c r="T704" s="18"/>
      <c r="U704" s="18"/>
      <c r="V704" s="18"/>
    </row>
    <row r="705" spans="1:22" ht="14.2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"/>
      <c r="L705" s="1"/>
      <c r="M705" s="18"/>
      <c r="N705" s="176"/>
      <c r="O705" s="177"/>
      <c r="P705" s="26" t="str">
        <f t="shared" si="41"/>
        <v/>
      </c>
      <c r="Q705" s="26" t="str">
        <f t="shared" si="42"/>
        <v/>
      </c>
      <c r="R705" s="27" t="str">
        <f t="shared" si="43"/>
        <v/>
      </c>
      <c r="S705" s="18"/>
      <c r="T705" s="18"/>
      <c r="U705" s="18"/>
      <c r="V705" s="18"/>
    </row>
    <row r="706" spans="1:22" ht="14.2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"/>
      <c r="L706" s="1"/>
      <c r="M706" s="18"/>
      <c r="N706" s="176"/>
      <c r="O706" s="177"/>
      <c r="P706" s="26" t="str">
        <f t="shared" si="41"/>
        <v/>
      </c>
      <c r="Q706" s="26" t="str">
        <f t="shared" si="42"/>
        <v/>
      </c>
      <c r="R706" s="27" t="str">
        <f t="shared" si="43"/>
        <v/>
      </c>
      <c r="S706" s="18"/>
      <c r="T706" s="18"/>
      <c r="U706" s="18"/>
      <c r="V706" s="18"/>
    </row>
    <row r="707" spans="1:22" ht="14.2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"/>
      <c r="L707" s="1"/>
      <c r="M707" s="18"/>
      <c r="N707" s="176"/>
      <c r="O707" s="177"/>
      <c r="P707" s="26" t="str">
        <f t="shared" si="41"/>
        <v/>
      </c>
      <c r="Q707" s="26" t="str">
        <f t="shared" si="42"/>
        <v/>
      </c>
      <c r="R707" s="27" t="str">
        <f t="shared" si="43"/>
        <v/>
      </c>
      <c r="S707" s="18"/>
      <c r="T707" s="18"/>
      <c r="U707" s="18"/>
      <c r="V707" s="18"/>
    </row>
    <row r="708" spans="1:22" ht="14.2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"/>
      <c r="L708" s="1"/>
      <c r="M708" s="18"/>
      <c r="N708" s="176"/>
      <c r="O708" s="177"/>
      <c r="P708" s="26" t="str">
        <f t="shared" si="41"/>
        <v/>
      </c>
      <c r="Q708" s="26" t="str">
        <f t="shared" si="42"/>
        <v/>
      </c>
      <c r="R708" s="27" t="str">
        <f t="shared" si="43"/>
        <v/>
      </c>
      <c r="S708" s="18"/>
      <c r="T708" s="18"/>
      <c r="U708" s="18"/>
      <c r="V708" s="18"/>
    </row>
    <row r="709" spans="1:22" ht="14.2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"/>
      <c r="L709" s="1"/>
      <c r="M709" s="18"/>
      <c r="N709" s="176"/>
      <c r="O709" s="177"/>
      <c r="P709" s="26" t="str">
        <f t="shared" si="41"/>
        <v/>
      </c>
      <c r="Q709" s="26" t="str">
        <f t="shared" si="42"/>
        <v/>
      </c>
      <c r="R709" s="27" t="str">
        <f t="shared" si="43"/>
        <v/>
      </c>
      <c r="S709" s="18"/>
      <c r="T709" s="18"/>
      <c r="U709" s="18"/>
      <c r="V709" s="18"/>
    </row>
    <row r="710" spans="1:22" ht="14.2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"/>
      <c r="L710" s="1"/>
      <c r="M710" s="18"/>
      <c r="N710" s="176"/>
      <c r="O710" s="177"/>
      <c r="P710" s="26" t="str">
        <f t="shared" si="41"/>
        <v/>
      </c>
      <c r="Q710" s="26" t="str">
        <f t="shared" si="42"/>
        <v/>
      </c>
      <c r="R710" s="27" t="str">
        <f t="shared" si="43"/>
        <v/>
      </c>
      <c r="S710" s="18"/>
      <c r="T710" s="18"/>
      <c r="U710" s="18"/>
      <c r="V710" s="18"/>
    </row>
    <row r="711" spans="1:22" ht="14.2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"/>
      <c r="L711" s="1"/>
      <c r="M711" s="18"/>
      <c r="N711" s="176"/>
      <c r="O711" s="177"/>
      <c r="P711" s="26" t="str">
        <f t="shared" si="41"/>
        <v/>
      </c>
      <c r="Q711" s="26" t="str">
        <f t="shared" si="42"/>
        <v/>
      </c>
      <c r="R711" s="27" t="str">
        <f t="shared" si="43"/>
        <v/>
      </c>
      <c r="S711" s="18"/>
      <c r="T711" s="18"/>
      <c r="U711" s="18"/>
      <c r="V711" s="18"/>
    </row>
    <row r="712" spans="1:22" ht="14.2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"/>
      <c r="L712" s="1"/>
      <c r="M712" s="18"/>
      <c r="N712" s="176"/>
      <c r="O712" s="177"/>
      <c r="P712" s="26" t="str">
        <f t="shared" si="41"/>
        <v/>
      </c>
      <c r="Q712" s="26" t="str">
        <f t="shared" si="42"/>
        <v/>
      </c>
      <c r="R712" s="27" t="str">
        <f t="shared" si="43"/>
        <v/>
      </c>
      <c r="S712" s="18"/>
      <c r="T712" s="18"/>
      <c r="U712" s="18"/>
      <c r="V712" s="18"/>
    </row>
    <row r="713" spans="1:22" ht="14.2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"/>
      <c r="L713" s="1"/>
      <c r="M713" s="18"/>
      <c r="N713" s="176"/>
      <c r="O713" s="177"/>
      <c r="P713" s="26" t="str">
        <f t="shared" si="41"/>
        <v/>
      </c>
      <c r="Q713" s="26" t="str">
        <f t="shared" si="42"/>
        <v/>
      </c>
      <c r="R713" s="27" t="str">
        <f t="shared" si="43"/>
        <v/>
      </c>
      <c r="S713" s="18"/>
      <c r="T713" s="18"/>
      <c r="U713" s="18"/>
      <c r="V713" s="18"/>
    </row>
    <row r="714" spans="1:22" ht="14.2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"/>
      <c r="L714" s="1"/>
      <c r="M714" s="18"/>
      <c r="N714" s="176"/>
      <c r="O714" s="177"/>
      <c r="P714" s="26" t="str">
        <f t="shared" si="41"/>
        <v/>
      </c>
      <c r="Q714" s="26" t="str">
        <f t="shared" si="42"/>
        <v/>
      </c>
      <c r="R714" s="27" t="str">
        <f t="shared" si="43"/>
        <v/>
      </c>
      <c r="S714" s="18"/>
      <c r="T714" s="18"/>
      <c r="U714" s="18"/>
      <c r="V714" s="18"/>
    </row>
    <row r="715" spans="1:22" ht="14.2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"/>
      <c r="L715" s="1"/>
      <c r="M715" s="18"/>
      <c r="N715" s="176"/>
      <c r="O715" s="177"/>
      <c r="P715" s="26" t="str">
        <f t="shared" si="41"/>
        <v/>
      </c>
      <c r="Q715" s="26" t="str">
        <f t="shared" si="42"/>
        <v/>
      </c>
      <c r="R715" s="27" t="str">
        <f t="shared" si="43"/>
        <v/>
      </c>
      <c r="S715" s="18"/>
      <c r="T715" s="18"/>
      <c r="U715" s="18"/>
      <c r="V715" s="18"/>
    </row>
    <row r="716" spans="1:22" ht="14.2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"/>
      <c r="L716" s="1"/>
      <c r="M716" s="18"/>
      <c r="N716" s="176"/>
      <c r="O716" s="177"/>
      <c r="P716" s="26" t="str">
        <f t="shared" ref="P716:P779" si="44">IF(N716="","",MONTH(N716))</f>
        <v/>
      </c>
      <c r="Q716" s="26" t="str">
        <f t="shared" ref="Q716:Q779" si="45">IF(N716="","",YEAR(N716))</f>
        <v/>
      </c>
      <c r="R716" s="27" t="str">
        <f t="shared" ref="R716:R779" si="46">IF(N716="","",IF(YEAR(N716)/4=ROUND(YEAR(N716)/4,0),"S","N"))</f>
        <v/>
      </c>
      <c r="S716" s="18"/>
      <c r="T716" s="18"/>
      <c r="U716" s="18"/>
      <c r="V716" s="18"/>
    </row>
    <row r="717" spans="1:22" ht="14.2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"/>
      <c r="L717" s="1"/>
      <c r="M717" s="18"/>
      <c r="N717" s="176"/>
      <c r="O717" s="177"/>
      <c r="P717" s="26" t="str">
        <f t="shared" si="44"/>
        <v/>
      </c>
      <c r="Q717" s="26" t="str">
        <f t="shared" si="45"/>
        <v/>
      </c>
      <c r="R717" s="27" t="str">
        <f t="shared" si="46"/>
        <v/>
      </c>
      <c r="S717" s="18"/>
      <c r="T717" s="18"/>
      <c r="U717" s="18"/>
      <c r="V717" s="18"/>
    </row>
    <row r="718" spans="1:22" ht="14.2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"/>
      <c r="L718" s="1"/>
      <c r="M718" s="18"/>
      <c r="N718" s="176"/>
      <c r="O718" s="177"/>
      <c r="P718" s="26" t="str">
        <f t="shared" si="44"/>
        <v/>
      </c>
      <c r="Q718" s="26" t="str">
        <f t="shared" si="45"/>
        <v/>
      </c>
      <c r="R718" s="27" t="str">
        <f t="shared" si="46"/>
        <v/>
      </c>
      <c r="S718" s="18"/>
      <c r="T718" s="18"/>
      <c r="U718" s="18"/>
      <c r="V718" s="18"/>
    </row>
    <row r="719" spans="1:22" ht="14.2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"/>
      <c r="L719" s="1"/>
      <c r="M719" s="18"/>
      <c r="N719" s="176"/>
      <c r="O719" s="177"/>
      <c r="P719" s="26" t="str">
        <f t="shared" si="44"/>
        <v/>
      </c>
      <c r="Q719" s="26" t="str">
        <f t="shared" si="45"/>
        <v/>
      </c>
      <c r="R719" s="27" t="str">
        <f t="shared" si="46"/>
        <v/>
      </c>
      <c r="S719" s="18"/>
      <c r="T719" s="18"/>
      <c r="U719" s="18"/>
      <c r="V719" s="18"/>
    </row>
    <row r="720" spans="1:22" ht="14.2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"/>
      <c r="L720" s="1"/>
      <c r="M720" s="18"/>
      <c r="N720" s="176"/>
      <c r="O720" s="177"/>
      <c r="P720" s="26" t="str">
        <f t="shared" si="44"/>
        <v/>
      </c>
      <c r="Q720" s="26" t="str">
        <f t="shared" si="45"/>
        <v/>
      </c>
      <c r="R720" s="27" t="str">
        <f t="shared" si="46"/>
        <v/>
      </c>
      <c r="S720" s="18"/>
      <c r="T720" s="18"/>
      <c r="U720" s="18"/>
      <c r="V720" s="18"/>
    </row>
    <row r="721" spans="1:22" ht="14.2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"/>
      <c r="L721" s="1"/>
      <c r="M721" s="18"/>
      <c r="N721" s="176"/>
      <c r="O721" s="177"/>
      <c r="P721" s="26" t="str">
        <f t="shared" si="44"/>
        <v/>
      </c>
      <c r="Q721" s="26" t="str">
        <f t="shared" si="45"/>
        <v/>
      </c>
      <c r="R721" s="27" t="str">
        <f t="shared" si="46"/>
        <v/>
      </c>
      <c r="S721" s="18"/>
      <c r="T721" s="18"/>
      <c r="U721" s="18"/>
      <c r="V721" s="18"/>
    </row>
    <row r="722" spans="1:22" ht="14.2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"/>
      <c r="L722" s="1"/>
      <c r="M722" s="18"/>
      <c r="N722" s="176"/>
      <c r="O722" s="177"/>
      <c r="P722" s="26" t="str">
        <f t="shared" si="44"/>
        <v/>
      </c>
      <c r="Q722" s="26" t="str">
        <f t="shared" si="45"/>
        <v/>
      </c>
      <c r="R722" s="27" t="str">
        <f t="shared" si="46"/>
        <v/>
      </c>
      <c r="S722" s="18"/>
      <c r="T722" s="18"/>
      <c r="U722" s="18"/>
      <c r="V722" s="18"/>
    </row>
    <row r="723" spans="1:22" ht="14.2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"/>
      <c r="L723" s="1"/>
      <c r="M723" s="18"/>
      <c r="N723" s="176"/>
      <c r="O723" s="177"/>
      <c r="P723" s="26" t="str">
        <f t="shared" si="44"/>
        <v/>
      </c>
      <c r="Q723" s="26" t="str">
        <f t="shared" si="45"/>
        <v/>
      </c>
      <c r="R723" s="27" t="str">
        <f t="shared" si="46"/>
        <v/>
      </c>
      <c r="S723" s="18"/>
      <c r="T723" s="18"/>
      <c r="U723" s="18"/>
      <c r="V723" s="18"/>
    </row>
    <row r="724" spans="1:22" ht="14.2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"/>
      <c r="L724" s="1"/>
      <c r="M724" s="18"/>
      <c r="N724" s="176"/>
      <c r="O724" s="177"/>
      <c r="P724" s="26" t="str">
        <f t="shared" si="44"/>
        <v/>
      </c>
      <c r="Q724" s="26" t="str">
        <f t="shared" si="45"/>
        <v/>
      </c>
      <c r="R724" s="27" t="str">
        <f t="shared" si="46"/>
        <v/>
      </c>
      <c r="S724" s="18"/>
      <c r="T724" s="18"/>
      <c r="U724" s="18"/>
      <c r="V724" s="18"/>
    </row>
    <row r="725" spans="1:22" ht="14.2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"/>
      <c r="L725" s="1"/>
      <c r="M725" s="18"/>
      <c r="N725" s="176"/>
      <c r="O725" s="177"/>
      <c r="P725" s="26" t="str">
        <f t="shared" si="44"/>
        <v/>
      </c>
      <c r="Q725" s="26" t="str">
        <f t="shared" si="45"/>
        <v/>
      </c>
      <c r="R725" s="27" t="str">
        <f t="shared" si="46"/>
        <v/>
      </c>
      <c r="S725" s="18"/>
      <c r="T725" s="18"/>
      <c r="U725" s="18"/>
      <c r="V725" s="18"/>
    </row>
    <row r="726" spans="1:22" ht="14.2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"/>
      <c r="L726" s="1"/>
      <c r="M726" s="18"/>
      <c r="N726" s="176"/>
      <c r="O726" s="177"/>
      <c r="P726" s="26" t="str">
        <f t="shared" si="44"/>
        <v/>
      </c>
      <c r="Q726" s="26" t="str">
        <f t="shared" si="45"/>
        <v/>
      </c>
      <c r="R726" s="27" t="str">
        <f t="shared" si="46"/>
        <v/>
      </c>
      <c r="S726" s="18"/>
      <c r="T726" s="18"/>
      <c r="U726" s="18"/>
      <c r="V726" s="18"/>
    </row>
    <row r="727" spans="1:22" ht="14.2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"/>
      <c r="L727" s="1"/>
      <c r="M727" s="18"/>
      <c r="N727" s="176"/>
      <c r="O727" s="177"/>
      <c r="P727" s="26" t="str">
        <f t="shared" si="44"/>
        <v/>
      </c>
      <c r="Q727" s="26" t="str">
        <f t="shared" si="45"/>
        <v/>
      </c>
      <c r="R727" s="27" t="str">
        <f t="shared" si="46"/>
        <v/>
      </c>
      <c r="S727" s="18"/>
      <c r="T727" s="18"/>
      <c r="U727" s="18"/>
      <c r="V727" s="18"/>
    </row>
    <row r="728" spans="1:22" ht="14.2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"/>
      <c r="L728" s="1"/>
      <c r="M728" s="18"/>
      <c r="N728" s="176"/>
      <c r="O728" s="177"/>
      <c r="P728" s="26" t="str">
        <f t="shared" si="44"/>
        <v/>
      </c>
      <c r="Q728" s="26" t="str">
        <f t="shared" si="45"/>
        <v/>
      </c>
      <c r="R728" s="27" t="str">
        <f t="shared" si="46"/>
        <v/>
      </c>
      <c r="S728" s="18"/>
      <c r="T728" s="18"/>
      <c r="U728" s="18"/>
      <c r="V728" s="18"/>
    </row>
    <row r="729" spans="1:22" ht="14.2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"/>
      <c r="L729" s="1"/>
      <c r="M729" s="18"/>
      <c r="N729" s="176"/>
      <c r="O729" s="177"/>
      <c r="P729" s="26" t="str">
        <f t="shared" si="44"/>
        <v/>
      </c>
      <c r="Q729" s="26" t="str">
        <f t="shared" si="45"/>
        <v/>
      </c>
      <c r="R729" s="27" t="str">
        <f t="shared" si="46"/>
        <v/>
      </c>
      <c r="S729" s="18"/>
      <c r="T729" s="18"/>
      <c r="U729" s="18"/>
      <c r="V729" s="18"/>
    </row>
    <row r="730" spans="1:22" ht="14.2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"/>
      <c r="L730" s="1"/>
      <c r="M730" s="18"/>
      <c r="N730" s="176"/>
      <c r="O730" s="177"/>
      <c r="P730" s="26" t="str">
        <f t="shared" si="44"/>
        <v/>
      </c>
      <c r="Q730" s="26" t="str">
        <f t="shared" si="45"/>
        <v/>
      </c>
      <c r="R730" s="27" t="str">
        <f t="shared" si="46"/>
        <v/>
      </c>
      <c r="S730" s="18"/>
      <c r="T730" s="18"/>
      <c r="U730" s="18"/>
      <c r="V730" s="18"/>
    </row>
    <row r="731" spans="1:22" ht="14.2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"/>
      <c r="L731" s="1"/>
      <c r="M731" s="18"/>
      <c r="N731" s="176"/>
      <c r="O731" s="177"/>
      <c r="P731" s="26" t="str">
        <f t="shared" si="44"/>
        <v/>
      </c>
      <c r="Q731" s="26" t="str">
        <f t="shared" si="45"/>
        <v/>
      </c>
      <c r="R731" s="27" t="str">
        <f t="shared" si="46"/>
        <v/>
      </c>
      <c r="S731" s="18"/>
      <c r="T731" s="18"/>
      <c r="U731" s="18"/>
      <c r="V731" s="18"/>
    </row>
    <row r="732" spans="1:22" ht="14.2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"/>
      <c r="L732" s="1"/>
      <c r="M732" s="18"/>
      <c r="N732" s="176"/>
      <c r="O732" s="177"/>
      <c r="P732" s="26" t="str">
        <f t="shared" si="44"/>
        <v/>
      </c>
      <c r="Q732" s="26" t="str">
        <f t="shared" si="45"/>
        <v/>
      </c>
      <c r="R732" s="27" t="str">
        <f t="shared" si="46"/>
        <v/>
      </c>
      <c r="S732" s="18"/>
      <c r="T732" s="18"/>
      <c r="U732" s="18"/>
      <c r="V732" s="18"/>
    </row>
    <row r="733" spans="1:22" ht="14.2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"/>
      <c r="L733" s="1"/>
      <c r="M733" s="18"/>
      <c r="N733" s="176"/>
      <c r="O733" s="177"/>
      <c r="P733" s="26" t="str">
        <f t="shared" si="44"/>
        <v/>
      </c>
      <c r="Q733" s="26" t="str">
        <f t="shared" si="45"/>
        <v/>
      </c>
      <c r="R733" s="27" t="str">
        <f t="shared" si="46"/>
        <v/>
      </c>
      <c r="S733" s="18"/>
      <c r="T733" s="18"/>
      <c r="U733" s="18"/>
      <c r="V733" s="18"/>
    </row>
    <row r="734" spans="1:22" ht="14.2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"/>
      <c r="L734" s="1"/>
      <c r="M734" s="18"/>
      <c r="N734" s="176"/>
      <c r="O734" s="177"/>
      <c r="P734" s="26" t="str">
        <f t="shared" si="44"/>
        <v/>
      </c>
      <c r="Q734" s="26" t="str">
        <f t="shared" si="45"/>
        <v/>
      </c>
      <c r="R734" s="27" t="str">
        <f t="shared" si="46"/>
        <v/>
      </c>
      <c r="S734" s="18"/>
      <c r="T734" s="18"/>
      <c r="U734" s="18"/>
      <c r="V734" s="18"/>
    </row>
    <row r="735" spans="1:22" ht="14.2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"/>
      <c r="L735" s="1"/>
      <c r="M735" s="18"/>
      <c r="N735" s="176"/>
      <c r="O735" s="177"/>
      <c r="P735" s="26" t="str">
        <f t="shared" si="44"/>
        <v/>
      </c>
      <c r="Q735" s="26" t="str">
        <f t="shared" si="45"/>
        <v/>
      </c>
      <c r="R735" s="27" t="str">
        <f t="shared" si="46"/>
        <v/>
      </c>
      <c r="S735" s="18"/>
      <c r="T735" s="18"/>
      <c r="U735" s="18"/>
      <c r="V735" s="18"/>
    </row>
    <row r="736" spans="1:22" ht="14.2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"/>
      <c r="L736" s="1"/>
      <c r="M736" s="18"/>
      <c r="N736" s="176"/>
      <c r="O736" s="177"/>
      <c r="P736" s="26" t="str">
        <f t="shared" si="44"/>
        <v/>
      </c>
      <c r="Q736" s="26" t="str">
        <f t="shared" si="45"/>
        <v/>
      </c>
      <c r="R736" s="27" t="str">
        <f t="shared" si="46"/>
        <v/>
      </c>
      <c r="S736" s="18"/>
      <c r="T736" s="18"/>
      <c r="U736" s="18"/>
      <c r="V736" s="18"/>
    </row>
    <row r="737" spans="1:22" ht="14.2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"/>
      <c r="L737" s="1"/>
      <c r="M737" s="18"/>
      <c r="N737" s="176"/>
      <c r="O737" s="177"/>
      <c r="P737" s="26" t="str">
        <f t="shared" si="44"/>
        <v/>
      </c>
      <c r="Q737" s="26" t="str">
        <f t="shared" si="45"/>
        <v/>
      </c>
      <c r="R737" s="27" t="str">
        <f t="shared" si="46"/>
        <v/>
      </c>
      <c r="S737" s="18"/>
      <c r="T737" s="18"/>
      <c r="U737" s="18"/>
      <c r="V737" s="18"/>
    </row>
    <row r="738" spans="1:22" ht="14.2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"/>
      <c r="L738" s="1"/>
      <c r="M738" s="18"/>
      <c r="N738" s="176"/>
      <c r="O738" s="177"/>
      <c r="P738" s="26" t="str">
        <f t="shared" si="44"/>
        <v/>
      </c>
      <c r="Q738" s="26" t="str">
        <f t="shared" si="45"/>
        <v/>
      </c>
      <c r="R738" s="27" t="str">
        <f t="shared" si="46"/>
        <v/>
      </c>
      <c r="S738" s="18"/>
      <c r="T738" s="18"/>
      <c r="U738" s="18"/>
      <c r="V738" s="18"/>
    </row>
    <row r="739" spans="1:22" ht="14.2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"/>
      <c r="L739" s="1"/>
      <c r="M739" s="18"/>
      <c r="N739" s="176"/>
      <c r="O739" s="177"/>
      <c r="P739" s="26" t="str">
        <f t="shared" si="44"/>
        <v/>
      </c>
      <c r="Q739" s="26" t="str">
        <f t="shared" si="45"/>
        <v/>
      </c>
      <c r="R739" s="27" t="str">
        <f t="shared" si="46"/>
        <v/>
      </c>
      <c r="S739" s="18"/>
      <c r="T739" s="18"/>
      <c r="U739" s="18"/>
      <c r="V739" s="18"/>
    </row>
    <row r="740" spans="1:22" ht="14.2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"/>
      <c r="L740" s="1"/>
      <c r="M740" s="18"/>
      <c r="N740" s="176"/>
      <c r="O740" s="177"/>
      <c r="P740" s="26" t="str">
        <f t="shared" si="44"/>
        <v/>
      </c>
      <c r="Q740" s="26" t="str">
        <f t="shared" si="45"/>
        <v/>
      </c>
      <c r="R740" s="27" t="str">
        <f t="shared" si="46"/>
        <v/>
      </c>
      <c r="S740" s="18"/>
      <c r="T740" s="18"/>
      <c r="U740" s="18"/>
      <c r="V740" s="18"/>
    </row>
    <row r="741" spans="1:22" ht="14.2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"/>
      <c r="L741" s="1"/>
      <c r="M741" s="18"/>
      <c r="N741" s="176"/>
      <c r="O741" s="177"/>
      <c r="P741" s="26" t="str">
        <f t="shared" si="44"/>
        <v/>
      </c>
      <c r="Q741" s="26" t="str">
        <f t="shared" si="45"/>
        <v/>
      </c>
      <c r="R741" s="27" t="str">
        <f t="shared" si="46"/>
        <v/>
      </c>
      <c r="S741" s="18"/>
      <c r="T741" s="18"/>
      <c r="U741" s="18"/>
      <c r="V741" s="18"/>
    </row>
    <row r="742" spans="1:22" ht="14.2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"/>
      <c r="L742" s="1"/>
      <c r="M742" s="18"/>
      <c r="N742" s="176"/>
      <c r="O742" s="177"/>
      <c r="P742" s="26" t="str">
        <f t="shared" si="44"/>
        <v/>
      </c>
      <c r="Q742" s="26" t="str">
        <f t="shared" si="45"/>
        <v/>
      </c>
      <c r="R742" s="27" t="str">
        <f t="shared" si="46"/>
        <v/>
      </c>
      <c r="S742" s="18"/>
      <c r="T742" s="18"/>
      <c r="U742" s="18"/>
      <c r="V742" s="18"/>
    </row>
    <row r="743" spans="1:22" ht="14.2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"/>
      <c r="L743" s="1"/>
      <c r="M743" s="18"/>
      <c r="N743" s="176"/>
      <c r="O743" s="177"/>
      <c r="P743" s="26" t="str">
        <f t="shared" si="44"/>
        <v/>
      </c>
      <c r="Q743" s="26" t="str">
        <f t="shared" si="45"/>
        <v/>
      </c>
      <c r="R743" s="27" t="str">
        <f t="shared" si="46"/>
        <v/>
      </c>
      <c r="S743" s="18"/>
      <c r="T743" s="18"/>
      <c r="U743" s="18"/>
      <c r="V743" s="18"/>
    </row>
    <row r="744" spans="1:22" ht="14.2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"/>
      <c r="L744" s="1"/>
      <c r="M744" s="18"/>
      <c r="N744" s="176"/>
      <c r="O744" s="177"/>
      <c r="P744" s="26" t="str">
        <f t="shared" si="44"/>
        <v/>
      </c>
      <c r="Q744" s="26" t="str">
        <f t="shared" si="45"/>
        <v/>
      </c>
      <c r="R744" s="27" t="str">
        <f t="shared" si="46"/>
        <v/>
      </c>
      <c r="S744" s="18"/>
      <c r="T744" s="18"/>
      <c r="U744" s="18"/>
      <c r="V744" s="18"/>
    </row>
    <row r="745" spans="1:22" ht="14.2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"/>
      <c r="L745" s="1"/>
      <c r="M745" s="18"/>
      <c r="N745" s="176"/>
      <c r="O745" s="177"/>
      <c r="P745" s="26" t="str">
        <f t="shared" si="44"/>
        <v/>
      </c>
      <c r="Q745" s="26" t="str">
        <f t="shared" si="45"/>
        <v/>
      </c>
      <c r="R745" s="27" t="str">
        <f t="shared" si="46"/>
        <v/>
      </c>
      <c r="S745" s="18"/>
      <c r="T745" s="18"/>
      <c r="U745" s="18"/>
      <c r="V745" s="18"/>
    </row>
    <row r="746" spans="1:22" ht="14.2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"/>
      <c r="L746" s="1"/>
      <c r="M746" s="18"/>
      <c r="N746" s="176"/>
      <c r="O746" s="177"/>
      <c r="P746" s="26" t="str">
        <f t="shared" si="44"/>
        <v/>
      </c>
      <c r="Q746" s="26" t="str">
        <f t="shared" si="45"/>
        <v/>
      </c>
      <c r="R746" s="27" t="str">
        <f t="shared" si="46"/>
        <v/>
      </c>
      <c r="S746" s="18"/>
      <c r="T746" s="18"/>
      <c r="U746" s="18"/>
      <c r="V746" s="18"/>
    </row>
    <row r="747" spans="1:22" ht="14.2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"/>
      <c r="L747" s="1"/>
      <c r="M747" s="18"/>
      <c r="N747" s="176"/>
      <c r="O747" s="177"/>
      <c r="P747" s="26" t="str">
        <f t="shared" si="44"/>
        <v/>
      </c>
      <c r="Q747" s="26" t="str">
        <f t="shared" si="45"/>
        <v/>
      </c>
      <c r="R747" s="27" t="str">
        <f t="shared" si="46"/>
        <v/>
      </c>
      <c r="S747" s="18"/>
      <c r="T747" s="18"/>
      <c r="U747" s="18"/>
      <c r="V747" s="18"/>
    </row>
    <row r="748" spans="1:22" ht="14.2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"/>
      <c r="L748" s="1"/>
      <c r="M748" s="18"/>
      <c r="N748" s="176"/>
      <c r="O748" s="177"/>
      <c r="P748" s="26" t="str">
        <f t="shared" si="44"/>
        <v/>
      </c>
      <c r="Q748" s="26" t="str">
        <f t="shared" si="45"/>
        <v/>
      </c>
      <c r="R748" s="27" t="str">
        <f t="shared" si="46"/>
        <v/>
      </c>
      <c r="S748" s="18"/>
      <c r="T748" s="18"/>
      <c r="U748" s="18"/>
      <c r="V748" s="18"/>
    </row>
    <row r="749" spans="1:22" ht="14.2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"/>
      <c r="L749" s="1"/>
      <c r="M749" s="18"/>
      <c r="N749" s="176"/>
      <c r="O749" s="177"/>
      <c r="P749" s="26" t="str">
        <f t="shared" si="44"/>
        <v/>
      </c>
      <c r="Q749" s="26" t="str">
        <f t="shared" si="45"/>
        <v/>
      </c>
      <c r="R749" s="27" t="str">
        <f t="shared" si="46"/>
        <v/>
      </c>
      <c r="S749" s="18"/>
      <c r="T749" s="18"/>
      <c r="U749" s="18"/>
      <c r="V749" s="18"/>
    </row>
    <row r="750" spans="1:22" ht="14.2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"/>
      <c r="L750" s="1"/>
      <c r="M750" s="18"/>
      <c r="N750" s="176"/>
      <c r="O750" s="177"/>
      <c r="P750" s="26" t="str">
        <f t="shared" si="44"/>
        <v/>
      </c>
      <c r="Q750" s="26" t="str">
        <f t="shared" si="45"/>
        <v/>
      </c>
      <c r="R750" s="27" t="str">
        <f t="shared" si="46"/>
        <v/>
      </c>
      <c r="S750" s="18"/>
      <c r="T750" s="18"/>
      <c r="U750" s="18"/>
      <c r="V750" s="18"/>
    </row>
    <row r="751" spans="1:22" ht="14.2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"/>
      <c r="L751" s="1"/>
      <c r="M751" s="18"/>
      <c r="N751" s="176"/>
      <c r="O751" s="177"/>
      <c r="P751" s="26" t="str">
        <f t="shared" si="44"/>
        <v/>
      </c>
      <c r="Q751" s="26" t="str">
        <f t="shared" si="45"/>
        <v/>
      </c>
      <c r="R751" s="27" t="str">
        <f t="shared" si="46"/>
        <v/>
      </c>
      <c r="S751" s="18"/>
      <c r="T751" s="18"/>
      <c r="U751" s="18"/>
      <c r="V751" s="18"/>
    </row>
    <row r="752" spans="1:22" ht="14.2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"/>
      <c r="L752" s="1"/>
      <c r="M752" s="18"/>
      <c r="N752" s="176"/>
      <c r="O752" s="177"/>
      <c r="P752" s="26" t="str">
        <f t="shared" si="44"/>
        <v/>
      </c>
      <c r="Q752" s="26" t="str">
        <f t="shared" si="45"/>
        <v/>
      </c>
      <c r="R752" s="27" t="str">
        <f t="shared" si="46"/>
        <v/>
      </c>
      <c r="S752" s="18"/>
      <c r="T752" s="18"/>
      <c r="U752" s="18"/>
      <c r="V752" s="18"/>
    </row>
    <row r="753" spans="1:22" ht="14.2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"/>
      <c r="L753" s="1"/>
      <c r="M753" s="18"/>
      <c r="N753" s="176"/>
      <c r="O753" s="177"/>
      <c r="P753" s="26" t="str">
        <f t="shared" si="44"/>
        <v/>
      </c>
      <c r="Q753" s="26" t="str">
        <f t="shared" si="45"/>
        <v/>
      </c>
      <c r="R753" s="27" t="str">
        <f t="shared" si="46"/>
        <v/>
      </c>
      <c r="S753" s="18"/>
      <c r="T753" s="18"/>
      <c r="U753" s="18"/>
      <c r="V753" s="18"/>
    </row>
    <row r="754" spans="1:22" ht="14.2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"/>
      <c r="L754" s="1"/>
      <c r="M754" s="18"/>
      <c r="N754" s="176"/>
      <c r="O754" s="177"/>
      <c r="P754" s="26" t="str">
        <f t="shared" si="44"/>
        <v/>
      </c>
      <c r="Q754" s="26" t="str">
        <f t="shared" si="45"/>
        <v/>
      </c>
      <c r="R754" s="27" t="str">
        <f t="shared" si="46"/>
        <v/>
      </c>
      <c r="S754" s="18"/>
      <c r="T754" s="18"/>
      <c r="U754" s="18"/>
      <c r="V754" s="18"/>
    </row>
    <row r="755" spans="1:22" ht="14.2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"/>
      <c r="L755" s="1"/>
      <c r="M755" s="18"/>
      <c r="N755" s="176"/>
      <c r="O755" s="177"/>
      <c r="P755" s="26" t="str">
        <f t="shared" si="44"/>
        <v/>
      </c>
      <c r="Q755" s="26" t="str">
        <f t="shared" si="45"/>
        <v/>
      </c>
      <c r="R755" s="27" t="str">
        <f t="shared" si="46"/>
        <v/>
      </c>
      <c r="S755" s="18"/>
      <c r="T755" s="18"/>
      <c r="U755" s="18"/>
      <c r="V755" s="18"/>
    </row>
    <row r="756" spans="1:22" ht="14.2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"/>
      <c r="L756" s="1"/>
      <c r="M756" s="18"/>
      <c r="N756" s="176"/>
      <c r="O756" s="177"/>
      <c r="P756" s="26" t="str">
        <f t="shared" si="44"/>
        <v/>
      </c>
      <c r="Q756" s="26" t="str">
        <f t="shared" si="45"/>
        <v/>
      </c>
      <c r="R756" s="27" t="str">
        <f t="shared" si="46"/>
        <v/>
      </c>
      <c r="S756" s="18"/>
      <c r="T756" s="18"/>
      <c r="U756" s="18"/>
      <c r="V756" s="18"/>
    </row>
    <row r="757" spans="1:22" ht="14.2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"/>
      <c r="L757" s="1"/>
      <c r="M757" s="18"/>
      <c r="N757" s="176"/>
      <c r="O757" s="177"/>
      <c r="P757" s="26" t="str">
        <f t="shared" si="44"/>
        <v/>
      </c>
      <c r="Q757" s="26" t="str">
        <f t="shared" si="45"/>
        <v/>
      </c>
      <c r="R757" s="27" t="str">
        <f t="shared" si="46"/>
        <v/>
      </c>
      <c r="S757" s="18"/>
      <c r="T757" s="18"/>
      <c r="U757" s="18"/>
      <c r="V757" s="18"/>
    </row>
    <row r="758" spans="1:22" ht="14.2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"/>
      <c r="L758" s="1"/>
      <c r="M758" s="18"/>
      <c r="N758" s="176"/>
      <c r="O758" s="177"/>
      <c r="P758" s="26" t="str">
        <f t="shared" si="44"/>
        <v/>
      </c>
      <c r="Q758" s="26" t="str">
        <f t="shared" si="45"/>
        <v/>
      </c>
      <c r="R758" s="27" t="str">
        <f t="shared" si="46"/>
        <v/>
      </c>
      <c r="S758" s="18"/>
      <c r="T758" s="18"/>
      <c r="U758" s="18"/>
      <c r="V758" s="18"/>
    </row>
    <row r="759" spans="1:22" ht="14.2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"/>
      <c r="L759" s="1"/>
      <c r="M759" s="18"/>
      <c r="N759" s="176"/>
      <c r="O759" s="177"/>
      <c r="P759" s="26" t="str">
        <f t="shared" si="44"/>
        <v/>
      </c>
      <c r="Q759" s="26" t="str">
        <f t="shared" si="45"/>
        <v/>
      </c>
      <c r="R759" s="27" t="str">
        <f t="shared" si="46"/>
        <v/>
      </c>
      <c r="S759" s="18"/>
      <c r="T759" s="18"/>
      <c r="U759" s="18"/>
      <c r="V759" s="18"/>
    </row>
    <row r="760" spans="1:22" ht="14.2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"/>
      <c r="L760" s="1"/>
      <c r="M760" s="18"/>
      <c r="N760" s="176"/>
      <c r="O760" s="177"/>
      <c r="P760" s="26" t="str">
        <f t="shared" si="44"/>
        <v/>
      </c>
      <c r="Q760" s="26" t="str">
        <f t="shared" si="45"/>
        <v/>
      </c>
      <c r="R760" s="27" t="str">
        <f t="shared" si="46"/>
        <v/>
      </c>
      <c r="S760" s="18"/>
      <c r="T760" s="18"/>
      <c r="U760" s="18"/>
      <c r="V760" s="18"/>
    </row>
    <row r="761" spans="1:22" ht="14.2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"/>
      <c r="L761" s="1"/>
      <c r="M761" s="18"/>
      <c r="N761" s="176"/>
      <c r="O761" s="177"/>
      <c r="P761" s="26" t="str">
        <f t="shared" si="44"/>
        <v/>
      </c>
      <c r="Q761" s="26" t="str">
        <f t="shared" si="45"/>
        <v/>
      </c>
      <c r="R761" s="27" t="str">
        <f t="shared" si="46"/>
        <v/>
      </c>
      <c r="S761" s="18"/>
      <c r="T761" s="18"/>
      <c r="U761" s="18"/>
      <c r="V761" s="18"/>
    </row>
    <row r="762" spans="1:22" ht="14.2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"/>
      <c r="L762" s="1"/>
      <c r="M762" s="18"/>
      <c r="N762" s="176"/>
      <c r="O762" s="177"/>
      <c r="P762" s="26" t="str">
        <f t="shared" si="44"/>
        <v/>
      </c>
      <c r="Q762" s="26" t="str">
        <f t="shared" si="45"/>
        <v/>
      </c>
      <c r="R762" s="27" t="str">
        <f t="shared" si="46"/>
        <v/>
      </c>
      <c r="S762" s="18"/>
      <c r="T762" s="18"/>
      <c r="U762" s="18"/>
      <c r="V762" s="18"/>
    </row>
    <row r="763" spans="1:22" ht="14.2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"/>
      <c r="L763" s="1"/>
      <c r="M763" s="18"/>
      <c r="N763" s="176"/>
      <c r="O763" s="177"/>
      <c r="P763" s="26" t="str">
        <f t="shared" si="44"/>
        <v/>
      </c>
      <c r="Q763" s="26" t="str">
        <f t="shared" si="45"/>
        <v/>
      </c>
      <c r="R763" s="27" t="str">
        <f t="shared" si="46"/>
        <v/>
      </c>
      <c r="S763" s="18"/>
      <c r="T763" s="18"/>
      <c r="U763" s="18"/>
      <c r="V763" s="18"/>
    </row>
    <row r="764" spans="1:22" ht="14.2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"/>
      <c r="L764" s="1"/>
      <c r="M764" s="18"/>
      <c r="N764" s="176"/>
      <c r="O764" s="177"/>
      <c r="P764" s="26" t="str">
        <f t="shared" si="44"/>
        <v/>
      </c>
      <c r="Q764" s="26" t="str">
        <f t="shared" si="45"/>
        <v/>
      </c>
      <c r="R764" s="27" t="str">
        <f t="shared" si="46"/>
        <v/>
      </c>
      <c r="S764" s="18"/>
      <c r="T764" s="18"/>
      <c r="U764" s="18"/>
      <c r="V764" s="18"/>
    </row>
    <row r="765" spans="1:22" ht="14.2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"/>
      <c r="L765" s="1"/>
      <c r="M765" s="18"/>
      <c r="N765" s="176"/>
      <c r="O765" s="177"/>
      <c r="P765" s="26" t="str">
        <f t="shared" si="44"/>
        <v/>
      </c>
      <c r="Q765" s="26" t="str">
        <f t="shared" si="45"/>
        <v/>
      </c>
      <c r="R765" s="27" t="str">
        <f t="shared" si="46"/>
        <v/>
      </c>
      <c r="S765" s="18"/>
      <c r="T765" s="18"/>
      <c r="U765" s="18"/>
      <c r="V765" s="18"/>
    </row>
    <row r="766" spans="1:22" ht="14.2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"/>
      <c r="L766" s="1"/>
      <c r="M766" s="18"/>
      <c r="N766" s="176"/>
      <c r="O766" s="177"/>
      <c r="P766" s="26" t="str">
        <f t="shared" si="44"/>
        <v/>
      </c>
      <c r="Q766" s="26" t="str">
        <f t="shared" si="45"/>
        <v/>
      </c>
      <c r="R766" s="27" t="str">
        <f t="shared" si="46"/>
        <v/>
      </c>
      <c r="S766" s="18"/>
      <c r="T766" s="18"/>
      <c r="U766" s="18"/>
      <c r="V766" s="18"/>
    </row>
    <row r="767" spans="1:22" ht="14.2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"/>
      <c r="L767" s="1"/>
      <c r="M767" s="18"/>
      <c r="N767" s="176"/>
      <c r="O767" s="177"/>
      <c r="P767" s="26" t="str">
        <f t="shared" si="44"/>
        <v/>
      </c>
      <c r="Q767" s="26" t="str">
        <f t="shared" si="45"/>
        <v/>
      </c>
      <c r="R767" s="27" t="str">
        <f t="shared" si="46"/>
        <v/>
      </c>
      <c r="S767" s="18"/>
      <c r="T767" s="18"/>
      <c r="U767" s="18"/>
      <c r="V767" s="18"/>
    </row>
    <row r="768" spans="1:22" ht="14.2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"/>
      <c r="L768" s="1"/>
      <c r="M768" s="18"/>
      <c r="N768" s="176"/>
      <c r="O768" s="177"/>
      <c r="P768" s="26" t="str">
        <f t="shared" si="44"/>
        <v/>
      </c>
      <c r="Q768" s="26" t="str">
        <f t="shared" si="45"/>
        <v/>
      </c>
      <c r="R768" s="27" t="str">
        <f t="shared" si="46"/>
        <v/>
      </c>
      <c r="S768" s="18"/>
      <c r="T768" s="18"/>
      <c r="U768" s="18"/>
      <c r="V768" s="18"/>
    </row>
    <row r="769" spans="1:22" ht="14.2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"/>
      <c r="L769" s="1"/>
      <c r="M769" s="18"/>
      <c r="N769" s="176"/>
      <c r="O769" s="177"/>
      <c r="P769" s="26" t="str">
        <f t="shared" si="44"/>
        <v/>
      </c>
      <c r="Q769" s="26" t="str">
        <f t="shared" si="45"/>
        <v/>
      </c>
      <c r="R769" s="27" t="str">
        <f t="shared" si="46"/>
        <v/>
      </c>
      <c r="S769" s="18"/>
      <c r="T769" s="18"/>
      <c r="U769" s="18"/>
      <c r="V769" s="18"/>
    </row>
    <row r="770" spans="1:22" ht="14.2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"/>
      <c r="L770" s="1"/>
      <c r="M770" s="18"/>
      <c r="N770" s="176"/>
      <c r="O770" s="177"/>
      <c r="P770" s="26" t="str">
        <f t="shared" si="44"/>
        <v/>
      </c>
      <c r="Q770" s="26" t="str">
        <f t="shared" si="45"/>
        <v/>
      </c>
      <c r="R770" s="27" t="str">
        <f t="shared" si="46"/>
        <v/>
      </c>
      <c r="S770" s="18"/>
      <c r="T770" s="18"/>
      <c r="U770" s="18"/>
      <c r="V770" s="18"/>
    </row>
    <row r="771" spans="1:22" ht="14.2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"/>
      <c r="L771" s="1"/>
      <c r="M771" s="18"/>
      <c r="N771" s="176"/>
      <c r="O771" s="177"/>
      <c r="P771" s="26" t="str">
        <f t="shared" si="44"/>
        <v/>
      </c>
      <c r="Q771" s="26" t="str">
        <f t="shared" si="45"/>
        <v/>
      </c>
      <c r="R771" s="27" t="str">
        <f t="shared" si="46"/>
        <v/>
      </c>
      <c r="S771" s="18"/>
      <c r="T771" s="18"/>
      <c r="U771" s="18"/>
      <c r="V771" s="18"/>
    </row>
    <row r="772" spans="1:22" ht="14.2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"/>
      <c r="L772" s="1"/>
      <c r="M772" s="18"/>
      <c r="N772" s="176"/>
      <c r="O772" s="177"/>
      <c r="P772" s="26" t="str">
        <f t="shared" si="44"/>
        <v/>
      </c>
      <c r="Q772" s="26" t="str">
        <f t="shared" si="45"/>
        <v/>
      </c>
      <c r="R772" s="27" t="str">
        <f t="shared" si="46"/>
        <v/>
      </c>
      <c r="S772" s="18"/>
      <c r="T772" s="18"/>
      <c r="U772" s="18"/>
      <c r="V772" s="18"/>
    </row>
    <row r="773" spans="1:22" ht="14.2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"/>
      <c r="L773" s="1"/>
      <c r="M773" s="18"/>
      <c r="N773" s="176"/>
      <c r="O773" s="177"/>
      <c r="P773" s="26" t="str">
        <f t="shared" si="44"/>
        <v/>
      </c>
      <c r="Q773" s="26" t="str">
        <f t="shared" si="45"/>
        <v/>
      </c>
      <c r="R773" s="27" t="str">
        <f t="shared" si="46"/>
        <v/>
      </c>
      <c r="S773" s="18"/>
      <c r="T773" s="18"/>
      <c r="U773" s="18"/>
      <c r="V773" s="18"/>
    </row>
    <row r="774" spans="1:22" ht="14.2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"/>
      <c r="L774" s="1"/>
      <c r="M774" s="18"/>
      <c r="N774" s="176"/>
      <c r="O774" s="177"/>
      <c r="P774" s="26" t="str">
        <f t="shared" si="44"/>
        <v/>
      </c>
      <c r="Q774" s="26" t="str">
        <f t="shared" si="45"/>
        <v/>
      </c>
      <c r="R774" s="27" t="str">
        <f t="shared" si="46"/>
        <v/>
      </c>
      <c r="S774" s="18"/>
      <c r="T774" s="18"/>
      <c r="U774" s="18"/>
      <c r="V774" s="18"/>
    </row>
    <row r="775" spans="1:22" ht="14.2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"/>
      <c r="L775" s="1"/>
      <c r="M775" s="18"/>
      <c r="N775" s="176"/>
      <c r="O775" s="177"/>
      <c r="P775" s="26" t="str">
        <f t="shared" si="44"/>
        <v/>
      </c>
      <c r="Q775" s="26" t="str">
        <f t="shared" si="45"/>
        <v/>
      </c>
      <c r="R775" s="27" t="str">
        <f t="shared" si="46"/>
        <v/>
      </c>
      <c r="S775" s="18"/>
      <c r="T775" s="18"/>
      <c r="U775" s="18"/>
      <c r="V775" s="18"/>
    </row>
    <row r="776" spans="1:22" ht="14.2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"/>
      <c r="L776" s="1"/>
      <c r="M776" s="18"/>
      <c r="N776" s="176"/>
      <c r="O776" s="177"/>
      <c r="P776" s="26" t="str">
        <f t="shared" si="44"/>
        <v/>
      </c>
      <c r="Q776" s="26" t="str">
        <f t="shared" si="45"/>
        <v/>
      </c>
      <c r="R776" s="27" t="str">
        <f t="shared" si="46"/>
        <v/>
      </c>
      <c r="S776" s="18"/>
      <c r="T776" s="18"/>
      <c r="U776" s="18"/>
      <c r="V776" s="18"/>
    </row>
    <row r="777" spans="1:22" ht="14.2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"/>
      <c r="L777" s="1"/>
      <c r="M777" s="18"/>
      <c r="N777" s="176"/>
      <c r="O777" s="177"/>
      <c r="P777" s="26" t="str">
        <f t="shared" si="44"/>
        <v/>
      </c>
      <c r="Q777" s="26" t="str">
        <f t="shared" si="45"/>
        <v/>
      </c>
      <c r="R777" s="27" t="str">
        <f t="shared" si="46"/>
        <v/>
      </c>
      <c r="S777" s="18"/>
      <c r="T777" s="18"/>
      <c r="U777" s="18"/>
      <c r="V777" s="18"/>
    </row>
    <row r="778" spans="1:22" ht="14.2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"/>
      <c r="L778" s="1"/>
      <c r="M778" s="18"/>
      <c r="N778" s="176"/>
      <c r="O778" s="177"/>
      <c r="P778" s="26" t="str">
        <f t="shared" si="44"/>
        <v/>
      </c>
      <c r="Q778" s="26" t="str">
        <f t="shared" si="45"/>
        <v/>
      </c>
      <c r="R778" s="27" t="str">
        <f t="shared" si="46"/>
        <v/>
      </c>
      <c r="S778" s="18"/>
      <c r="T778" s="18"/>
      <c r="U778" s="18"/>
      <c r="V778" s="18"/>
    </row>
    <row r="779" spans="1:22" ht="14.2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"/>
      <c r="L779" s="1"/>
      <c r="M779" s="18"/>
      <c r="N779" s="176"/>
      <c r="O779" s="177"/>
      <c r="P779" s="26" t="str">
        <f t="shared" si="44"/>
        <v/>
      </c>
      <c r="Q779" s="26" t="str">
        <f t="shared" si="45"/>
        <v/>
      </c>
      <c r="R779" s="27" t="str">
        <f t="shared" si="46"/>
        <v/>
      </c>
      <c r="S779" s="18"/>
      <c r="T779" s="18"/>
      <c r="U779" s="18"/>
      <c r="V779" s="18"/>
    </row>
    <row r="780" spans="1:22" ht="14.2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"/>
      <c r="L780" s="1"/>
      <c r="M780" s="18"/>
      <c r="N780" s="176"/>
      <c r="O780" s="177"/>
      <c r="P780" s="26" t="str">
        <f t="shared" ref="P780:P843" si="47">IF(N780="","",MONTH(N780))</f>
        <v/>
      </c>
      <c r="Q780" s="26" t="str">
        <f t="shared" ref="Q780:Q843" si="48">IF(N780="","",YEAR(N780))</f>
        <v/>
      </c>
      <c r="R780" s="27" t="str">
        <f t="shared" ref="R780:R843" si="49">IF(N780="","",IF(YEAR(N780)/4=ROUND(YEAR(N780)/4,0),"S","N"))</f>
        <v/>
      </c>
      <c r="S780" s="18"/>
      <c r="T780" s="18"/>
      <c r="U780" s="18"/>
      <c r="V780" s="18"/>
    </row>
    <row r="781" spans="1:22" ht="14.2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"/>
      <c r="L781" s="1"/>
      <c r="M781" s="18"/>
      <c r="N781" s="176"/>
      <c r="O781" s="177"/>
      <c r="P781" s="26" t="str">
        <f t="shared" si="47"/>
        <v/>
      </c>
      <c r="Q781" s="26" t="str">
        <f t="shared" si="48"/>
        <v/>
      </c>
      <c r="R781" s="27" t="str">
        <f t="shared" si="49"/>
        <v/>
      </c>
      <c r="S781" s="18"/>
      <c r="T781" s="18"/>
      <c r="U781" s="18"/>
      <c r="V781" s="18"/>
    </row>
    <row r="782" spans="1:22" ht="14.2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"/>
      <c r="L782" s="1"/>
      <c r="M782" s="18"/>
      <c r="N782" s="176"/>
      <c r="O782" s="177"/>
      <c r="P782" s="26" t="str">
        <f t="shared" si="47"/>
        <v/>
      </c>
      <c r="Q782" s="26" t="str">
        <f t="shared" si="48"/>
        <v/>
      </c>
      <c r="R782" s="27" t="str">
        <f t="shared" si="49"/>
        <v/>
      </c>
      <c r="S782" s="18"/>
      <c r="T782" s="18"/>
      <c r="U782" s="18"/>
      <c r="V782" s="18"/>
    </row>
    <row r="783" spans="1:22" ht="14.2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"/>
      <c r="L783" s="1"/>
      <c r="M783" s="18"/>
      <c r="N783" s="176"/>
      <c r="O783" s="177"/>
      <c r="P783" s="26" t="str">
        <f t="shared" si="47"/>
        <v/>
      </c>
      <c r="Q783" s="26" t="str">
        <f t="shared" si="48"/>
        <v/>
      </c>
      <c r="R783" s="27" t="str">
        <f t="shared" si="49"/>
        <v/>
      </c>
      <c r="S783" s="18"/>
      <c r="T783" s="18"/>
      <c r="U783" s="18"/>
      <c r="V783" s="18"/>
    </row>
    <row r="784" spans="1:22" ht="14.2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"/>
      <c r="L784" s="1"/>
      <c r="M784" s="18"/>
      <c r="N784" s="176"/>
      <c r="O784" s="177"/>
      <c r="P784" s="26" t="str">
        <f t="shared" si="47"/>
        <v/>
      </c>
      <c r="Q784" s="26" t="str">
        <f t="shared" si="48"/>
        <v/>
      </c>
      <c r="R784" s="27" t="str">
        <f t="shared" si="49"/>
        <v/>
      </c>
      <c r="S784" s="18"/>
      <c r="T784" s="18"/>
      <c r="U784" s="18"/>
      <c r="V784" s="18"/>
    </row>
    <row r="785" spans="1:22" ht="14.2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"/>
      <c r="L785" s="1"/>
      <c r="M785" s="18"/>
      <c r="N785" s="176"/>
      <c r="O785" s="177"/>
      <c r="P785" s="26" t="str">
        <f t="shared" si="47"/>
        <v/>
      </c>
      <c r="Q785" s="26" t="str">
        <f t="shared" si="48"/>
        <v/>
      </c>
      <c r="R785" s="27" t="str">
        <f t="shared" si="49"/>
        <v/>
      </c>
      <c r="S785" s="18"/>
      <c r="T785" s="18"/>
      <c r="U785" s="18"/>
      <c r="V785" s="18"/>
    </row>
    <row r="786" spans="1:22" ht="14.2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"/>
      <c r="L786" s="1"/>
      <c r="M786" s="18"/>
      <c r="N786" s="176"/>
      <c r="O786" s="177"/>
      <c r="P786" s="26" t="str">
        <f t="shared" si="47"/>
        <v/>
      </c>
      <c r="Q786" s="26" t="str">
        <f t="shared" si="48"/>
        <v/>
      </c>
      <c r="R786" s="27" t="str">
        <f t="shared" si="49"/>
        <v/>
      </c>
      <c r="S786" s="18"/>
      <c r="T786" s="18"/>
      <c r="U786" s="18"/>
      <c r="V786" s="18"/>
    </row>
    <row r="787" spans="1:22" ht="14.2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"/>
      <c r="L787" s="1"/>
      <c r="M787" s="18"/>
      <c r="N787" s="176"/>
      <c r="O787" s="177"/>
      <c r="P787" s="26" t="str">
        <f t="shared" si="47"/>
        <v/>
      </c>
      <c r="Q787" s="26" t="str">
        <f t="shared" si="48"/>
        <v/>
      </c>
      <c r="R787" s="27" t="str">
        <f t="shared" si="49"/>
        <v/>
      </c>
      <c r="S787" s="18"/>
      <c r="T787" s="18"/>
      <c r="U787" s="18"/>
      <c r="V787" s="18"/>
    </row>
    <row r="788" spans="1:22" ht="14.2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"/>
      <c r="L788" s="1"/>
      <c r="M788" s="18"/>
      <c r="N788" s="176"/>
      <c r="O788" s="177"/>
      <c r="P788" s="26" t="str">
        <f t="shared" si="47"/>
        <v/>
      </c>
      <c r="Q788" s="26" t="str">
        <f t="shared" si="48"/>
        <v/>
      </c>
      <c r="R788" s="27" t="str">
        <f t="shared" si="49"/>
        <v/>
      </c>
      <c r="S788" s="18"/>
      <c r="T788" s="18"/>
      <c r="U788" s="18"/>
      <c r="V788" s="18"/>
    </row>
    <row r="789" spans="1:22" ht="14.2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"/>
      <c r="L789" s="1"/>
      <c r="M789" s="18"/>
      <c r="N789" s="176"/>
      <c r="O789" s="177"/>
      <c r="P789" s="26" t="str">
        <f t="shared" si="47"/>
        <v/>
      </c>
      <c r="Q789" s="26" t="str">
        <f t="shared" si="48"/>
        <v/>
      </c>
      <c r="R789" s="27" t="str">
        <f t="shared" si="49"/>
        <v/>
      </c>
      <c r="S789" s="18"/>
      <c r="T789" s="18"/>
      <c r="U789" s="18"/>
      <c r="V789" s="18"/>
    </row>
    <row r="790" spans="1:22" ht="14.2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"/>
      <c r="L790" s="1"/>
      <c r="M790" s="18"/>
      <c r="N790" s="176"/>
      <c r="O790" s="177"/>
      <c r="P790" s="26" t="str">
        <f t="shared" si="47"/>
        <v/>
      </c>
      <c r="Q790" s="26" t="str">
        <f t="shared" si="48"/>
        <v/>
      </c>
      <c r="R790" s="27" t="str">
        <f t="shared" si="49"/>
        <v/>
      </c>
      <c r="S790" s="18"/>
      <c r="T790" s="18"/>
      <c r="U790" s="18"/>
      <c r="V790" s="18"/>
    </row>
    <row r="791" spans="1:22" ht="14.2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"/>
      <c r="L791" s="1"/>
      <c r="M791" s="18"/>
      <c r="N791" s="176"/>
      <c r="O791" s="177"/>
      <c r="P791" s="26" t="str">
        <f t="shared" si="47"/>
        <v/>
      </c>
      <c r="Q791" s="26" t="str">
        <f t="shared" si="48"/>
        <v/>
      </c>
      <c r="R791" s="27" t="str">
        <f t="shared" si="49"/>
        <v/>
      </c>
      <c r="S791" s="18"/>
      <c r="T791" s="18"/>
      <c r="U791" s="18"/>
      <c r="V791" s="18"/>
    </row>
    <row r="792" spans="1:22" ht="14.2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"/>
      <c r="L792" s="1"/>
      <c r="M792" s="18"/>
      <c r="N792" s="176"/>
      <c r="O792" s="177"/>
      <c r="P792" s="26" t="str">
        <f t="shared" si="47"/>
        <v/>
      </c>
      <c r="Q792" s="26" t="str">
        <f t="shared" si="48"/>
        <v/>
      </c>
      <c r="R792" s="27" t="str">
        <f t="shared" si="49"/>
        <v/>
      </c>
      <c r="S792" s="18"/>
      <c r="T792" s="18"/>
      <c r="U792" s="18"/>
      <c r="V792" s="18"/>
    </row>
    <row r="793" spans="1:22" ht="14.2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"/>
      <c r="L793" s="1"/>
      <c r="M793" s="18"/>
      <c r="N793" s="176"/>
      <c r="O793" s="177"/>
      <c r="P793" s="26" t="str">
        <f t="shared" si="47"/>
        <v/>
      </c>
      <c r="Q793" s="26" t="str">
        <f t="shared" si="48"/>
        <v/>
      </c>
      <c r="R793" s="27" t="str">
        <f t="shared" si="49"/>
        <v/>
      </c>
      <c r="S793" s="18"/>
      <c r="T793" s="18"/>
      <c r="U793" s="18"/>
      <c r="V793" s="18"/>
    </row>
    <row r="794" spans="1:22" ht="14.2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"/>
      <c r="L794" s="1"/>
      <c r="M794" s="18"/>
      <c r="N794" s="176"/>
      <c r="O794" s="177"/>
      <c r="P794" s="26" t="str">
        <f t="shared" si="47"/>
        <v/>
      </c>
      <c r="Q794" s="26" t="str">
        <f t="shared" si="48"/>
        <v/>
      </c>
      <c r="R794" s="27" t="str">
        <f t="shared" si="49"/>
        <v/>
      </c>
      <c r="S794" s="18"/>
      <c r="T794" s="18"/>
      <c r="U794" s="18"/>
      <c r="V794" s="18"/>
    </row>
    <row r="795" spans="1:22" ht="14.2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"/>
      <c r="L795" s="1"/>
      <c r="M795" s="18"/>
      <c r="N795" s="176"/>
      <c r="O795" s="177"/>
      <c r="P795" s="26" t="str">
        <f t="shared" si="47"/>
        <v/>
      </c>
      <c r="Q795" s="26" t="str">
        <f t="shared" si="48"/>
        <v/>
      </c>
      <c r="R795" s="27" t="str">
        <f t="shared" si="49"/>
        <v/>
      </c>
      <c r="S795" s="18"/>
      <c r="T795" s="18"/>
      <c r="U795" s="18"/>
      <c r="V795" s="18"/>
    </row>
    <row r="796" spans="1:22" ht="14.2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"/>
      <c r="L796" s="1"/>
      <c r="M796" s="18"/>
      <c r="N796" s="176"/>
      <c r="O796" s="177"/>
      <c r="P796" s="26" t="str">
        <f t="shared" si="47"/>
        <v/>
      </c>
      <c r="Q796" s="26" t="str">
        <f t="shared" si="48"/>
        <v/>
      </c>
      <c r="R796" s="27" t="str">
        <f t="shared" si="49"/>
        <v/>
      </c>
      <c r="S796" s="18"/>
      <c r="T796" s="18"/>
      <c r="U796" s="18"/>
      <c r="V796" s="18"/>
    </row>
    <row r="797" spans="1:22" ht="14.2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"/>
      <c r="L797" s="1"/>
      <c r="M797" s="18"/>
      <c r="N797" s="176"/>
      <c r="O797" s="177"/>
      <c r="P797" s="26" t="str">
        <f t="shared" si="47"/>
        <v/>
      </c>
      <c r="Q797" s="26" t="str">
        <f t="shared" si="48"/>
        <v/>
      </c>
      <c r="R797" s="27" t="str">
        <f t="shared" si="49"/>
        <v/>
      </c>
      <c r="S797" s="18"/>
      <c r="T797" s="18"/>
      <c r="U797" s="18"/>
      <c r="V797" s="18"/>
    </row>
    <row r="798" spans="1:22" ht="14.2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"/>
      <c r="L798" s="1"/>
      <c r="M798" s="18"/>
      <c r="N798" s="176"/>
      <c r="O798" s="177"/>
      <c r="P798" s="26" t="str">
        <f t="shared" si="47"/>
        <v/>
      </c>
      <c r="Q798" s="26" t="str">
        <f t="shared" si="48"/>
        <v/>
      </c>
      <c r="R798" s="27" t="str">
        <f t="shared" si="49"/>
        <v/>
      </c>
      <c r="S798" s="18"/>
      <c r="T798" s="18"/>
      <c r="U798" s="18"/>
      <c r="V798" s="18"/>
    </row>
    <row r="799" spans="1:22" ht="14.2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"/>
      <c r="L799" s="1"/>
      <c r="M799" s="18"/>
      <c r="N799" s="176"/>
      <c r="O799" s="177"/>
      <c r="P799" s="26" t="str">
        <f t="shared" si="47"/>
        <v/>
      </c>
      <c r="Q799" s="26" t="str">
        <f t="shared" si="48"/>
        <v/>
      </c>
      <c r="R799" s="27" t="str">
        <f t="shared" si="49"/>
        <v/>
      </c>
      <c r="S799" s="18"/>
      <c r="T799" s="18"/>
      <c r="U799" s="18"/>
      <c r="V799" s="18"/>
    </row>
    <row r="800" spans="1:22" ht="14.2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"/>
      <c r="L800" s="1"/>
      <c r="M800" s="18"/>
      <c r="N800" s="176"/>
      <c r="O800" s="177"/>
      <c r="P800" s="26" t="str">
        <f t="shared" si="47"/>
        <v/>
      </c>
      <c r="Q800" s="26" t="str">
        <f t="shared" si="48"/>
        <v/>
      </c>
      <c r="R800" s="27" t="str">
        <f t="shared" si="49"/>
        <v/>
      </c>
      <c r="S800" s="18"/>
      <c r="T800" s="18"/>
      <c r="U800" s="18"/>
      <c r="V800" s="18"/>
    </row>
    <row r="801" spans="1:22" ht="14.2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"/>
      <c r="L801" s="1"/>
      <c r="M801" s="18"/>
      <c r="N801" s="176"/>
      <c r="O801" s="177"/>
      <c r="P801" s="26" t="str">
        <f t="shared" si="47"/>
        <v/>
      </c>
      <c r="Q801" s="26" t="str">
        <f t="shared" si="48"/>
        <v/>
      </c>
      <c r="R801" s="27" t="str">
        <f t="shared" si="49"/>
        <v/>
      </c>
      <c r="S801" s="18"/>
      <c r="T801" s="18"/>
      <c r="U801" s="18"/>
      <c r="V801" s="18"/>
    </row>
    <row r="802" spans="1:22" ht="14.2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"/>
      <c r="L802" s="1"/>
      <c r="M802" s="18"/>
      <c r="N802" s="176"/>
      <c r="O802" s="177"/>
      <c r="P802" s="26" t="str">
        <f t="shared" si="47"/>
        <v/>
      </c>
      <c r="Q802" s="26" t="str">
        <f t="shared" si="48"/>
        <v/>
      </c>
      <c r="R802" s="27" t="str">
        <f t="shared" si="49"/>
        <v/>
      </c>
      <c r="S802" s="18"/>
      <c r="T802" s="18"/>
      <c r="U802" s="18"/>
      <c r="V802" s="18"/>
    </row>
    <row r="803" spans="1:22" ht="14.2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"/>
      <c r="L803" s="1"/>
      <c r="M803" s="18"/>
      <c r="N803" s="176"/>
      <c r="O803" s="177"/>
      <c r="P803" s="26" t="str">
        <f t="shared" si="47"/>
        <v/>
      </c>
      <c r="Q803" s="26" t="str">
        <f t="shared" si="48"/>
        <v/>
      </c>
      <c r="R803" s="27" t="str">
        <f t="shared" si="49"/>
        <v/>
      </c>
      <c r="S803" s="18"/>
      <c r="T803" s="18"/>
      <c r="U803" s="18"/>
      <c r="V803" s="18"/>
    </row>
    <row r="804" spans="1:22" ht="14.2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"/>
      <c r="L804" s="1"/>
      <c r="M804" s="18"/>
      <c r="N804" s="176"/>
      <c r="O804" s="177"/>
      <c r="P804" s="26" t="str">
        <f t="shared" si="47"/>
        <v/>
      </c>
      <c r="Q804" s="26" t="str">
        <f t="shared" si="48"/>
        <v/>
      </c>
      <c r="R804" s="27" t="str">
        <f t="shared" si="49"/>
        <v/>
      </c>
      <c r="S804" s="18"/>
      <c r="T804" s="18"/>
      <c r="U804" s="18"/>
      <c r="V804" s="18"/>
    </row>
    <row r="805" spans="1:22" ht="14.2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"/>
      <c r="L805" s="1"/>
      <c r="M805" s="18"/>
      <c r="N805" s="176"/>
      <c r="O805" s="177"/>
      <c r="P805" s="26" t="str">
        <f t="shared" si="47"/>
        <v/>
      </c>
      <c r="Q805" s="26" t="str">
        <f t="shared" si="48"/>
        <v/>
      </c>
      <c r="R805" s="27" t="str">
        <f t="shared" si="49"/>
        <v/>
      </c>
      <c r="S805" s="18"/>
      <c r="T805" s="18"/>
      <c r="U805" s="18"/>
      <c r="V805" s="18"/>
    </row>
    <row r="806" spans="1:22" ht="14.2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"/>
      <c r="L806" s="1"/>
      <c r="M806" s="18"/>
      <c r="N806" s="176"/>
      <c r="O806" s="177"/>
      <c r="P806" s="26" t="str">
        <f t="shared" si="47"/>
        <v/>
      </c>
      <c r="Q806" s="26" t="str">
        <f t="shared" si="48"/>
        <v/>
      </c>
      <c r="R806" s="27" t="str">
        <f t="shared" si="49"/>
        <v/>
      </c>
      <c r="S806" s="18"/>
      <c r="T806" s="18"/>
      <c r="U806" s="18"/>
      <c r="V806" s="18"/>
    </row>
    <row r="807" spans="1:22" ht="14.2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"/>
      <c r="L807" s="1"/>
      <c r="M807" s="18"/>
      <c r="N807" s="176"/>
      <c r="O807" s="177"/>
      <c r="P807" s="26" t="str">
        <f t="shared" si="47"/>
        <v/>
      </c>
      <c r="Q807" s="26" t="str">
        <f t="shared" si="48"/>
        <v/>
      </c>
      <c r="R807" s="27" t="str">
        <f t="shared" si="49"/>
        <v/>
      </c>
      <c r="S807" s="18"/>
      <c r="T807" s="18"/>
      <c r="U807" s="18"/>
      <c r="V807" s="18"/>
    </row>
    <row r="808" spans="1:22" ht="14.2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"/>
      <c r="L808" s="1"/>
      <c r="M808" s="18"/>
      <c r="N808" s="176"/>
      <c r="O808" s="177"/>
      <c r="P808" s="26" t="str">
        <f t="shared" si="47"/>
        <v/>
      </c>
      <c r="Q808" s="26" t="str">
        <f t="shared" si="48"/>
        <v/>
      </c>
      <c r="R808" s="27" t="str">
        <f t="shared" si="49"/>
        <v/>
      </c>
      <c r="S808" s="18"/>
      <c r="T808" s="18"/>
      <c r="U808" s="18"/>
      <c r="V808" s="18"/>
    </row>
    <row r="809" spans="1:22" ht="14.2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"/>
      <c r="L809" s="1"/>
      <c r="M809" s="18"/>
      <c r="N809" s="176"/>
      <c r="O809" s="177"/>
      <c r="P809" s="26" t="str">
        <f t="shared" si="47"/>
        <v/>
      </c>
      <c r="Q809" s="26" t="str">
        <f t="shared" si="48"/>
        <v/>
      </c>
      <c r="R809" s="27" t="str">
        <f t="shared" si="49"/>
        <v/>
      </c>
      <c r="S809" s="18"/>
      <c r="T809" s="18"/>
      <c r="U809" s="18"/>
      <c r="V809" s="18"/>
    </row>
    <row r="810" spans="1:22" ht="14.2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"/>
      <c r="L810" s="1"/>
      <c r="M810" s="18"/>
      <c r="N810" s="176"/>
      <c r="O810" s="177"/>
      <c r="P810" s="26" t="str">
        <f t="shared" si="47"/>
        <v/>
      </c>
      <c r="Q810" s="26" t="str">
        <f t="shared" si="48"/>
        <v/>
      </c>
      <c r="R810" s="27" t="str">
        <f t="shared" si="49"/>
        <v/>
      </c>
      <c r="S810" s="18"/>
      <c r="T810" s="18"/>
      <c r="U810" s="18"/>
      <c r="V810" s="18"/>
    </row>
    <row r="811" spans="1:22" ht="14.2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"/>
      <c r="L811" s="1"/>
      <c r="M811" s="18"/>
      <c r="N811" s="176"/>
      <c r="O811" s="177"/>
      <c r="P811" s="26" t="str">
        <f t="shared" si="47"/>
        <v/>
      </c>
      <c r="Q811" s="26" t="str">
        <f t="shared" si="48"/>
        <v/>
      </c>
      <c r="R811" s="27" t="str">
        <f t="shared" si="49"/>
        <v/>
      </c>
      <c r="S811" s="18"/>
      <c r="T811" s="18"/>
      <c r="U811" s="18"/>
      <c r="V811" s="18"/>
    </row>
    <row r="812" spans="1:22" ht="14.2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"/>
      <c r="L812" s="1"/>
      <c r="M812" s="18"/>
      <c r="N812" s="176"/>
      <c r="O812" s="177"/>
      <c r="P812" s="26" t="str">
        <f t="shared" si="47"/>
        <v/>
      </c>
      <c r="Q812" s="26" t="str">
        <f t="shared" si="48"/>
        <v/>
      </c>
      <c r="R812" s="27" t="str">
        <f t="shared" si="49"/>
        <v/>
      </c>
      <c r="S812" s="18"/>
      <c r="T812" s="18"/>
      <c r="U812" s="18"/>
      <c r="V812" s="18"/>
    </row>
    <row r="813" spans="1:22" ht="14.2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"/>
      <c r="L813" s="1"/>
      <c r="M813" s="18"/>
      <c r="N813" s="176"/>
      <c r="O813" s="177"/>
      <c r="P813" s="26" t="str">
        <f t="shared" si="47"/>
        <v/>
      </c>
      <c r="Q813" s="26" t="str">
        <f t="shared" si="48"/>
        <v/>
      </c>
      <c r="R813" s="27" t="str">
        <f t="shared" si="49"/>
        <v/>
      </c>
      <c r="S813" s="18"/>
      <c r="T813" s="18"/>
      <c r="U813" s="18"/>
      <c r="V813" s="18"/>
    </row>
    <row r="814" spans="1:22" ht="14.2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"/>
      <c r="L814" s="1"/>
      <c r="M814" s="18"/>
      <c r="N814" s="176"/>
      <c r="O814" s="177"/>
      <c r="P814" s="26" t="str">
        <f t="shared" si="47"/>
        <v/>
      </c>
      <c r="Q814" s="26" t="str">
        <f t="shared" si="48"/>
        <v/>
      </c>
      <c r="R814" s="27" t="str">
        <f t="shared" si="49"/>
        <v/>
      </c>
      <c r="S814" s="18"/>
      <c r="T814" s="18"/>
      <c r="U814" s="18"/>
      <c r="V814" s="18"/>
    </row>
    <row r="815" spans="1:22" ht="14.2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"/>
      <c r="L815" s="1"/>
      <c r="M815" s="18"/>
      <c r="N815" s="176"/>
      <c r="O815" s="177"/>
      <c r="P815" s="26" t="str">
        <f t="shared" si="47"/>
        <v/>
      </c>
      <c r="Q815" s="26" t="str">
        <f t="shared" si="48"/>
        <v/>
      </c>
      <c r="R815" s="27" t="str">
        <f t="shared" si="49"/>
        <v/>
      </c>
      <c r="S815" s="18"/>
      <c r="T815" s="18"/>
      <c r="U815" s="18"/>
      <c r="V815" s="18"/>
    </row>
    <row r="816" spans="1:22" ht="14.2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"/>
      <c r="L816" s="1"/>
      <c r="M816" s="18"/>
      <c r="N816" s="176"/>
      <c r="O816" s="177"/>
      <c r="P816" s="26" t="str">
        <f t="shared" si="47"/>
        <v/>
      </c>
      <c r="Q816" s="26" t="str">
        <f t="shared" si="48"/>
        <v/>
      </c>
      <c r="R816" s="27" t="str">
        <f t="shared" si="49"/>
        <v/>
      </c>
      <c r="S816" s="18"/>
      <c r="T816" s="18"/>
      <c r="U816" s="18"/>
      <c r="V816" s="18"/>
    </row>
    <row r="817" spans="1:22" ht="14.2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"/>
      <c r="L817" s="1"/>
      <c r="M817" s="18"/>
      <c r="N817" s="176"/>
      <c r="O817" s="177"/>
      <c r="P817" s="26" t="str">
        <f t="shared" si="47"/>
        <v/>
      </c>
      <c r="Q817" s="26" t="str">
        <f t="shared" si="48"/>
        <v/>
      </c>
      <c r="R817" s="27" t="str">
        <f t="shared" si="49"/>
        <v/>
      </c>
      <c r="S817" s="18"/>
      <c r="T817" s="18"/>
      <c r="U817" s="18"/>
      <c r="V817" s="18"/>
    </row>
    <row r="818" spans="1:22" ht="14.2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"/>
      <c r="L818" s="1"/>
      <c r="M818" s="18"/>
      <c r="N818" s="176"/>
      <c r="O818" s="177"/>
      <c r="P818" s="26" t="str">
        <f t="shared" si="47"/>
        <v/>
      </c>
      <c r="Q818" s="26" t="str">
        <f t="shared" si="48"/>
        <v/>
      </c>
      <c r="R818" s="27" t="str">
        <f t="shared" si="49"/>
        <v/>
      </c>
      <c r="S818" s="18"/>
      <c r="T818" s="18"/>
      <c r="U818" s="18"/>
      <c r="V818" s="18"/>
    </row>
    <row r="819" spans="1:22" ht="14.2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"/>
      <c r="L819" s="1"/>
      <c r="M819" s="18"/>
      <c r="N819" s="176"/>
      <c r="O819" s="177"/>
      <c r="P819" s="26" t="str">
        <f t="shared" si="47"/>
        <v/>
      </c>
      <c r="Q819" s="26" t="str">
        <f t="shared" si="48"/>
        <v/>
      </c>
      <c r="R819" s="27" t="str">
        <f t="shared" si="49"/>
        <v/>
      </c>
      <c r="S819" s="18"/>
      <c r="T819" s="18"/>
      <c r="U819" s="18"/>
      <c r="V819" s="18"/>
    </row>
    <row r="820" spans="1:22" ht="14.2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"/>
      <c r="L820" s="1"/>
      <c r="M820" s="18"/>
      <c r="N820" s="176"/>
      <c r="O820" s="177"/>
      <c r="P820" s="26" t="str">
        <f t="shared" si="47"/>
        <v/>
      </c>
      <c r="Q820" s="26" t="str">
        <f t="shared" si="48"/>
        <v/>
      </c>
      <c r="R820" s="27" t="str">
        <f t="shared" si="49"/>
        <v/>
      </c>
      <c r="S820" s="18"/>
      <c r="T820" s="18"/>
      <c r="U820" s="18"/>
      <c r="V820" s="18"/>
    </row>
    <row r="821" spans="1:22" ht="14.2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"/>
      <c r="L821" s="1"/>
      <c r="M821" s="18"/>
      <c r="N821" s="176"/>
      <c r="O821" s="177"/>
      <c r="P821" s="26" t="str">
        <f t="shared" si="47"/>
        <v/>
      </c>
      <c r="Q821" s="26" t="str">
        <f t="shared" si="48"/>
        <v/>
      </c>
      <c r="R821" s="27" t="str">
        <f t="shared" si="49"/>
        <v/>
      </c>
      <c r="S821" s="18"/>
      <c r="T821" s="18"/>
      <c r="U821" s="18"/>
      <c r="V821" s="18"/>
    </row>
    <row r="822" spans="1:22" ht="14.2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"/>
      <c r="L822" s="1"/>
      <c r="M822" s="18"/>
      <c r="N822" s="176"/>
      <c r="O822" s="177"/>
      <c r="P822" s="26" t="str">
        <f t="shared" si="47"/>
        <v/>
      </c>
      <c r="Q822" s="26" t="str">
        <f t="shared" si="48"/>
        <v/>
      </c>
      <c r="R822" s="27" t="str">
        <f t="shared" si="49"/>
        <v/>
      </c>
      <c r="S822" s="18"/>
      <c r="T822" s="18"/>
      <c r="U822" s="18"/>
      <c r="V822" s="18"/>
    </row>
    <row r="823" spans="1:22" ht="14.2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"/>
      <c r="L823" s="1"/>
      <c r="M823" s="18"/>
      <c r="N823" s="176"/>
      <c r="O823" s="177"/>
      <c r="P823" s="26" t="str">
        <f t="shared" si="47"/>
        <v/>
      </c>
      <c r="Q823" s="26" t="str">
        <f t="shared" si="48"/>
        <v/>
      </c>
      <c r="R823" s="27" t="str">
        <f t="shared" si="49"/>
        <v/>
      </c>
      <c r="S823" s="18"/>
      <c r="T823" s="18"/>
      <c r="U823" s="18"/>
      <c r="V823" s="18"/>
    </row>
    <row r="824" spans="1:22" ht="14.2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"/>
      <c r="L824" s="1"/>
      <c r="M824" s="18"/>
      <c r="N824" s="176"/>
      <c r="O824" s="177"/>
      <c r="P824" s="26" t="str">
        <f t="shared" si="47"/>
        <v/>
      </c>
      <c r="Q824" s="26" t="str">
        <f t="shared" si="48"/>
        <v/>
      </c>
      <c r="R824" s="27" t="str">
        <f t="shared" si="49"/>
        <v/>
      </c>
      <c r="S824" s="18"/>
      <c r="T824" s="18"/>
      <c r="U824" s="18"/>
      <c r="V824" s="18"/>
    </row>
    <row r="825" spans="1:22" ht="14.2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"/>
      <c r="L825" s="1"/>
      <c r="M825" s="18"/>
      <c r="N825" s="176"/>
      <c r="O825" s="177"/>
      <c r="P825" s="26" t="str">
        <f t="shared" si="47"/>
        <v/>
      </c>
      <c r="Q825" s="26" t="str">
        <f t="shared" si="48"/>
        <v/>
      </c>
      <c r="R825" s="27" t="str">
        <f t="shared" si="49"/>
        <v/>
      </c>
      <c r="S825" s="18"/>
      <c r="T825" s="18"/>
      <c r="U825" s="18"/>
      <c r="V825" s="18"/>
    </row>
    <row r="826" spans="1:22" ht="14.2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"/>
      <c r="L826" s="1"/>
      <c r="M826" s="18"/>
      <c r="N826" s="176"/>
      <c r="O826" s="177"/>
      <c r="P826" s="26" t="str">
        <f t="shared" si="47"/>
        <v/>
      </c>
      <c r="Q826" s="26" t="str">
        <f t="shared" si="48"/>
        <v/>
      </c>
      <c r="R826" s="27" t="str">
        <f t="shared" si="49"/>
        <v/>
      </c>
      <c r="S826" s="18"/>
      <c r="T826" s="18"/>
      <c r="U826" s="18"/>
      <c r="V826" s="18"/>
    </row>
    <row r="827" spans="1:22" ht="14.2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"/>
      <c r="L827" s="1"/>
      <c r="M827" s="18"/>
      <c r="N827" s="176"/>
      <c r="O827" s="177"/>
      <c r="P827" s="26" t="str">
        <f t="shared" si="47"/>
        <v/>
      </c>
      <c r="Q827" s="26" t="str">
        <f t="shared" si="48"/>
        <v/>
      </c>
      <c r="R827" s="27" t="str">
        <f t="shared" si="49"/>
        <v/>
      </c>
      <c r="S827" s="18"/>
      <c r="T827" s="18"/>
      <c r="U827" s="18"/>
      <c r="V827" s="18"/>
    </row>
    <row r="828" spans="1:22" ht="14.2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"/>
      <c r="L828" s="1"/>
      <c r="M828" s="18"/>
      <c r="N828" s="176"/>
      <c r="O828" s="177"/>
      <c r="P828" s="26" t="str">
        <f t="shared" si="47"/>
        <v/>
      </c>
      <c r="Q828" s="26" t="str">
        <f t="shared" si="48"/>
        <v/>
      </c>
      <c r="R828" s="27" t="str">
        <f t="shared" si="49"/>
        <v/>
      </c>
      <c r="S828" s="18"/>
      <c r="T828" s="18"/>
      <c r="U828" s="18"/>
      <c r="V828" s="18"/>
    </row>
    <row r="829" spans="1:22" ht="14.2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"/>
      <c r="L829" s="1"/>
      <c r="M829" s="18"/>
      <c r="N829" s="176"/>
      <c r="O829" s="177"/>
      <c r="P829" s="26" t="str">
        <f t="shared" si="47"/>
        <v/>
      </c>
      <c r="Q829" s="26" t="str">
        <f t="shared" si="48"/>
        <v/>
      </c>
      <c r="R829" s="27" t="str">
        <f t="shared" si="49"/>
        <v/>
      </c>
      <c r="S829" s="18"/>
      <c r="T829" s="18"/>
      <c r="U829" s="18"/>
      <c r="V829" s="18"/>
    </row>
    <row r="830" spans="1:22" ht="14.2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"/>
      <c r="L830" s="1"/>
      <c r="M830" s="18"/>
      <c r="N830" s="176"/>
      <c r="O830" s="177"/>
      <c r="P830" s="26" t="str">
        <f t="shared" si="47"/>
        <v/>
      </c>
      <c r="Q830" s="26" t="str">
        <f t="shared" si="48"/>
        <v/>
      </c>
      <c r="R830" s="27" t="str">
        <f t="shared" si="49"/>
        <v/>
      </c>
      <c r="S830" s="18"/>
      <c r="T830" s="18"/>
      <c r="U830" s="18"/>
      <c r="V830" s="18"/>
    </row>
    <row r="831" spans="1:22" ht="14.2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"/>
      <c r="L831" s="1"/>
      <c r="M831" s="18"/>
      <c r="N831" s="176"/>
      <c r="O831" s="177"/>
      <c r="P831" s="26" t="str">
        <f t="shared" si="47"/>
        <v/>
      </c>
      <c r="Q831" s="26" t="str">
        <f t="shared" si="48"/>
        <v/>
      </c>
      <c r="R831" s="27" t="str">
        <f t="shared" si="49"/>
        <v/>
      </c>
      <c r="S831" s="18"/>
      <c r="T831" s="18"/>
      <c r="U831" s="18"/>
      <c r="V831" s="18"/>
    </row>
    <row r="832" spans="1:22" ht="14.2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"/>
      <c r="L832" s="1"/>
      <c r="M832" s="18"/>
      <c r="N832" s="176"/>
      <c r="O832" s="177"/>
      <c r="P832" s="26" t="str">
        <f t="shared" si="47"/>
        <v/>
      </c>
      <c r="Q832" s="26" t="str">
        <f t="shared" si="48"/>
        <v/>
      </c>
      <c r="R832" s="27" t="str">
        <f t="shared" si="49"/>
        <v/>
      </c>
      <c r="S832" s="18"/>
      <c r="T832" s="18"/>
      <c r="U832" s="18"/>
      <c r="V832" s="18"/>
    </row>
    <row r="833" spans="1:22" ht="14.2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"/>
      <c r="L833" s="1"/>
      <c r="M833" s="18"/>
      <c r="N833" s="176"/>
      <c r="O833" s="177"/>
      <c r="P833" s="26" t="str">
        <f t="shared" si="47"/>
        <v/>
      </c>
      <c r="Q833" s="26" t="str">
        <f t="shared" si="48"/>
        <v/>
      </c>
      <c r="R833" s="27" t="str">
        <f t="shared" si="49"/>
        <v/>
      </c>
      <c r="S833" s="18"/>
      <c r="T833" s="18"/>
      <c r="U833" s="18"/>
      <c r="V833" s="18"/>
    </row>
    <row r="834" spans="1:22" ht="14.2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"/>
      <c r="L834" s="1"/>
      <c r="M834" s="18"/>
      <c r="N834" s="176"/>
      <c r="O834" s="177"/>
      <c r="P834" s="26" t="str">
        <f t="shared" si="47"/>
        <v/>
      </c>
      <c r="Q834" s="26" t="str">
        <f t="shared" si="48"/>
        <v/>
      </c>
      <c r="R834" s="27" t="str">
        <f t="shared" si="49"/>
        <v/>
      </c>
      <c r="S834" s="18"/>
      <c r="T834" s="18"/>
      <c r="U834" s="18"/>
      <c r="V834" s="18"/>
    </row>
    <row r="835" spans="1:22" ht="14.2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"/>
      <c r="L835" s="1"/>
      <c r="M835" s="18"/>
      <c r="N835" s="176"/>
      <c r="O835" s="177"/>
      <c r="P835" s="26" t="str">
        <f t="shared" si="47"/>
        <v/>
      </c>
      <c r="Q835" s="26" t="str">
        <f t="shared" si="48"/>
        <v/>
      </c>
      <c r="R835" s="27" t="str">
        <f t="shared" si="49"/>
        <v/>
      </c>
      <c r="S835" s="18"/>
      <c r="T835" s="18"/>
      <c r="U835" s="18"/>
      <c r="V835" s="18"/>
    </row>
    <row r="836" spans="1:22" ht="14.2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"/>
      <c r="L836" s="1"/>
      <c r="M836" s="18"/>
      <c r="N836" s="176"/>
      <c r="O836" s="177"/>
      <c r="P836" s="26" t="str">
        <f t="shared" si="47"/>
        <v/>
      </c>
      <c r="Q836" s="26" t="str">
        <f t="shared" si="48"/>
        <v/>
      </c>
      <c r="R836" s="27" t="str">
        <f t="shared" si="49"/>
        <v/>
      </c>
      <c r="S836" s="18"/>
      <c r="T836" s="18"/>
      <c r="U836" s="18"/>
      <c r="V836" s="18"/>
    </row>
    <row r="837" spans="1:22" ht="14.2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"/>
      <c r="L837" s="1"/>
      <c r="M837" s="18"/>
      <c r="N837" s="176"/>
      <c r="O837" s="177"/>
      <c r="P837" s="26" t="str">
        <f t="shared" si="47"/>
        <v/>
      </c>
      <c r="Q837" s="26" t="str">
        <f t="shared" si="48"/>
        <v/>
      </c>
      <c r="R837" s="27" t="str">
        <f t="shared" si="49"/>
        <v/>
      </c>
      <c r="S837" s="18"/>
      <c r="T837" s="18"/>
      <c r="U837" s="18"/>
      <c r="V837" s="18"/>
    </row>
    <row r="838" spans="1:22" ht="14.2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"/>
      <c r="L838" s="1"/>
      <c r="M838" s="18"/>
      <c r="N838" s="176"/>
      <c r="O838" s="177"/>
      <c r="P838" s="26" t="str">
        <f t="shared" si="47"/>
        <v/>
      </c>
      <c r="Q838" s="26" t="str">
        <f t="shared" si="48"/>
        <v/>
      </c>
      <c r="R838" s="27" t="str">
        <f t="shared" si="49"/>
        <v/>
      </c>
      <c r="S838" s="18"/>
      <c r="T838" s="18"/>
      <c r="U838" s="18"/>
      <c r="V838" s="18"/>
    </row>
    <row r="839" spans="1:22" ht="14.2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"/>
      <c r="L839" s="1"/>
      <c r="M839" s="18"/>
      <c r="N839" s="176"/>
      <c r="O839" s="177"/>
      <c r="P839" s="26" t="str">
        <f t="shared" si="47"/>
        <v/>
      </c>
      <c r="Q839" s="26" t="str">
        <f t="shared" si="48"/>
        <v/>
      </c>
      <c r="R839" s="27" t="str">
        <f t="shared" si="49"/>
        <v/>
      </c>
      <c r="S839" s="18"/>
      <c r="T839" s="18"/>
      <c r="U839" s="18"/>
      <c r="V839" s="18"/>
    </row>
    <row r="840" spans="1:22" ht="14.2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"/>
      <c r="L840" s="1"/>
      <c r="M840" s="18"/>
      <c r="N840" s="176"/>
      <c r="O840" s="177"/>
      <c r="P840" s="26" t="str">
        <f t="shared" si="47"/>
        <v/>
      </c>
      <c r="Q840" s="26" t="str">
        <f t="shared" si="48"/>
        <v/>
      </c>
      <c r="R840" s="27" t="str">
        <f t="shared" si="49"/>
        <v/>
      </c>
      <c r="S840" s="18"/>
      <c r="T840" s="18"/>
      <c r="U840" s="18"/>
      <c r="V840" s="18"/>
    </row>
    <row r="841" spans="1:22" ht="14.2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"/>
      <c r="L841" s="1"/>
      <c r="M841" s="18"/>
      <c r="N841" s="176"/>
      <c r="O841" s="177"/>
      <c r="P841" s="26" t="str">
        <f t="shared" si="47"/>
        <v/>
      </c>
      <c r="Q841" s="26" t="str">
        <f t="shared" si="48"/>
        <v/>
      </c>
      <c r="R841" s="27" t="str">
        <f t="shared" si="49"/>
        <v/>
      </c>
      <c r="S841" s="18"/>
      <c r="T841" s="18"/>
      <c r="U841" s="18"/>
      <c r="V841" s="18"/>
    </row>
    <row r="842" spans="1:22" ht="14.2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"/>
      <c r="L842" s="1"/>
      <c r="M842" s="18"/>
      <c r="N842" s="176"/>
      <c r="O842" s="177"/>
      <c r="P842" s="26" t="str">
        <f t="shared" si="47"/>
        <v/>
      </c>
      <c r="Q842" s="26" t="str">
        <f t="shared" si="48"/>
        <v/>
      </c>
      <c r="R842" s="27" t="str">
        <f t="shared" si="49"/>
        <v/>
      </c>
      <c r="S842" s="18"/>
      <c r="T842" s="18"/>
      <c r="U842" s="18"/>
      <c r="V842" s="18"/>
    </row>
    <row r="843" spans="1:22" ht="14.2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"/>
      <c r="L843" s="1"/>
      <c r="M843" s="18"/>
      <c r="N843" s="176"/>
      <c r="O843" s="177"/>
      <c r="P843" s="26" t="str">
        <f t="shared" si="47"/>
        <v/>
      </c>
      <c r="Q843" s="26" t="str">
        <f t="shared" si="48"/>
        <v/>
      </c>
      <c r="R843" s="27" t="str">
        <f t="shared" si="49"/>
        <v/>
      </c>
      <c r="S843" s="18"/>
      <c r="T843" s="18"/>
      <c r="U843" s="18"/>
      <c r="V843" s="18"/>
    </row>
    <row r="844" spans="1:22" ht="14.2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"/>
      <c r="L844" s="1"/>
      <c r="M844" s="18"/>
      <c r="N844" s="176"/>
      <c r="O844" s="177"/>
      <c r="P844" s="26" t="str">
        <f t="shared" ref="P844:P907" si="50">IF(N844="","",MONTH(N844))</f>
        <v/>
      </c>
      <c r="Q844" s="26" t="str">
        <f t="shared" ref="Q844:Q907" si="51">IF(N844="","",YEAR(N844))</f>
        <v/>
      </c>
      <c r="R844" s="27" t="str">
        <f t="shared" ref="R844:R907" si="52">IF(N844="","",IF(YEAR(N844)/4=ROUND(YEAR(N844)/4,0),"S","N"))</f>
        <v/>
      </c>
      <c r="S844" s="18"/>
      <c r="T844" s="18"/>
      <c r="U844" s="18"/>
      <c r="V844" s="18"/>
    </row>
    <row r="845" spans="1:22" ht="14.2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"/>
      <c r="L845" s="1"/>
      <c r="M845" s="18"/>
      <c r="N845" s="176"/>
      <c r="O845" s="177"/>
      <c r="P845" s="26" t="str">
        <f t="shared" si="50"/>
        <v/>
      </c>
      <c r="Q845" s="26" t="str">
        <f t="shared" si="51"/>
        <v/>
      </c>
      <c r="R845" s="27" t="str">
        <f t="shared" si="52"/>
        <v/>
      </c>
      <c r="S845" s="18"/>
      <c r="T845" s="18"/>
      <c r="U845" s="18"/>
      <c r="V845" s="18"/>
    </row>
    <row r="846" spans="1:22" ht="14.2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"/>
      <c r="L846" s="1"/>
      <c r="M846" s="18"/>
      <c r="N846" s="176"/>
      <c r="O846" s="177"/>
      <c r="P846" s="26" t="str">
        <f t="shared" si="50"/>
        <v/>
      </c>
      <c r="Q846" s="26" t="str">
        <f t="shared" si="51"/>
        <v/>
      </c>
      <c r="R846" s="27" t="str">
        <f t="shared" si="52"/>
        <v/>
      </c>
      <c r="S846" s="18"/>
      <c r="T846" s="18"/>
      <c r="U846" s="18"/>
      <c r="V846" s="18"/>
    </row>
    <row r="847" spans="1:22" ht="14.2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"/>
      <c r="L847" s="1"/>
      <c r="M847" s="18"/>
      <c r="N847" s="176"/>
      <c r="O847" s="177"/>
      <c r="P847" s="26" t="str">
        <f t="shared" si="50"/>
        <v/>
      </c>
      <c r="Q847" s="26" t="str">
        <f t="shared" si="51"/>
        <v/>
      </c>
      <c r="R847" s="27" t="str">
        <f t="shared" si="52"/>
        <v/>
      </c>
      <c r="S847" s="18"/>
      <c r="T847" s="18"/>
      <c r="U847" s="18"/>
      <c r="V847" s="18"/>
    </row>
    <row r="848" spans="1:22" ht="14.2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"/>
      <c r="L848" s="1"/>
      <c r="M848" s="18"/>
      <c r="N848" s="176"/>
      <c r="O848" s="177"/>
      <c r="P848" s="26" t="str">
        <f t="shared" si="50"/>
        <v/>
      </c>
      <c r="Q848" s="26" t="str">
        <f t="shared" si="51"/>
        <v/>
      </c>
      <c r="R848" s="27" t="str">
        <f t="shared" si="52"/>
        <v/>
      </c>
      <c r="S848" s="18"/>
      <c r="T848" s="18"/>
      <c r="U848" s="18"/>
      <c r="V848" s="18"/>
    </row>
    <row r="849" spans="1:22" ht="14.2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"/>
      <c r="L849" s="1"/>
      <c r="M849" s="18"/>
      <c r="N849" s="176"/>
      <c r="O849" s="177"/>
      <c r="P849" s="26" t="str">
        <f t="shared" si="50"/>
        <v/>
      </c>
      <c r="Q849" s="26" t="str">
        <f t="shared" si="51"/>
        <v/>
      </c>
      <c r="R849" s="27" t="str">
        <f t="shared" si="52"/>
        <v/>
      </c>
      <c r="S849" s="18"/>
      <c r="T849" s="18"/>
      <c r="U849" s="18"/>
      <c r="V849" s="18"/>
    </row>
    <row r="850" spans="1:22" ht="14.2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"/>
      <c r="L850" s="1"/>
      <c r="M850" s="18"/>
      <c r="N850" s="176"/>
      <c r="O850" s="177"/>
      <c r="P850" s="26" t="str">
        <f t="shared" si="50"/>
        <v/>
      </c>
      <c r="Q850" s="26" t="str">
        <f t="shared" si="51"/>
        <v/>
      </c>
      <c r="R850" s="27" t="str">
        <f t="shared" si="52"/>
        <v/>
      </c>
      <c r="S850" s="18"/>
      <c r="T850" s="18"/>
      <c r="U850" s="18"/>
      <c r="V850" s="18"/>
    </row>
    <row r="851" spans="1:22" ht="14.2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"/>
      <c r="L851" s="1"/>
      <c r="M851" s="18"/>
      <c r="N851" s="176"/>
      <c r="O851" s="177"/>
      <c r="P851" s="26" t="str">
        <f t="shared" si="50"/>
        <v/>
      </c>
      <c r="Q851" s="26" t="str">
        <f t="shared" si="51"/>
        <v/>
      </c>
      <c r="R851" s="27" t="str">
        <f t="shared" si="52"/>
        <v/>
      </c>
      <c r="S851" s="18"/>
      <c r="T851" s="18"/>
      <c r="U851" s="18"/>
      <c r="V851" s="18"/>
    </row>
    <row r="852" spans="1:22" ht="14.2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"/>
      <c r="L852" s="1"/>
      <c r="M852" s="18"/>
      <c r="N852" s="176"/>
      <c r="O852" s="177"/>
      <c r="P852" s="26" t="str">
        <f t="shared" si="50"/>
        <v/>
      </c>
      <c r="Q852" s="26" t="str">
        <f t="shared" si="51"/>
        <v/>
      </c>
      <c r="R852" s="27" t="str">
        <f t="shared" si="52"/>
        <v/>
      </c>
      <c r="S852" s="18"/>
      <c r="T852" s="18"/>
      <c r="U852" s="18"/>
      <c r="V852" s="18"/>
    </row>
    <row r="853" spans="1:22" ht="14.2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"/>
      <c r="L853" s="1"/>
      <c r="M853" s="18"/>
      <c r="N853" s="176"/>
      <c r="O853" s="177"/>
      <c r="P853" s="26" t="str">
        <f t="shared" si="50"/>
        <v/>
      </c>
      <c r="Q853" s="26" t="str">
        <f t="shared" si="51"/>
        <v/>
      </c>
      <c r="R853" s="27" t="str">
        <f t="shared" si="52"/>
        <v/>
      </c>
      <c r="S853" s="18"/>
      <c r="T853" s="18"/>
      <c r="U853" s="18"/>
      <c r="V853" s="18"/>
    </row>
    <row r="854" spans="1:22" ht="14.2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"/>
      <c r="L854" s="1"/>
      <c r="M854" s="18"/>
      <c r="N854" s="176"/>
      <c r="O854" s="177"/>
      <c r="P854" s="26" t="str">
        <f t="shared" si="50"/>
        <v/>
      </c>
      <c r="Q854" s="26" t="str">
        <f t="shared" si="51"/>
        <v/>
      </c>
      <c r="R854" s="27" t="str">
        <f t="shared" si="52"/>
        <v/>
      </c>
      <c r="S854" s="18"/>
      <c r="T854" s="18"/>
      <c r="U854" s="18"/>
      <c r="V854" s="18"/>
    </row>
    <row r="855" spans="1:22" ht="14.2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"/>
      <c r="L855" s="1"/>
      <c r="M855" s="18"/>
      <c r="N855" s="176"/>
      <c r="O855" s="177"/>
      <c r="P855" s="26" t="str">
        <f t="shared" si="50"/>
        <v/>
      </c>
      <c r="Q855" s="26" t="str">
        <f t="shared" si="51"/>
        <v/>
      </c>
      <c r="R855" s="27" t="str">
        <f t="shared" si="52"/>
        <v/>
      </c>
      <c r="S855" s="18"/>
      <c r="T855" s="18"/>
      <c r="U855" s="18"/>
      <c r="V855" s="18"/>
    </row>
    <row r="856" spans="1:22" ht="14.2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"/>
      <c r="L856" s="1"/>
      <c r="M856" s="18"/>
      <c r="N856" s="176"/>
      <c r="O856" s="177"/>
      <c r="P856" s="26" t="str">
        <f t="shared" si="50"/>
        <v/>
      </c>
      <c r="Q856" s="26" t="str">
        <f t="shared" si="51"/>
        <v/>
      </c>
      <c r="R856" s="27" t="str">
        <f t="shared" si="52"/>
        <v/>
      </c>
      <c r="S856" s="18"/>
      <c r="T856" s="18"/>
      <c r="U856" s="18"/>
      <c r="V856" s="18"/>
    </row>
    <row r="857" spans="1:22" ht="14.2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"/>
      <c r="L857" s="1"/>
      <c r="M857" s="18"/>
      <c r="N857" s="176"/>
      <c r="O857" s="177"/>
      <c r="P857" s="26" t="str">
        <f t="shared" si="50"/>
        <v/>
      </c>
      <c r="Q857" s="26" t="str">
        <f t="shared" si="51"/>
        <v/>
      </c>
      <c r="R857" s="27" t="str">
        <f t="shared" si="52"/>
        <v/>
      </c>
      <c r="S857" s="18"/>
      <c r="T857" s="18"/>
      <c r="U857" s="18"/>
      <c r="V857" s="18"/>
    </row>
    <row r="858" spans="1:22" ht="14.2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"/>
      <c r="L858" s="1"/>
      <c r="M858" s="18"/>
      <c r="N858" s="176"/>
      <c r="O858" s="177"/>
      <c r="P858" s="26" t="str">
        <f t="shared" si="50"/>
        <v/>
      </c>
      <c r="Q858" s="26" t="str">
        <f t="shared" si="51"/>
        <v/>
      </c>
      <c r="R858" s="27" t="str">
        <f t="shared" si="52"/>
        <v/>
      </c>
      <c r="S858" s="18"/>
      <c r="T858" s="18"/>
      <c r="U858" s="18"/>
      <c r="V858" s="18"/>
    </row>
    <row r="859" spans="1:22" ht="14.2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"/>
      <c r="L859" s="1"/>
      <c r="M859" s="18"/>
      <c r="N859" s="176"/>
      <c r="O859" s="177"/>
      <c r="P859" s="26" t="str">
        <f t="shared" si="50"/>
        <v/>
      </c>
      <c r="Q859" s="26" t="str">
        <f t="shared" si="51"/>
        <v/>
      </c>
      <c r="R859" s="27" t="str">
        <f t="shared" si="52"/>
        <v/>
      </c>
      <c r="S859" s="18"/>
      <c r="T859" s="18"/>
      <c r="U859" s="18"/>
      <c r="V859" s="18"/>
    </row>
    <row r="860" spans="1:22" ht="14.2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"/>
      <c r="L860" s="1"/>
      <c r="M860" s="18"/>
      <c r="N860" s="176"/>
      <c r="O860" s="177"/>
      <c r="P860" s="26" t="str">
        <f t="shared" si="50"/>
        <v/>
      </c>
      <c r="Q860" s="26" t="str">
        <f t="shared" si="51"/>
        <v/>
      </c>
      <c r="R860" s="27" t="str">
        <f t="shared" si="52"/>
        <v/>
      </c>
      <c r="S860" s="18"/>
      <c r="T860" s="18"/>
      <c r="U860" s="18"/>
      <c r="V860" s="18"/>
    </row>
    <row r="861" spans="1:22" ht="14.2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"/>
      <c r="L861" s="1"/>
      <c r="M861" s="18"/>
      <c r="N861" s="176"/>
      <c r="O861" s="177"/>
      <c r="P861" s="26" t="str">
        <f t="shared" si="50"/>
        <v/>
      </c>
      <c r="Q861" s="26" t="str">
        <f t="shared" si="51"/>
        <v/>
      </c>
      <c r="R861" s="27" t="str">
        <f t="shared" si="52"/>
        <v/>
      </c>
      <c r="S861" s="18"/>
      <c r="T861" s="18"/>
      <c r="U861" s="18"/>
      <c r="V861" s="18"/>
    </row>
    <row r="862" spans="1:22" ht="14.2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"/>
      <c r="L862" s="1"/>
      <c r="M862" s="18"/>
      <c r="N862" s="176"/>
      <c r="O862" s="177"/>
      <c r="P862" s="26" t="str">
        <f t="shared" si="50"/>
        <v/>
      </c>
      <c r="Q862" s="26" t="str">
        <f t="shared" si="51"/>
        <v/>
      </c>
      <c r="R862" s="27" t="str">
        <f t="shared" si="52"/>
        <v/>
      </c>
      <c r="S862" s="18"/>
      <c r="T862" s="18"/>
      <c r="U862" s="18"/>
      <c r="V862" s="18"/>
    </row>
    <row r="863" spans="1:22" ht="14.2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"/>
      <c r="L863" s="1"/>
      <c r="M863" s="18"/>
      <c r="N863" s="176"/>
      <c r="O863" s="177"/>
      <c r="P863" s="26" t="str">
        <f t="shared" si="50"/>
        <v/>
      </c>
      <c r="Q863" s="26" t="str">
        <f t="shared" si="51"/>
        <v/>
      </c>
      <c r="R863" s="27" t="str">
        <f t="shared" si="52"/>
        <v/>
      </c>
      <c r="S863" s="18"/>
      <c r="T863" s="18"/>
      <c r="U863" s="18"/>
      <c r="V863" s="18"/>
    </row>
    <row r="864" spans="1:22" ht="14.2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"/>
      <c r="L864" s="1"/>
      <c r="M864" s="18"/>
      <c r="N864" s="176"/>
      <c r="O864" s="177"/>
      <c r="P864" s="26" t="str">
        <f t="shared" si="50"/>
        <v/>
      </c>
      <c r="Q864" s="26" t="str">
        <f t="shared" si="51"/>
        <v/>
      </c>
      <c r="R864" s="27" t="str">
        <f t="shared" si="52"/>
        <v/>
      </c>
      <c r="S864" s="18"/>
      <c r="T864" s="18"/>
      <c r="U864" s="18"/>
      <c r="V864" s="18"/>
    </row>
    <row r="865" spans="1:22" ht="14.2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"/>
      <c r="L865" s="1"/>
      <c r="M865" s="18"/>
      <c r="N865" s="176"/>
      <c r="O865" s="177"/>
      <c r="P865" s="26" t="str">
        <f t="shared" si="50"/>
        <v/>
      </c>
      <c r="Q865" s="26" t="str">
        <f t="shared" si="51"/>
        <v/>
      </c>
      <c r="R865" s="27" t="str">
        <f t="shared" si="52"/>
        <v/>
      </c>
      <c r="S865" s="18"/>
      <c r="T865" s="18"/>
      <c r="U865" s="18"/>
      <c r="V865" s="18"/>
    </row>
    <row r="866" spans="1:22" ht="14.2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"/>
      <c r="L866" s="1"/>
      <c r="M866" s="18"/>
      <c r="N866" s="176"/>
      <c r="O866" s="177"/>
      <c r="P866" s="26" t="str">
        <f t="shared" si="50"/>
        <v/>
      </c>
      <c r="Q866" s="26" t="str">
        <f t="shared" si="51"/>
        <v/>
      </c>
      <c r="R866" s="27" t="str">
        <f t="shared" si="52"/>
        <v/>
      </c>
      <c r="S866" s="18"/>
      <c r="T866" s="18"/>
      <c r="U866" s="18"/>
      <c r="V866" s="18"/>
    </row>
    <row r="867" spans="1:22" ht="14.2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"/>
      <c r="L867" s="1"/>
      <c r="M867" s="18"/>
      <c r="N867" s="176"/>
      <c r="O867" s="177"/>
      <c r="P867" s="26" t="str">
        <f t="shared" si="50"/>
        <v/>
      </c>
      <c r="Q867" s="26" t="str">
        <f t="shared" si="51"/>
        <v/>
      </c>
      <c r="R867" s="27" t="str">
        <f t="shared" si="52"/>
        <v/>
      </c>
      <c r="S867" s="18"/>
      <c r="T867" s="18"/>
      <c r="U867" s="18"/>
      <c r="V867" s="18"/>
    </row>
    <row r="868" spans="1:22" ht="14.2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"/>
      <c r="L868" s="1"/>
      <c r="M868" s="18"/>
      <c r="N868" s="176"/>
      <c r="O868" s="177"/>
      <c r="P868" s="26" t="str">
        <f t="shared" si="50"/>
        <v/>
      </c>
      <c r="Q868" s="26" t="str">
        <f t="shared" si="51"/>
        <v/>
      </c>
      <c r="R868" s="27" t="str">
        <f t="shared" si="52"/>
        <v/>
      </c>
      <c r="S868" s="18"/>
      <c r="T868" s="18"/>
      <c r="U868" s="18"/>
      <c r="V868" s="18"/>
    </row>
    <row r="869" spans="1:22" ht="14.2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"/>
      <c r="L869" s="1"/>
      <c r="M869" s="18"/>
      <c r="N869" s="176"/>
      <c r="O869" s="177"/>
      <c r="P869" s="26" t="str">
        <f t="shared" si="50"/>
        <v/>
      </c>
      <c r="Q869" s="26" t="str">
        <f t="shared" si="51"/>
        <v/>
      </c>
      <c r="R869" s="27" t="str">
        <f t="shared" si="52"/>
        <v/>
      </c>
      <c r="S869" s="18"/>
      <c r="T869" s="18"/>
      <c r="U869" s="18"/>
      <c r="V869" s="18"/>
    </row>
    <row r="870" spans="1:22" ht="14.2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"/>
      <c r="L870" s="1"/>
      <c r="M870" s="18"/>
      <c r="N870" s="176"/>
      <c r="O870" s="177"/>
      <c r="P870" s="26" t="str">
        <f t="shared" si="50"/>
        <v/>
      </c>
      <c r="Q870" s="26" t="str">
        <f t="shared" si="51"/>
        <v/>
      </c>
      <c r="R870" s="27" t="str">
        <f t="shared" si="52"/>
        <v/>
      </c>
      <c r="S870" s="18"/>
      <c r="T870" s="18"/>
      <c r="U870" s="18"/>
      <c r="V870" s="18"/>
    </row>
    <row r="871" spans="1:22" ht="14.2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"/>
      <c r="L871" s="1"/>
      <c r="M871" s="18"/>
      <c r="N871" s="176"/>
      <c r="O871" s="177"/>
      <c r="P871" s="26" t="str">
        <f t="shared" si="50"/>
        <v/>
      </c>
      <c r="Q871" s="26" t="str">
        <f t="shared" si="51"/>
        <v/>
      </c>
      <c r="R871" s="27" t="str">
        <f t="shared" si="52"/>
        <v/>
      </c>
      <c r="S871" s="18"/>
      <c r="T871" s="18"/>
      <c r="U871" s="18"/>
      <c r="V871" s="18"/>
    </row>
    <row r="872" spans="1:22" ht="14.2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"/>
      <c r="L872" s="1"/>
      <c r="M872" s="18"/>
      <c r="N872" s="176"/>
      <c r="O872" s="177"/>
      <c r="P872" s="26" t="str">
        <f t="shared" si="50"/>
        <v/>
      </c>
      <c r="Q872" s="26" t="str">
        <f t="shared" si="51"/>
        <v/>
      </c>
      <c r="R872" s="27" t="str">
        <f t="shared" si="52"/>
        <v/>
      </c>
      <c r="S872" s="18"/>
      <c r="T872" s="18"/>
      <c r="U872" s="18"/>
      <c r="V872" s="18"/>
    </row>
    <row r="873" spans="1:22" ht="14.2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"/>
      <c r="L873" s="1"/>
      <c r="M873" s="18"/>
      <c r="N873" s="176"/>
      <c r="O873" s="177"/>
      <c r="P873" s="26" t="str">
        <f t="shared" si="50"/>
        <v/>
      </c>
      <c r="Q873" s="26" t="str">
        <f t="shared" si="51"/>
        <v/>
      </c>
      <c r="R873" s="27" t="str">
        <f t="shared" si="52"/>
        <v/>
      </c>
      <c r="S873" s="18"/>
      <c r="T873" s="18"/>
      <c r="U873" s="18"/>
      <c r="V873" s="18"/>
    </row>
    <row r="874" spans="1:22" ht="14.2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"/>
      <c r="L874" s="1"/>
      <c r="M874" s="18"/>
      <c r="N874" s="176"/>
      <c r="O874" s="177"/>
      <c r="P874" s="26" t="str">
        <f t="shared" si="50"/>
        <v/>
      </c>
      <c r="Q874" s="26" t="str">
        <f t="shared" si="51"/>
        <v/>
      </c>
      <c r="R874" s="27" t="str">
        <f t="shared" si="52"/>
        <v/>
      </c>
      <c r="S874" s="18"/>
      <c r="T874" s="18"/>
      <c r="U874" s="18"/>
      <c r="V874" s="18"/>
    </row>
    <row r="875" spans="1:22" ht="14.2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"/>
      <c r="L875" s="1"/>
      <c r="M875" s="18"/>
      <c r="N875" s="176"/>
      <c r="O875" s="177"/>
      <c r="P875" s="26" t="str">
        <f t="shared" si="50"/>
        <v/>
      </c>
      <c r="Q875" s="26" t="str">
        <f t="shared" si="51"/>
        <v/>
      </c>
      <c r="R875" s="27" t="str">
        <f t="shared" si="52"/>
        <v/>
      </c>
      <c r="S875" s="18"/>
      <c r="T875" s="18"/>
      <c r="U875" s="18"/>
      <c r="V875" s="18"/>
    </row>
    <row r="876" spans="1:22" ht="14.2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"/>
      <c r="L876" s="1"/>
      <c r="M876" s="18"/>
      <c r="N876" s="176"/>
      <c r="O876" s="177"/>
      <c r="P876" s="26" t="str">
        <f t="shared" si="50"/>
        <v/>
      </c>
      <c r="Q876" s="26" t="str">
        <f t="shared" si="51"/>
        <v/>
      </c>
      <c r="R876" s="27" t="str">
        <f t="shared" si="52"/>
        <v/>
      </c>
      <c r="S876" s="18"/>
      <c r="T876" s="18"/>
      <c r="U876" s="18"/>
      <c r="V876" s="18"/>
    </row>
    <row r="877" spans="1:22" ht="14.2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"/>
      <c r="L877" s="1"/>
      <c r="M877" s="18"/>
      <c r="N877" s="176"/>
      <c r="O877" s="177"/>
      <c r="P877" s="26" t="str">
        <f t="shared" si="50"/>
        <v/>
      </c>
      <c r="Q877" s="26" t="str">
        <f t="shared" si="51"/>
        <v/>
      </c>
      <c r="R877" s="27" t="str">
        <f t="shared" si="52"/>
        <v/>
      </c>
      <c r="S877" s="18"/>
      <c r="T877" s="18"/>
      <c r="U877" s="18"/>
      <c r="V877" s="18"/>
    </row>
    <row r="878" spans="1:22" ht="14.2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"/>
      <c r="L878" s="1"/>
      <c r="M878" s="18"/>
      <c r="N878" s="176"/>
      <c r="O878" s="177"/>
      <c r="P878" s="26" t="str">
        <f t="shared" si="50"/>
        <v/>
      </c>
      <c r="Q878" s="26" t="str">
        <f t="shared" si="51"/>
        <v/>
      </c>
      <c r="R878" s="27" t="str">
        <f t="shared" si="52"/>
        <v/>
      </c>
      <c r="S878" s="18"/>
      <c r="T878" s="18"/>
      <c r="U878" s="18"/>
      <c r="V878" s="18"/>
    </row>
    <row r="879" spans="1:22" ht="14.2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"/>
      <c r="L879" s="1"/>
      <c r="M879" s="18"/>
      <c r="N879" s="176"/>
      <c r="O879" s="177"/>
      <c r="P879" s="26" t="str">
        <f t="shared" si="50"/>
        <v/>
      </c>
      <c r="Q879" s="26" t="str">
        <f t="shared" si="51"/>
        <v/>
      </c>
      <c r="R879" s="27" t="str">
        <f t="shared" si="52"/>
        <v/>
      </c>
      <c r="S879" s="18"/>
      <c r="T879" s="18"/>
      <c r="U879" s="18"/>
      <c r="V879" s="18"/>
    </row>
    <row r="880" spans="1:22" ht="14.2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"/>
      <c r="L880" s="1"/>
      <c r="M880" s="18"/>
      <c r="N880" s="176"/>
      <c r="O880" s="177"/>
      <c r="P880" s="26" t="str">
        <f t="shared" si="50"/>
        <v/>
      </c>
      <c r="Q880" s="26" t="str">
        <f t="shared" si="51"/>
        <v/>
      </c>
      <c r="R880" s="27" t="str">
        <f t="shared" si="52"/>
        <v/>
      </c>
      <c r="S880" s="18"/>
      <c r="T880" s="18"/>
      <c r="U880" s="18"/>
      <c r="V880" s="18"/>
    </row>
    <row r="881" spans="1:22" ht="14.2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"/>
      <c r="L881" s="1"/>
      <c r="M881" s="18"/>
      <c r="N881" s="176"/>
      <c r="O881" s="177"/>
      <c r="P881" s="26" t="str">
        <f t="shared" si="50"/>
        <v/>
      </c>
      <c r="Q881" s="26" t="str">
        <f t="shared" si="51"/>
        <v/>
      </c>
      <c r="R881" s="27" t="str">
        <f t="shared" si="52"/>
        <v/>
      </c>
      <c r="S881" s="18"/>
      <c r="T881" s="18"/>
      <c r="U881" s="18"/>
      <c r="V881" s="18"/>
    </row>
    <row r="882" spans="1:22" ht="14.2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"/>
      <c r="L882" s="1"/>
      <c r="M882" s="18"/>
      <c r="N882" s="176"/>
      <c r="O882" s="177"/>
      <c r="P882" s="26" t="str">
        <f t="shared" si="50"/>
        <v/>
      </c>
      <c r="Q882" s="26" t="str">
        <f t="shared" si="51"/>
        <v/>
      </c>
      <c r="R882" s="27" t="str">
        <f t="shared" si="52"/>
        <v/>
      </c>
      <c r="S882" s="18"/>
      <c r="T882" s="18"/>
      <c r="U882" s="18"/>
      <c r="V882" s="18"/>
    </row>
    <row r="883" spans="1:22" ht="14.2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"/>
      <c r="L883" s="1"/>
      <c r="M883" s="18"/>
      <c r="N883" s="176"/>
      <c r="O883" s="177"/>
      <c r="P883" s="26" t="str">
        <f t="shared" si="50"/>
        <v/>
      </c>
      <c r="Q883" s="26" t="str">
        <f t="shared" si="51"/>
        <v/>
      </c>
      <c r="R883" s="27" t="str">
        <f t="shared" si="52"/>
        <v/>
      </c>
      <c r="S883" s="18"/>
      <c r="T883" s="18"/>
      <c r="U883" s="18"/>
      <c r="V883" s="18"/>
    </row>
    <row r="884" spans="1:22" ht="14.2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"/>
      <c r="L884" s="1"/>
      <c r="M884" s="18"/>
      <c r="N884" s="176"/>
      <c r="O884" s="177"/>
      <c r="P884" s="26" t="str">
        <f t="shared" si="50"/>
        <v/>
      </c>
      <c r="Q884" s="26" t="str">
        <f t="shared" si="51"/>
        <v/>
      </c>
      <c r="R884" s="27" t="str">
        <f t="shared" si="52"/>
        <v/>
      </c>
      <c r="S884" s="18"/>
      <c r="T884" s="18"/>
      <c r="U884" s="18"/>
      <c r="V884" s="18"/>
    </row>
    <row r="885" spans="1:22" ht="14.2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"/>
      <c r="L885" s="1"/>
      <c r="M885" s="18"/>
      <c r="N885" s="176"/>
      <c r="O885" s="177"/>
      <c r="P885" s="26" t="str">
        <f t="shared" si="50"/>
        <v/>
      </c>
      <c r="Q885" s="26" t="str">
        <f t="shared" si="51"/>
        <v/>
      </c>
      <c r="R885" s="27" t="str">
        <f t="shared" si="52"/>
        <v/>
      </c>
      <c r="S885" s="18"/>
      <c r="T885" s="18"/>
      <c r="U885" s="18"/>
      <c r="V885" s="18"/>
    </row>
    <row r="886" spans="1:22" ht="14.2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"/>
      <c r="L886" s="1"/>
      <c r="M886" s="18"/>
      <c r="N886" s="176"/>
      <c r="O886" s="177"/>
      <c r="P886" s="26" t="str">
        <f t="shared" si="50"/>
        <v/>
      </c>
      <c r="Q886" s="26" t="str">
        <f t="shared" si="51"/>
        <v/>
      </c>
      <c r="R886" s="27" t="str">
        <f t="shared" si="52"/>
        <v/>
      </c>
      <c r="S886" s="18"/>
      <c r="T886" s="18"/>
      <c r="U886" s="18"/>
      <c r="V886" s="18"/>
    </row>
    <row r="887" spans="1:22" ht="14.2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"/>
      <c r="L887" s="1"/>
      <c r="M887" s="18"/>
      <c r="N887" s="176"/>
      <c r="O887" s="177"/>
      <c r="P887" s="26" t="str">
        <f t="shared" si="50"/>
        <v/>
      </c>
      <c r="Q887" s="26" t="str">
        <f t="shared" si="51"/>
        <v/>
      </c>
      <c r="R887" s="27" t="str">
        <f t="shared" si="52"/>
        <v/>
      </c>
      <c r="S887" s="18"/>
      <c r="T887" s="18"/>
      <c r="U887" s="18"/>
      <c r="V887" s="18"/>
    </row>
    <row r="888" spans="1:22" ht="14.2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"/>
      <c r="L888" s="1"/>
      <c r="M888" s="18"/>
      <c r="N888" s="176"/>
      <c r="O888" s="177"/>
      <c r="P888" s="26" t="str">
        <f t="shared" si="50"/>
        <v/>
      </c>
      <c r="Q888" s="26" t="str">
        <f t="shared" si="51"/>
        <v/>
      </c>
      <c r="R888" s="27" t="str">
        <f t="shared" si="52"/>
        <v/>
      </c>
      <c r="S888" s="18"/>
      <c r="T888" s="18"/>
      <c r="U888" s="18"/>
      <c r="V888" s="18"/>
    </row>
    <row r="889" spans="1:22" ht="14.2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"/>
      <c r="L889" s="1"/>
      <c r="M889" s="18"/>
      <c r="N889" s="176"/>
      <c r="O889" s="177"/>
      <c r="P889" s="26" t="str">
        <f t="shared" si="50"/>
        <v/>
      </c>
      <c r="Q889" s="26" t="str">
        <f t="shared" si="51"/>
        <v/>
      </c>
      <c r="R889" s="27" t="str">
        <f t="shared" si="52"/>
        <v/>
      </c>
      <c r="S889" s="18"/>
      <c r="T889" s="18"/>
      <c r="U889" s="18"/>
      <c r="V889" s="18"/>
    </row>
    <row r="890" spans="1:22" ht="14.2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"/>
      <c r="L890" s="1"/>
      <c r="M890" s="18"/>
      <c r="N890" s="176"/>
      <c r="O890" s="177"/>
      <c r="P890" s="26" t="str">
        <f t="shared" si="50"/>
        <v/>
      </c>
      <c r="Q890" s="26" t="str">
        <f t="shared" si="51"/>
        <v/>
      </c>
      <c r="R890" s="27" t="str">
        <f t="shared" si="52"/>
        <v/>
      </c>
      <c r="S890" s="18"/>
      <c r="T890" s="18"/>
      <c r="U890" s="18"/>
      <c r="V890" s="18"/>
    </row>
    <row r="891" spans="1:22" ht="14.2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"/>
      <c r="L891" s="1"/>
      <c r="M891" s="18"/>
      <c r="N891" s="176"/>
      <c r="O891" s="177"/>
      <c r="P891" s="26" t="str">
        <f t="shared" si="50"/>
        <v/>
      </c>
      <c r="Q891" s="26" t="str">
        <f t="shared" si="51"/>
        <v/>
      </c>
      <c r="R891" s="27" t="str">
        <f t="shared" si="52"/>
        <v/>
      </c>
      <c r="S891" s="18"/>
      <c r="T891" s="18"/>
      <c r="U891" s="18"/>
      <c r="V891" s="18"/>
    </row>
    <row r="892" spans="1:22" ht="14.2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"/>
      <c r="L892" s="1"/>
      <c r="M892" s="18"/>
      <c r="N892" s="176"/>
      <c r="O892" s="177"/>
      <c r="P892" s="26" t="str">
        <f t="shared" si="50"/>
        <v/>
      </c>
      <c r="Q892" s="26" t="str">
        <f t="shared" si="51"/>
        <v/>
      </c>
      <c r="R892" s="27" t="str">
        <f t="shared" si="52"/>
        <v/>
      </c>
      <c r="S892" s="18"/>
      <c r="T892" s="18"/>
      <c r="U892" s="18"/>
      <c r="V892" s="18"/>
    </row>
    <row r="893" spans="1:22" ht="14.2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"/>
      <c r="L893" s="1"/>
      <c r="M893" s="18"/>
      <c r="N893" s="176"/>
      <c r="O893" s="177"/>
      <c r="P893" s="26" t="str">
        <f t="shared" si="50"/>
        <v/>
      </c>
      <c r="Q893" s="26" t="str">
        <f t="shared" si="51"/>
        <v/>
      </c>
      <c r="R893" s="27" t="str">
        <f t="shared" si="52"/>
        <v/>
      </c>
      <c r="S893" s="18"/>
      <c r="T893" s="18"/>
      <c r="U893" s="18"/>
      <c r="V893" s="18"/>
    </row>
    <row r="894" spans="1:22" ht="14.2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"/>
      <c r="L894" s="1"/>
      <c r="M894" s="18"/>
      <c r="N894" s="176"/>
      <c r="O894" s="177"/>
      <c r="P894" s="26" t="str">
        <f t="shared" si="50"/>
        <v/>
      </c>
      <c r="Q894" s="26" t="str">
        <f t="shared" si="51"/>
        <v/>
      </c>
      <c r="R894" s="27" t="str">
        <f t="shared" si="52"/>
        <v/>
      </c>
      <c r="S894" s="18"/>
      <c r="T894" s="18"/>
      <c r="U894" s="18"/>
      <c r="V894" s="18"/>
    </row>
    <row r="895" spans="1:22" ht="14.2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"/>
      <c r="L895" s="1"/>
      <c r="M895" s="18"/>
      <c r="N895" s="176"/>
      <c r="O895" s="177"/>
      <c r="P895" s="26" t="str">
        <f t="shared" si="50"/>
        <v/>
      </c>
      <c r="Q895" s="26" t="str">
        <f t="shared" si="51"/>
        <v/>
      </c>
      <c r="R895" s="27" t="str">
        <f t="shared" si="52"/>
        <v/>
      </c>
      <c r="S895" s="18"/>
      <c r="T895" s="18"/>
      <c r="U895" s="18"/>
      <c r="V895" s="18"/>
    </row>
    <row r="896" spans="1:22" ht="14.2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"/>
      <c r="L896" s="1"/>
      <c r="M896" s="18"/>
      <c r="N896" s="176"/>
      <c r="O896" s="177"/>
      <c r="P896" s="26" t="str">
        <f t="shared" si="50"/>
        <v/>
      </c>
      <c r="Q896" s="26" t="str">
        <f t="shared" si="51"/>
        <v/>
      </c>
      <c r="R896" s="27" t="str">
        <f t="shared" si="52"/>
        <v/>
      </c>
      <c r="S896" s="18"/>
      <c r="T896" s="18"/>
      <c r="U896" s="18"/>
      <c r="V896" s="18"/>
    </row>
    <row r="897" spans="1:22" ht="14.2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"/>
      <c r="L897" s="1"/>
      <c r="M897" s="18"/>
      <c r="N897" s="176"/>
      <c r="O897" s="177"/>
      <c r="P897" s="26" t="str">
        <f t="shared" si="50"/>
        <v/>
      </c>
      <c r="Q897" s="26" t="str">
        <f t="shared" si="51"/>
        <v/>
      </c>
      <c r="R897" s="27" t="str">
        <f t="shared" si="52"/>
        <v/>
      </c>
      <c r="S897" s="18"/>
      <c r="T897" s="18"/>
      <c r="U897" s="18"/>
      <c r="V897" s="18"/>
    </row>
    <row r="898" spans="1:22" ht="14.2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"/>
      <c r="L898" s="1"/>
      <c r="M898" s="18"/>
      <c r="N898" s="176"/>
      <c r="O898" s="177"/>
      <c r="P898" s="26" t="str">
        <f t="shared" si="50"/>
        <v/>
      </c>
      <c r="Q898" s="26" t="str">
        <f t="shared" si="51"/>
        <v/>
      </c>
      <c r="R898" s="27" t="str">
        <f t="shared" si="52"/>
        <v/>
      </c>
      <c r="S898" s="18"/>
      <c r="T898" s="18"/>
      <c r="U898" s="18"/>
      <c r="V898" s="18"/>
    </row>
    <row r="899" spans="1:22" ht="14.2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"/>
      <c r="L899" s="1"/>
      <c r="M899" s="18"/>
      <c r="N899" s="176"/>
      <c r="O899" s="177"/>
      <c r="P899" s="26" t="str">
        <f t="shared" si="50"/>
        <v/>
      </c>
      <c r="Q899" s="26" t="str">
        <f t="shared" si="51"/>
        <v/>
      </c>
      <c r="R899" s="27" t="str">
        <f t="shared" si="52"/>
        <v/>
      </c>
      <c r="S899" s="18"/>
      <c r="T899" s="18"/>
      <c r="U899" s="18"/>
      <c r="V899" s="18"/>
    </row>
    <row r="900" spans="1:22" ht="14.2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"/>
      <c r="L900" s="1"/>
      <c r="M900" s="18"/>
      <c r="N900" s="176"/>
      <c r="O900" s="177"/>
      <c r="P900" s="26" t="str">
        <f t="shared" si="50"/>
        <v/>
      </c>
      <c r="Q900" s="26" t="str">
        <f t="shared" si="51"/>
        <v/>
      </c>
      <c r="R900" s="27" t="str">
        <f t="shared" si="52"/>
        <v/>
      </c>
      <c r="S900" s="18"/>
      <c r="T900" s="18"/>
      <c r="U900" s="18"/>
      <c r="V900" s="18"/>
    </row>
    <row r="901" spans="1:22" ht="14.2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"/>
      <c r="L901" s="1"/>
      <c r="M901" s="18"/>
      <c r="N901" s="176"/>
      <c r="O901" s="177"/>
      <c r="P901" s="26" t="str">
        <f t="shared" si="50"/>
        <v/>
      </c>
      <c r="Q901" s="26" t="str">
        <f t="shared" si="51"/>
        <v/>
      </c>
      <c r="R901" s="27" t="str">
        <f t="shared" si="52"/>
        <v/>
      </c>
      <c r="S901" s="18"/>
      <c r="T901" s="18"/>
      <c r="U901" s="18"/>
      <c r="V901" s="18"/>
    </row>
    <row r="902" spans="1:22" ht="14.2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"/>
      <c r="L902" s="1"/>
      <c r="M902" s="18"/>
      <c r="N902" s="176"/>
      <c r="O902" s="177"/>
      <c r="P902" s="26" t="str">
        <f t="shared" si="50"/>
        <v/>
      </c>
      <c r="Q902" s="26" t="str">
        <f t="shared" si="51"/>
        <v/>
      </c>
      <c r="R902" s="27" t="str">
        <f t="shared" si="52"/>
        <v/>
      </c>
      <c r="S902" s="18"/>
      <c r="T902" s="18"/>
      <c r="U902" s="18"/>
      <c r="V902" s="18"/>
    </row>
    <row r="903" spans="1:22" ht="14.2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"/>
      <c r="L903" s="1"/>
      <c r="M903" s="18"/>
      <c r="N903" s="176"/>
      <c r="O903" s="177"/>
      <c r="P903" s="26" t="str">
        <f t="shared" si="50"/>
        <v/>
      </c>
      <c r="Q903" s="26" t="str">
        <f t="shared" si="51"/>
        <v/>
      </c>
      <c r="R903" s="27" t="str">
        <f t="shared" si="52"/>
        <v/>
      </c>
      <c r="S903" s="18"/>
      <c r="T903" s="18"/>
      <c r="U903" s="18"/>
      <c r="V903" s="18"/>
    </row>
    <row r="904" spans="1:22" ht="14.2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"/>
      <c r="L904" s="1"/>
      <c r="M904" s="18"/>
      <c r="N904" s="176"/>
      <c r="O904" s="177"/>
      <c r="P904" s="26" t="str">
        <f t="shared" si="50"/>
        <v/>
      </c>
      <c r="Q904" s="26" t="str">
        <f t="shared" si="51"/>
        <v/>
      </c>
      <c r="R904" s="27" t="str">
        <f t="shared" si="52"/>
        <v/>
      </c>
      <c r="S904" s="18"/>
      <c r="T904" s="18"/>
      <c r="U904" s="18"/>
      <c r="V904" s="18"/>
    </row>
    <row r="905" spans="1:22" ht="14.2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"/>
      <c r="L905" s="1"/>
      <c r="M905" s="18"/>
      <c r="N905" s="176"/>
      <c r="O905" s="177"/>
      <c r="P905" s="26" t="str">
        <f t="shared" si="50"/>
        <v/>
      </c>
      <c r="Q905" s="26" t="str">
        <f t="shared" si="51"/>
        <v/>
      </c>
      <c r="R905" s="27" t="str">
        <f t="shared" si="52"/>
        <v/>
      </c>
      <c r="S905" s="18"/>
      <c r="T905" s="18"/>
      <c r="U905" s="18"/>
      <c r="V905" s="18"/>
    </row>
    <row r="906" spans="1:22" ht="14.2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"/>
      <c r="L906" s="1"/>
      <c r="M906" s="18"/>
      <c r="N906" s="176"/>
      <c r="O906" s="177"/>
      <c r="P906" s="26" t="str">
        <f t="shared" si="50"/>
        <v/>
      </c>
      <c r="Q906" s="26" t="str">
        <f t="shared" si="51"/>
        <v/>
      </c>
      <c r="R906" s="27" t="str">
        <f t="shared" si="52"/>
        <v/>
      </c>
      <c r="S906" s="18"/>
      <c r="T906" s="18"/>
      <c r="U906" s="18"/>
      <c r="V906" s="18"/>
    </row>
    <row r="907" spans="1:22" ht="14.2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"/>
      <c r="L907" s="1"/>
      <c r="M907" s="18"/>
      <c r="N907" s="176"/>
      <c r="O907" s="177"/>
      <c r="P907" s="26" t="str">
        <f t="shared" si="50"/>
        <v/>
      </c>
      <c r="Q907" s="26" t="str">
        <f t="shared" si="51"/>
        <v/>
      </c>
      <c r="R907" s="27" t="str">
        <f t="shared" si="52"/>
        <v/>
      </c>
      <c r="S907" s="18"/>
      <c r="T907" s="18"/>
      <c r="U907" s="18"/>
      <c r="V907" s="18"/>
    </row>
    <row r="908" spans="1:22" ht="14.2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"/>
      <c r="L908" s="1"/>
      <c r="M908" s="18"/>
      <c r="N908" s="176"/>
      <c r="O908" s="177"/>
      <c r="P908" s="26" t="str">
        <f t="shared" ref="P908:P971" si="53">IF(N908="","",MONTH(N908))</f>
        <v/>
      </c>
      <c r="Q908" s="26" t="str">
        <f t="shared" ref="Q908:Q971" si="54">IF(N908="","",YEAR(N908))</f>
        <v/>
      </c>
      <c r="R908" s="27" t="str">
        <f t="shared" ref="R908:R971" si="55">IF(N908="","",IF(YEAR(N908)/4=ROUND(YEAR(N908)/4,0),"S","N"))</f>
        <v/>
      </c>
      <c r="S908" s="18"/>
      <c r="T908" s="18"/>
      <c r="U908" s="18"/>
      <c r="V908" s="18"/>
    </row>
    <row r="909" spans="1:22" ht="14.2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"/>
      <c r="L909" s="1"/>
      <c r="M909" s="18"/>
      <c r="N909" s="176"/>
      <c r="O909" s="177"/>
      <c r="P909" s="26" t="str">
        <f t="shared" si="53"/>
        <v/>
      </c>
      <c r="Q909" s="26" t="str">
        <f t="shared" si="54"/>
        <v/>
      </c>
      <c r="R909" s="27" t="str">
        <f t="shared" si="55"/>
        <v/>
      </c>
      <c r="S909" s="18"/>
      <c r="T909" s="18"/>
      <c r="U909" s="18"/>
      <c r="V909" s="18"/>
    </row>
    <row r="910" spans="1:22" ht="14.2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"/>
      <c r="L910" s="1"/>
      <c r="M910" s="18"/>
      <c r="N910" s="176"/>
      <c r="O910" s="177"/>
      <c r="P910" s="26" t="str">
        <f t="shared" si="53"/>
        <v/>
      </c>
      <c r="Q910" s="26" t="str">
        <f t="shared" si="54"/>
        <v/>
      </c>
      <c r="R910" s="27" t="str">
        <f t="shared" si="55"/>
        <v/>
      </c>
      <c r="S910" s="18"/>
      <c r="T910" s="18"/>
      <c r="U910" s="18"/>
      <c r="V910" s="18"/>
    </row>
    <row r="911" spans="1:22" ht="14.2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"/>
      <c r="L911" s="1"/>
      <c r="M911" s="18"/>
      <c r="N911" s="176"/>
      <c r="O911" s="177"/>
      <c r="P911" s="26" t="str">
        <f t="shared" si="53"/>
        <v/>
      </c>
      <c r="Q911" s="26" t="str">
        <f t="shared" si="54"/>
        <v/>
      </c>
      <c r="R911" s="27" t="str">
        <f t="shared" si="55"/>
        <v/>
      </c>
      <c r="S911" s="18"/>
      <c r="T911" s="18"/>
      <c r="U911" s="18"/>
      <c r="V911" s="18"/>
    </row>
    <row r="912" spans="1:22" ht="14.2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"/>
      <c r="L912" s="1"/>
      <c r="M912" s="18"/>
      <c r="N912" s="176"/>
      <c r="O912" s="177"/>
      <c r="P912" s="26" t="str">
        <f t="shared" si="53"/>
        <v/>
      </c>
      <c r="Q912" s="26" t="str">
        <f t="shared" si="54"/>
        <v/>
      </c>
      <c r="R912" s="27" t="str">
        <f t="shared" si="55"/>
        <v/>
      </c>
      <c r="S912" s="18"/>
      <c r="T912" s="18"/>
      <c r="U912" s="18"/>
      <c r="V912" s="18"/>
    </row>
    <row r="913" spans="1:22" ht="14.2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"/>
      <c r="L913" s="1"/>
      <c r="M913" s="18"/>
      <c r="N913" s="176"/>
      <c r="O913" s="177"/>
      <c r="P913" s="26" t="str">
        <f t="shared" si="53"/>
        <v/>
      </c>
      <c r="Q913" s="26" t="str">
        <f t="shared" si="54"/>
        <v/>
      </c>
      <c r="R913" s="27" t="str">
        <f t="shared" si="55"/>
        <v/>
      </c>
      <c r="S913" s="18"/>
      <c r="T913" s="18"/>
      <c r="U913" s="18"/>
      <c r="V913" s="18"/>
    </row>
    <row r="914" spans="1:22" ht="14.2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"/>
      <c r="L914" s="1"/>
      <c r="M914" s="18"/>
      <c r="N914" s="176"/>
      <c r="O914" s="177"/>
      <c r="P914" s="26" t="str">
        <f t="shared" si="53"/>
        <v/>
      </c>
      <c r="Q914" s="26" t="str">
        <f t="shared" si="54"/>
        <v/>
      </c>
      <c r="R914" s="27" t="str">
        <f t="shared" si="55"/>
        <v/>
      </c>
      <c r="S914" s="18"/>
      <c r="T914" s="18"/>
      <c r="U914" s="18"/>
      <c r="V914" s="18"/>
    </row>
    <row r="915" spans="1:22" ht="14.2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"/>
      <c r="L915" s="1"/>
      <c r="M915" s="18"/>
      <c r="N915" s="176"/>
      <c r="O915" s="177"/>
      <c r="P915" s="26" t="str">
        <f t="shared" si="53"/>
        <v/>
      </c>
      <c r="Q915" s="26" t="str">
        <f t="shared" si="54"/>
        <v/>
      </c>
      <c r="R915" s="27" t="str">
        <f t="shared" si="55"/>
        <v/>
      </c>
      <c r="S915" s="18"/>
      <c r="T915" s="18"/>
      <c r="U915" s="18"/>
      <c r="V915" s="18"/>
    </row>
    <row r="916" spans="1:22" ht="14.2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"/>
      <c r="L916" s="1"/>
      <c r="M916" s="18"/>
      <c r="N916" s="176"/>
      <c r="O916" s="177"/>
      <c r="P916" s="26" t="str">
        <f t="shared" si="53"/>
        <v/>
      </c>
      <c r="Q916" s="26" t="str">
        <f t="shared" si="54"/>
        <v/>
      </c>
      <c r="R916" s="27" t="str">
        <f t="shared" si="55"/>
        <v/>
      </c>
      <c r="S916" s="18"/>
      <c r="T916" s="18"/>
      <c r="U916" s="18"/>
      <c r="V916" s="18"/>
    </row>
    <row r="917" spans="1:22" ht="14.2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"/>
      <c r="L917" s="1"/>
      <c r="M917" s="18"/>
      <c r="N917" s="176"/>
      <c r="O917" s="177"/>
      <c r="P917" s="26" t="str">
        <f t="shared" si="53"/>
        <v/>
      </c>
      <c r="Q917" s="26" t="str">
        <f t="shared" si="54"/>
        <v/>
      </c>
      <c r="R917" s="27" t="str">
        <f t="shared" si="55"/>
        <v/>
      </c>
      <c r="S917" s="18"/>
      <c r="T917" s="18"/>
      <c r="U917" s="18"/>
      <c r="V917" s="18"/>
    </row>
    <row r="918" spans="1:22" ht="14.2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"/>
      <c r="L918" s="1"/>
      <c r="M918" s="18"/>
      <c r="N918" s="176"/>
      <c r="O918" s="177"/>
      <c r="P918" s="26" t="str">
        <f t="shared" si="53"/>
        <v/>
      </c>
      <c r="Q918" s="26" t="str">
        <f t="shared" si="54"/>
        <v/>
      </c>
      <c r="R918" s="27" t="str">
        <f t="shared" si="55"/>
        <v/>
      </c>
      <c r="S918" s="18"/>
      <c r="T918" s="18"/>
      <c r="U918" s="18"/>
      <c r="V918" s="18"/>
    </row>
    <row r="919" spans="1:22" ht="14.2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"/>
      <c r="L919" s="1"/>
      <c r="M919" s="18"/>
      <c r="N919" s="176"/>
      <c r="O919" s="177"/>
      <c r="P919" s="26" t="str">
        <f t="shared" si="53"/>
        <v/>
      </c>
      <c r="Q919" s="26" t="str">
        <f t="shared" si="54"/>
        <v/>
      </c>
      <c r="R919" s="27" t="str">
        <f t="shared" si="55"/>
        <v/>
      </c>
      <c r="S919" s="18"/>
      <c r="T919" s="18"/>
      <c r="U919" s="18"/>
      <c r="V919" s="18"/>
    </row>
    <row r="920" spans="1:22" ht="14.2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"/>
      <c r="L920" s="1"/>
      <c r="M920" s="18"/>
      <c r="N920" s="176"/>
      <c r="O920" s="177"/>
      <c r="P920" s="26" t="str">
        <f t="shared" si="53"/>
        <v/>
      </c>
      <c r="Q920" s="26" t="str">
        <f t="shared" si="54"/>
        <v/>
      </c>
      <c r="R920" s="27" t="str">
        <f t="shared" si="55"/>
        <v/>
      </c>
      <c r="S920" s="18"/>
      <c r="T920" s="18"/>
      <c r="U920" s="18"/>
      <c r="V920" s="18"/>
    </row>
    <row r="921" spans="1:22" ht="14.2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"/>
      <c r="L921" s="1"/>
      <c r="M921" s="18"/>
      <c r="N921" s="176"/>
      <c r="O921" s="177"/>
      <c r="P921" s="26" t="str">
        <f t="shared" si="53"/>
        <v/>
      </c>
      <c r="Q921" s="26" t="str">
        <f t="shared" si="54"/>
        <v/>
      </c>
      <c r="R921" s="27" t="str">
        <f t="shared" si="55"/>
        <v/>
      </c>
      <c r="S921" s="18"/>
      <c r="T921" s="18"/>
      <c r="U921" s="18"/>
      <c r="V921" s="18"/>
    </row>
    <row r="922" spans="1:22" ht="14.2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"/>
      <c r="L922" s="1"/>
      <c r="M922" s="18"/>
      <c r="N922" s="176"/>
      <c r="O922" s="177"/>
      <c r="P922" s="26" t="str">
        <f t="shared" si="53"/>
        <v/>
      </c>
      <c r="Q922" s="26" t="str">
        <f t="shared" si="54"/>
        <v/>
      </c>
      <c r="R922" s="27" t="str">
        <f t="shared" si="55"/>
        <v/>
      </c>
      <c r="S922" s="18"/>
      <c r="T922" s="18"/>
      <c r="U922" s="18"/>
      <c r="V922" s="18"/>
    </row>
    <row r="923" spans="1:22" ht="14.2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"/>
      <c r="L923" s="1"/>
      <c r="M923" s="18"/>
      <c r="N923" s="176"/>
      <c r="O923" s="177"/>
      <c r="P923" s="26" t="str">
        <f t="shared" si="53"/>
        <v/>
      </c>
      <c r="Q923" s="26" t="str">
        <f t="shared" si="54"/>
        <v/>
      </c>
      <c r="R923" s="27" t="str">
        <f t="shared" si="55"/>
        <v/>
      </c>
      <c r="S923" s="18"/>
      <c r="T923" s="18"/>
      <c r="U923" s="18"/>
      <c r="V923" s="18"/>
    </row>
    <row r="924" spans="1:22" ht="14.2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"/>
      <c r="L924" s="1"/>
      <c r="M924" s="18"/>
      <c r="N924" s="176"/>
      <c r="O924" s="177"/>
      <c r="P924" s="26" t="str">
        <f t="shared" si="53"/>
        <v/>
      </c>
      <c r="Q924" s="26" t="str">
        <f t="shared" si="54"/>
        <v/>
      </c>
      <c r="R924" s="27" t="str">
        <f t="shared" si="55"/>
        <v/>
      </c>
      <c r="S924" s="18"/>
      <c r="T924" s="18"/>
      <c r="U924" s="18"/>
      <c r="V924" s="18"/>
    </row>
    <row r="925" spans="1:22" ht="14.2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"/>
      <c r="L925" s="1"/>
      <c r="M925" s="18"/>
      <c r="N925" s="176"/>
      <c r="O925" s="177"/>
      <c r="P925" s="26" t="str">
        <f t="shared" si="53"/>
        <v/>
      </c>
      <c r="Q925" s="26" t="str">
        <f t="shared" si="54"/>
        <v/>
      </c>
      <c r="R925" s="27" t="str">
        <f t="shared" si="55"/>
        <v/>
      </c>
      <c r="S925" s="18"/>
      <c r="T925" s="18"/>
      <c r="U925" s="18"/>
      <c r="V925" s="18"/>
    </row>
    <row r="926" spans="1:22" ht="14.2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"/>
      <c r="L926" s="1"/>
      <c r="M926" s="18"/>
      <c r="N926" s="176"/>
      <c r="O926" s="177"/>
      <c r="P926" s="26" t="str">
        <f t="shared" si="53"/>
        <v/>
      </c>
      <c r="Q926" s="26" t="str">
        <f t="shared" si="54"/>
        <v/>
      </c>
      <c r="R926" s="27" t="str">
        <f t="shared" si="55"/>
        <v/>
      </c>
      <c r="S926" s="18"/>
      <c r="T926" s="18"/>
      <c r="U926" s="18"/>
      <c r="V926" s="18"/>
    </row>
    <row r="927" spans="1:22" ht="14.2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"/>
      <c r="L927" s="1"/>
      <c r="M927" s="18"/>
      <c r="N927" s="176"/>
      <c r="O927" s="177"/>
      <c r="P927" s="26" t="str">
        <f t="shared" si="53"/>
        <v/>
      </c>
      <c r="Q927" s="26" t="str">
        <f t="shared" si="54"/>
        <v/>
      </c>
      <c r="R927" s="27" t="str">
        <f t="shared" si="55"/>
        <v/>
      </c>
      <c r="S927" s="18"/>
      <c r="T927" s="18"/>
      <c r="U927" s="18"/>
      <c r="V927" s="18"/>
    </row>
    <row r="928" spans="1:22" ht="14.2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"/>
      <c r="L928" s="1"/>
      <c r="M928" s="18"/>
      <c r="N928" s="176"/>
      <c r="O928" s="177"/>
      <c r="P928" s="26" t="str">
        <f t="shared" si="53"/>
        <v/>
      </c>
      <c r="Q928" s="26" t="str">
        <f t="shared" si="54"/>
        <v/>
      </c>
      <c r="R928" s="27" t="str">
        <f t="shared" si="55"/>
        <v/>
      </c>
      <c r="S928" s="18"/>
      <c r="T928" s="18"/>
      <c r="U928" s="18"/>
      <c r="V928" s="18"/>
    </row>
    <row r="929" spans="1:22" ht="14.2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"/>
      <c r="L929" s="1"/>
      <c r="M929" s="18"/>
      <c r="N929" s="176"/>
      <c r="O929" s="177"/>
      <c r="P929" s="26" t="str">
        <f t="shared" si="53"/>
        <v/>
      </c>
      <c r="Q929" s="26" t="str">
        <f t="shared" si="54"/>
        <v/>
      </c>
      <c r="R929" s="27" t="str">
        <f t="shared" si="55"/>
        <v/>
      </c>
      <c r="S929" s="18"/>
      <c r="T929" s="18"/>
      <c r="U929" s="18"/>
      <c r="V929" s="18"/>
    </row>
    <row r="930" spans="1:22" ht="14.2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"/>
      <c r="L930" s="1"/>
      <c r="M930" s="18"/>
      <c r="N930" s="176"/>
      <c r="O930" s="177"/>
      <c r="P930" s="26" t="str">
        <f t="shared" si="53"/>
        <v/>
      </c>
      <c r="Q930" s="26" t="str">
        <f t="shared" si="54"/>
        <v/>
      </c>
      <c r="R930" s="27" t="str">
        <f t="shared" si="55"/>
        <v/>
      </c>
      <c r="S930" s="18"/>
      <c r="T930" s="18"/>
      <c r="U930" s="18"/>
      <c r="V930" s="18"/>
    </row>
    <row r="931" spans="1:22" ht="14.2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"/>
      <c r="L931" s="1"/>
      <c r="M931" s="18"/>
      <c r="N931" s="176"/>
      <c r="O931" s="177"/>
      <c r="P931" s="26" t="str">
        <f t="shared" si="53"/>
        <v/>
      </c>
      <c r="Q931" s="26" t="str">
        <f t="shared" si="54"/>
        <v/>
      </c>
      <c r="R931" s="27" t="str">
        <f t="shared" si="55"/>
        <v/>
      </c>
      <c r="S931" s="18"/>
      <c r="T931" s="18"/>
      <c r="U931" s="18"/>
      <c r="V931" s="18"/>
    </row>
    <row r="932" spans="1:22" ht="14.2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"/>
      <c r="L932" s="1"/>
      <c r="M932" s="18"/>
      <c r="N932" s="176"/>
      <c r="O932" s="177"/>
      <c r="P932" s="26" t="str">
        <f t="shared" si="53"/>
        <v/>
      </c>
      <c r="Q932" s="26" t="str">
        <f t="shared" si="54"/>
        <v/>
      </c>
      <c r="R932" s="27" t="str">
        <f t="shared" si="55"/>
        <v/>
      </c>
      <c r="S932" s="18"/>
      <c r="T932" s="18"/>
      <c r="U932" s="18"/>
      <c r="V932" s="18"/>
    </row>
    <row r="933" spans="1:22" ht="14.2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"/>
      <c r="L933" s="1"/>
      <c r="M933" s="18"/>
      <c r="N933" s="176"/>
      <c r="O933" s="177"/>
      <c r="P933" s="26" t="str">
        <f t="shared" si="53"/>
        <v/>
      </c>
      <c r="Q933" s="26" t="str">
        <f t="shared" si="54"/>
        <v/>
      </c>
      <c r="R933" s="27" t="str">
        <f t="shared" si="55"/>
        <v/>
      </c>
      <c r="S933" s="18"/>
      <c r="T933" s="18"/>
      <c r="U933" s="18"/>
      <c r="V933" s="18"/>
    </row>
    <row r="934" spans="1:22" ht="14.2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"/>
      <c r="L934" s="1"/>
      <c r="M934" s="18"/>
      <c r="N934" s="176"/>
      <c r="O934" s="177"/>
      <c r="P934" s="26" t="str">
        <f t="shared" si="53"/>
        <v/>
      </c>
      <c r="Q934" s="26" t="str">
        <f t="shared" si="54"/>
        <v/>
      </c>
      <c r="R934" s="27" t="str">
        <f t="shared" si="55"/>
        <v/>
      </c>
      <c r="S934" s="18"/>
      <c r="T934" s="18"/>
      <c r="U934" s="18"/>
      <c r="V934" s="18"/>
    </row>
    <row r="935" spans="1:22" ht="14.2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"/>
      <c r="L935" s="1"/>
      <c r="M935" s="18"/>
      <c r="N935" s="176"/>
      <c r="O935" s="177"/>
      <c r="P935" s="26" t="str">
        <f t="shared" si="53"/>
        <v/>
      </c>
      <c r="Q935" s="26" t="str">
        <f t="shared" si="54"/>
        <v/>
      </c>
      <c r="R935" s="27" t="str">
        <f t="shared" si="55"/>
        <v/>
      </c>
      <c r="S935" s="18"/>
      <c r="T935" s="18"/>
      <c r="U935" s="18"/>
      <c r="V935" s="18"/>
    </row>
    <row r="936" spans="1:22" ht="14.2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"/>
      <c r="L936" s="1"/>
      <c r="M936" s="18"/>
      <c r="N936" s="176"/>
      <c r="O936" s="177"/>
      <c r="P936" s="26" t="str">
        <f t="shared" si="53"/>
        <v/>
      </c>
      <c r="Q936" s="26" t="str">
        <f t="shared" si="54"/>
        <v/>
      </c>
      <c r="R936" s="27" t="str">
        <f t="shared" si="55"/>
        <v/>
      </c>
      <c r="S936" s="18"/>
      <c r="T936" s="18"/>
      <c r="U936" s="18"/>
      <c r="V936" s="18"/>
    </row>
    <row r="937" spans="1:22" ht="14.2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"/>
      <c r="L937" s="1"/>
      <c r="M937" s="18"/>
      <c r="N937" s="176"/>
      <c r="O937" s="177"/>
      <c r="P937" s="26" t="str">
        <f t="shared" si="53"/>
        <v/>
      </c>
      <c r="Q937" s="26" t="str">
        <f t="shared" si="54"/>
        <v/>
      </c>
      <c r="R937" s="27" t="str">
        <f t="shared" si="55"/>
        <v/>
      </c>
      <c r="S937" s="18"/>
      <c r="T937" s="18"/>
      <c r="U937" s="18"/>
      <c r="V937" s="18"/>
    </row>
    <row r="938" spans="1:22" ht="14.2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"/>
      <c r="L938" s="1"/>
      <c r="M938" s="18"/>
      <c r="N938" s="176"/>
      <c r="O938" s="177"/>
      <c r="P938" s="26" t="str">
        <f t="shared" si="53"/>
        <v/>
      </c>
      <c r="Q938" s="26" t="str">
        <f t="shared" si="54"/>
        <v/>
      </c>
      <c r="R938" s="27" t="str">
        <f t="shared" si="55"/>
        <v/>
      </c>
      <c r="S938" s="18"/>
      <c r="T938" s="18"/>
      <c r="U938" s="18"/>
      <c r="V938" s="18"/>
    </row>
    <row r="939" spans="1:22" ht="14.2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"/>
      <c r="L939" s="1"/>
      <c r="M939" s="18"/>
      <c r="N939" s="176"/>
      <c r="O939" s="177"/>
      <c r="P939" s="26" t="str">
        <f t="shared" si="53"/>
        <v/>
      </c>
      <c r="Q939" s="26" t="str">
        <f t="shared" si="54"/>
        <v/>
      </c>
      <c r="R939" s="27" t="str">
        <f t="shared" si="55"/>
        <v/>
      </c>
      <c r="S939" s="18"/>
      <c r="T939" s="18"/>
      <c r="U939" s="18"/>
      <c r="V939" s="18"/>
    </row>
    <row r="940" spans="1:22" ht="14.2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"/>
      <c r="L940" s="1"/>
      <c r="M940" s="18"/>
      <c r="N940" s="176"/>
      <c r="O940" s="177"/>
      <c r="P940" s="26" t="str">
        <f t="shared" si="53"/>
        <v/>
      </c>
      <c r="Q940" s="26" t="str">
        <f t="shared" si="54"/>
        <v/>
      </c>
      <c r="R940" s="27" t="str">
        <f t="shared" si="55"/>
        <v/>
      </c>
      <c r="S940" s="18"/>
      <c r="T940" s="18"/>
      <c r="U940" s="18"/>
      <c r="V940" s="18"/>
    </row>
    <row r="941" spans="1:22" ht="14.2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"/>
      <c r="L941" s="1"/>
      <c r="M941" s="18"/>
      <c r="N941" s="176"/>
      <c r="O941" s="177"/>
      <c r="P941" s="26" t="str">
        <f t="shared" si="53"/>
        <v/>
      </c>
      <c r="Q941" s="26" t="str">
        <f t="shared" si="54"/>
        <v/>
      </c>
      <c r="R941" s="27" t="str">
        <f t="shared" si="55"/>
        <v/>
      </c>
      <c r="S941" s="18"/>
      <c r="T941" s="18"/>
      <c r="U941" s="18"/>
      <c r="V941" s="18"/>
    </row>
    <row r="942" spans="1:22" ht="14.2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"/>
      <c r="L942" s="1"/>
      <c r="M942" s="18"/>
      <c r="N942" s="176"/>
      <c r="O942" s="177"/>
      <c r="P942" s="26" t="str">
        <f t="shared" si="53"/>
        <v/>
      </c>
      <c r="Q942" s="26" t="str">
        <f t="shared" si="54"/>
        <v/>
      </c>
      <c r="R942" s="27" t="str">
        <f t="shared" si="55"/>
        <v/>
      </c>
      <c r="S942" s="18"/>
      <c r="T942" s="18"/>
      <c r="U942" s="18"/>
      <c r="V942" s="18"/>
    </row>
    <row r="943" spans="1:22" ht="14.2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"/>
      <c r="L943" s="1"/>
      <c r="M943" s="18"/>
      <c r="N943" s="176"/>
      <c r="O943" s="177"/>
      <c r="P943" s="26" t="str">
        <f t="shared" si="53"/>
        <v/>
      </c>
      <c r="Q943" s="26" t="str">
        <f t="shared" si="54"/>
        <v/>
      </c>
      <c r="R943" s="27" t="str">
        <f t="shared" si="55"/>
        <v/>
      </c>
      <c r="S943" s="18"/>
      <c r="T943" s="18"/>
      <c r="U943" s="18"/>
      <c r="V943" s="18"/>
    </row>
    <row r="944" spans="1:22" ht="14.2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"/>
      <c r="L944" s="1"/>
      <c r="M944" s="18"/>
      <c r="N944" s="176"/>
      <c r="O944" s="177"/>
      <c r="P944" s="26" t="str">
        <f t="shared" si="53"/>
        <v/>
      </c>
      <c r="Q944" s="26" t="str">
        <f t="shared" si="54"/>
        <v/>
      </c>
      <c r="R944" s="27" t="str">
        <f t="shared" si="55"/>
        <v/>
      </c>
      <c r="S944" s="18"/>
      <c r="T944" s="18"/>
      <c r="U944" s="18"/>
      <c r="V944" s="18"/>
    </row>
    <row r="945" spans="1:22" ht="14.2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"/>
      <c r="L945" s="1"/>
      <c r="M945" s="18"/>
      <c r="N945" s="176"/>
      <c r="O945" s="177"/>
      <c r="P945" s="26" t="str">
        <f t="shared" si="53"/>
        <v/>
      </c>
      <c r="Q945" s="26" t="str">
        <f t="shared" si="54"/>
        <v/>
      </c>
      <c r="R945" s="27" t="str">
        <f t="shared" si="55"/>
        <v/>
      </c>
      <c r="S945" s="18"/>
      <c r="T945" s="18"/>
      <c r="U945" s="18"/>
      <c r="V945" s="18"/>
    </row>
    <row r="946" spans="1:22" ht="14.2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"/>
      <c r="L946" s="1"/>
      <c r="M946" s="18"/>
      <c r="N946" s="176"/>
      <c r="O946" s="177"/>
      <c r="P946" s="26" t="str">
        <f t="shared" si="53"/>
        <v/>
      </c>
      <c r="Q946" s="26" t="str">
        <f t="shared" si="54"/>
        <v/>
      </c>
      <c r="R946" s="27" t="str">
        <f t="shared" si="55"/>
        <v/>
      </c>
      <c r="S946" s="18"/>
      <c r="T946" s="18"/>
      <c r="U946" s="18"/>
      <c r="V946" s="18"/>
    </row>
    <row r="947" spans="1:22" ht="14.2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"/>
      <c r="L947" s="1"/>
      <c r="M947" s="18"/>
      <c r="N947" s="176"/>
      <c r="O947" s="177"/>
      <c r="P947" s="26" t="str">
        <f t="shared" si="53"/>
        <v/>
      </c>
      <c r="Q947" s="26" t="str">
        <f t="shared" si="54"/>
        <v/>
      </c>
      <c r="R947" s="27" t="str">
        <f t="shared" si="55"/>
        <v/>
      </c>
      <c r="S947" s="18"/>
      <c r="T947" s="18"/>
      <c r="U947" s="18"/>
      <c r="V947" s="18"/>
    </row>
    <row r="948" spans="1:22" ht="14.2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"/>
      <c r="L948" s="1"/>
      <c r="M948" s="18"/>
      <c r="N948" s="176"/>
      <c r="O948" s="177"/>
      <c r="P948" s="26" t="str">
        <f t="shared" si="53"/>
        <v/>
      </c>
      <c r="Q948" s="26" t="str">
        <f t="shared" si="54"/>
        <v/>
      </c>
      <c r="R948" s="27" t="str">
        <f t="shared" si="55"/>
        <v/>
      </c>
      <c r="S948" s="18"/>
      <c r="T948" s="18"/>
      <c r="U948" s="18"/>
      <c r="V948" s="18"/>
    </row>
    <row r="949" spans="1:22" ht="14.2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"/>
      <c r="L949" s="1"/>
      <c r="M949" s="18"/>
      <c r="N949" s="176"/>
      <c r="O949" s="177"/>
      <c r="P949" s="26" t="str">
        <f t="shared" si="53"/>
        <v/>
      </c>
      <c r="Q949" s="26" t="str">
        <f t="shared" si="54"/>
        <v/>
      </c>
      <c r="R949" s="27" t="str">
        <f t="shared" si="55"/>
        <v/>
      </c>
      <c r="S949" s="18"/>
      <c r="T949" s="18"/>
      <c r="U949" s="18"/>
      <c r="V949" s="18"/>
    </row>
    <row r="950" spans="1:22" ht="14.2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"/>
      <c r="L950" s="1"/>
      <c r="M950" s="18"/>
      <c r="N950" s="176"/>
      <c r="O950" s="177"/>
      <c r="P950" s="26" t="str">
        <f t="shared" si="53"/>
        <v/>
      </c>
      <c r="Q950" s="26" t="str">
        <f t="shared" si="54"/>
        <v/>
      </c>
      <c r="R950" s="27" t="str">
        <f t="shared" si="55"/>
        <v/>
      </c>
      <c r="S950" s="18"/>
      <c r="T950" s="18"/>
      <c r="U950" s="18"/>
      <c r="V950" s="18"/>
    </row>
    <row r="951" spans="1:22" ht="14.2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"/>
      <c r="L951" s="1"/>
      <c r="M951" s="18"/>
      <c r="N951" s="176"/>
      <c r="O951" s="177"/>
      <c r="P951" s="26" t="str">
        <f t="shared" si="53"/>
        <v/>
      </c>
      <c r="Q951" s="26" t="str">
        <f t="shared" si="54"/>
        <v/>
      </c>
      <c r="R951" s="27" t="str">
        <f t="shared" si="55"/>
        <v/>
      </c>
      <c r="S951" s="18"/>
      <c r="T951" s="18"/>
      <c r="U951" s="18"/>
      <c r="V951" s="18"/>
    </row>
    <row r="952" spans="1:22" ht="14.2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"/>
      <c r="L952" s="1"/>
      <c r="M952" s="18"/>
      <c r="N952" s="176"/>
      <c r="O952" s="177"/>
      <c r="P952" s="26" t="str">
        <f t="shared" si="53"/>
        <v/>
      </c>
      <c r="Q952" s="26" t="str">
        <f t="shared" si="54"/>
        <v/>
      </c>
      <c r="R952" s="27" t="str">
        <f t="shared" si="55"/>
        <v/>
      </c>
      <c r="S952" s="18"/>
      <c r="T952" s="18"/>
      <c r="U952" s="18"/>
      <c r="V952" s="18"/>
    </row>
    <row r="953" spans="1:22" ht="14.2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"/>
      <c r="L953" s="1"/>
      <c r="M953" s="18"/>
      <c r="N953" s="176"/>
      <c r="O953" s="177"/>
      <c r="P953" s="26" t="str">
        <f t="shared" si="53"/>
        <v/>
      </c>
      <c r="Q953" s="26" t="str">
        <f t="shared" si="54"/>
        <v/>
      </c>
      <c r="R953" s="27" t="str">
        <f t="shared" si="55"/>
        <v/>
      </c>
      <c r="S953" s="18"/>
      <c r="T953" s="18"/>
      <c r="U953" s="18"/>
      <c r="V953" s="18"/>
    </row>
    <row r="954" spans="1:22" ht="14.2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"/>
      <c r="L954" s="1"/>
      <c r="M954" s="18"/>
      <c r="N954" s="176"/>
      <c r="O954" s="177"/>
      <c r="P954" s="26" t="str">
        <f t="shared" si="53"/>
        <v/>
      </c>
      <c r="Q954" s="26" t="str">
        <f t="shared" si="54"/>
        <v/>
      </c>
      <c r="R954" s="27" t="str">
        <f t="shared" si="55"/>
        <v/>
      </c>
      <c r="S954" s="18"/>
      <c r="T954" s="18"/>
      <c r="U954" s="18"/>
      <c r="V954" s="18"/>
    </row>
    <row r="955" spans="1:22" ht="14.2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"/>
      <c r="L955" s="1"/>
      <c r="M955" s="18"/>
      <c r="N955" s="176"/>
      <c r="O955" s="177"/>
      <c r="P955" s="26" t="str">
        <f t="shared" si="53"/>
        <v/>
      </c>
      <c r="Q955" s="26" t="str">
        <f t="shared" si="54"/>
        <v/>
      </c>
      <c r="R955" s="27" t="str">
        <f t="shared" si="55"/>
        <v/>
      </c>
      <c r="S955" s="18"/>
      <c r="T955" s="18"/>
      <c r="U955" s="18"/>
      <c r="V955" s="18"/>
    </row>
    <row r="956" spans="1:22" ht="14.2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"/>
      <c r="L956" s="1"/>
      <c r="M956" s="18"/>
      <c r="N956" s="176"/>
      <c r="O956" s="177"/>
      <c r="P956" s="26" t="str">
        <f t="shared" si="53"/>
        <v/>
      </c>
      <c r="Q956" s="26" t="str">
        <f t="shared" si="54"/>
        <v/>
      </c>
      <c r="R956" s="27" t="str">
        <f t="shared" si="55"/>
        <v/>
      </c>
      <c r="S956" s="18"/>
      <c r="T956" s="18"/>
      <c r="U956" s="18"/>
      <c r="V956" s="18"/>
    </row>
    <row r="957" spans="1:22" ht="14.2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"/>
      <c r="L957" s="1"/>
      <c r="M957" s="18"/>
      <c r="N957" s="176"/>
      <c r="O957" s="177"/>
      <c r="P957" s="26" t="str">
        <f t="shared" si="53"/>
        <v/>
      </c>
      <c r="Q957" s="26" t="str">
        <f t="shared" si="54"/>
        <v/>
      </c>
      <c r="R957" s="27" t="str">
        <f t="shared" si="55"/>
        <v/>
      </c>
      <c r="S957" s="18"/>
      <c r="T957" s="18"/>
      <c r="U957" s="18"/>
      <c r="V957" s="18"/>
    </row>
    <row r="958" spans="1:22" ht="14.2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"/>
      <c r="L958" s="1"/>
      <c r="M958" s="18"/>
      <c r="N958" s="176"/>
      <c r="O958" s="177"/>
      <c r="P958" s="26" t="str">
        <f t="shared" si="53"/>
        <v/>
      </c>
      <c r="Q958" s="26" t="str">
        <f t="shared" si="54"/>
        <v/>
      </c>
      <c r="R958" s="27" t="str">
        <f t="shared" si="55"/>
        <v/>
      </c>
      <c r="S958" s="18"/>
      <c r="T958" s="18"/>
      <c r="U958" s="18"/>
      <c r="V958" s="18"/>
    </row>
    <row r="959" spans="1:22" ht="14.2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"/>
      <c r="L959" s="1"/>
      <c r="M959" s="18"/>
      <c r="N959" s="176"/>
      <c r="O959" s="177"/>
      <c r="P959" s="26" t="str">
        <f t="shared" si="53"/>
        <v/>
      </c>
      <c r="Q959" s="26" t="str">
        <f t="shared" si="54"/>
        <v/>
      </c>
      <c r="R959" s="27" t="str">
        <f t="shared" si="55"/>
        <v/>
      </c>
      <c r="S959" s="18"/>
      <c r="T959" s="18"/>
      <c r="U959" s="18"/>
      <c r="V959" s="18"/>
    </row>
    <row r="960" spans="1:22" ht="14.2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"/>
      <c r="L960" s="1"/>
      <c r="M960" s="18"/>
      <c r="N960" s="176"/>
      <c r="O960" s="177"/>
      <c r="P960" s="26" t="str">
        <f t="shared" si="53"/>
        <v/>
      </c>
      <c r="Q960" s="26" t="str">
        <f t="shared" si="54"/>
        <v/>
      </c>
      <c r="R960" s="27" t="str">
        <f t="shared" si="55"/>
        <v/>
      </c>
      <c r="S960" s="18"/>
      <c r="T960" s="18"/>
      <c r="U960" s="18"/>
      <c r="V960" s="18"/>
    </row>
    <row r="961" spans="1:22" ht="14.2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"/>
      <c r="L961" s="1"/>
      <c r="M961" s="18"/>
      <c r="N961" s="176"/>
      <c r="O961" s="177"/>
      <c r="P961" s="26" t="str">
        <f t="shared" si="53"/>
        <v/>
      </c>
      <c r="Q961" s="26" t="str">
        <f t="shared" si="54"/>
        <v/>
      </c>
      <c r="R961" s="27" t="str">
        <f t="shared" si="55"/>
        <v/>
      </c>
      <c r="S961" s="18"/>
      <c r="T961" s="18"/>
      <c r="U961" s="18"/>
      <c r="V961" s="18"/>
    </row>
    <row r="962" spans="1:22" ht="14.2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"/>
      <c r="L962" s="1"/>
      <c r="M962" s="18"/>
      <c r="N962" s="176"/>
      <c r="O962" s="177"/>
      <c r="P962" s="26" t="str">
        <f t="shared" si="53"/>
        <v/>
      </c>
      <c r="Q962" s="26" t="str">
        <f t="shared" si="54"/>
        <v/>
      </c>
      <c r="R962" s="27" t="str">
        <f t="shared" si="55"/>
        <v/>
      </c>
      <c r="S962" s="18"/>
      <c r="T962" s="18"/>
      <c r="U962" s="18"/>
      <c r="V962" s="18"/>
    </row>
    <row r="963" spans="1:22" ht="14.2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"/>
      <c r="L963" s="1"/>
      <c r="M963" s="18"/>
      <c r="N963" s="176"/>
      <c r="O963" s="177"/>
      <c r="P963" s="26" t="str">
        <f t="shared" si="53"/>
        <v/>
      </c>
      <c r="Q963" s="26" t="str">
        <f t="shared" si="54"/>
        <v/>
      </c>
      <c r="R963" s="27" t="str">
        <f t="shared" si="55"/>
        <v/>
      </c>
      <c r="S963" s="18"/>
      <c r="T963" s="18"/>
      <c r="U963" s="18"/>
      <c r="V963" s="18"/>
    </row>
    <row r="964" spans="1:22" ht="14.2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"/>
      <c r="L964" s="1"/>
      <c r="M964" s="18"/>
      <c r="N964" s="176"/>
      <c r="O964" s="177"/>
      <c r="P964" s="26" t="str">
        <f t="shared" si="53"/>
        <v/>
      </c>
      <c r="Q964" s="26" t="str">
        <f t="shared" si="54"/>
        <v/>
      </c>
      <c r="R964" s="27" t="str">
        <f t="shared" si="55"/>
        <v/>
      </c>
      <c r="S964" s="18"/>
      <c r="T964" s="18"/>
      <c r="U964" s="18"/>
      <c r="V964" s="18"/>
    </row>
    <row r="965" spans="1:22" ht="14.2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"/>
      <c r="L965" s="1"/>
      <c r="M965" s="18"/>
      <c r="N965" s="176"/>
      <c r="O965" s="177"/>
      <c r="P965" s="26" t="str">
        <f t="shared" si="53"/>
        <v/>
      </c>
      <c r="Q965" s="26" t="str">
        <f t="shared" si="54"/>
        <v/>
      </c>
      <c r="R965" s="27" t="str">
        <f t="shared" si="55"/>
        <v/>
      </c>
      <c r="S965" s="18"/>
      <c r="T965" s="18"/>
      <c r="U965" s="18"/>
      <c r="V965" s="18"/>
    </row>
    <row r="966" spans="1:22" ht="14.2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"/>
      <c r="L966" s="1"/>
      <c r="M966" s="18"/>
      <c r="N966" s="176"/>
      <c r="O966" s="177"/>
      <c r="P966" s="26" t="str">
        <f t="shared" si="53"/>
        <v/>
      </c>
      <c r="Q966" s="26" t="str">
        <f t="shared" si="54"/>
        <v/>
      </c>
      <c r="R966" s="27" t="str">
        <f t="shared" si="55"/>
        <v/>
      </c>
      <c r="S966" s="18"/>
      <c r="T966" s="18"/>
      <c r="U966" s="18"/>
      <c r="V966" s="18"/>
    </row>
    <row r="967" spans="1:22" ht="14.2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"/>
      <c r="L967" s="1"/>
      <c r="M967" s="18"/>
      <c r="N967" s="176"/>
      <c r="O967" s="177"/>
      <c r="P967" s="26" t="str">
        <f t="shared" si="53"/>
        <v/>
      </c>
      <c r="Q967" s="26" t="str">
        <f t="shared" si="54"/>
        <v/>
      </c>
      <c r="R967" s="27" t="str">
        <f t="shared" si="55"/>
        <v/>
      </c>
      <c r="S967" s="18"/>
      <c r="T967" s="18"/>
      <c r="U967" s="18"/>
      <c r="V967" s="18"/>
    </row>
    <row r="968" spans="1:22" ht="14.2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"/>
      <c r="L968" s="1"/>
      <c r="M968" s="18"/>
      <c r="N968" s="176"/>
      <c r="O968" s="177"/>
      <c r="P968" s="26" t="str">
        <f t="shared" si="53"/>
        <v/>
      </c>
      <c r="Q968" s="26" t="str">
        <f t="shared" si="54"/>
        <v/>
      </c>
      <c r="R968" s="27" t="str">
        <f t="shared" si="55"/>
        <v/>
      </c>
      <c r="S968" s="18"/>
      <c r="T968" s="18"/>
      <c r="U968" s="18"/>
      <c r="V968" s="18"/>
    </row>
    <row r="969" spans="1:22" ht="14.2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"/>
      <c r="L969" s="1"/>
      <c r="M969" s="18"/>
      <c r="N969" s="176"/>
      <c r="O969" s="177"/>
      <c r="P969" s="26" t="str">
        <f t="shared" si="53"/>
        <v/>
      </c>
      <c r="Q969" s="26" t="str">
        <f t="shared" si="54"/>
        <v/>
      </c>
      <c r="R969" s="27" t="str">
        <f t="shared" si="55"/>
        <v/>
      </c>
      <c r="S969" s="18"/>
      <c r="T969" s="18"/>
      <c r="U969" s="18"/>
      <c r="V969" s="18"/>
    </row>
    <row r="970" spans="1:22" ht="14.2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"/>
      <c r="L970" s="1"/>
      <c r="M970" s="18"/>
      <c r="N970" s="176"/>
      <c r="O970" s="177"/>
      <c r="P970" s="26" t="str">
        <f t="shared" si="53"/>
        <v/>
      </c>
      <c r="Q970" s="26" t="str">
        <f t="shared" si="54"/>
        <v/>
      </c>
      <c r="R970" s="27" t="str">
        <f t="shared" si="55"/>
        <v/>
      </c>
      <c r="S970" s="18"/>
      <c r="T970" s="18"/>
      <c r="U970" s="18"/>
      <c r="V970" s="18"/>
    </row>
    <row r="971" spans="1:22" ht="14.2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"/>
      <c r="L971" s="1"/>
      <c r="M971" s="18"/>
      <c r="N971" s="176"/>
      <c r="O971" s="177"/>
      <c r="P971" s="26" t="str">
        <f t="shared" si="53"/>
        <v/>
      </c>
      <c r="Q971" s="26" t="str">
        <f t="shared" si="54"/>
        <v/>
      </c>
      <c r="R971" s="27" t="str">
        <f t="shared" si="55"/>
        <v/>
      </c>
      <c r="S971" s="18"/>
      <c r="T971" s="18"/>
      <c r="U971" s="18"/>
      <c r="V971" s="18"/>
    </row>
    <row r="972" spans="1:22" ht="14.2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"/>
      <c r="L972" s="1"/>
      <c r="M972" s="18"/>
      <c r="N972" s="176"/>
      <c r="O972" s="177"/>
      <c r="P972" s="26" t="str">
        <f t="shared" ref="P972:P1035" si="56">IF(N972="","",MONTH(N972))</f>
        <v/>
      </c>
      <c r="Q972" s="26" t="str">
        <f t="shared" ref="Q972:Q1035" si="57">IF(N972="","",YEAR(N972))</f>
        <v/>
      </c>
      <c r="R972" s="27" t="str">
        <f t="shared" ref="R972:R1035" si="58">IF(N972="","",IF(YEAR(N972)/4=ROUND(YEAR(N972)/4,0),"S","N"))</f>
        <v/>
      </c>
      <c r="S972" s="18"/>
      <c r="T972" s="18"/>
      <c r="U972" s="18"/>
      <c r="V972" s="18"/>
    </row>
    <row r="973" spans="1:22" ht="14.2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"/>
      <c r="L973" s="1"/>
      <c r="M973" s="18"/>
      <c r="N973" s="176"/>
      <c r="O973" s="177"/>
      <c r="P973" s="26" t="str">
        <f t="shared" si="56"/>
        <v/>
      </c>
      <c r="Q973" s="26" t="str">
        <f t="shared" si="57"/>
        <v/>
      </c>
      <c r="R973" s="27" t="str">
        <f t="shared" si="58"/>
        <v/>
      </c>
      <c r="S973" s="18"/>
      <c r="T973" s="18"/>
      <c r="U973" s="18"/>
      <c r="V973" s="18"/>
    </row>
    <row r="974" spans="1:22" ht="14.2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"/>
      <c r="L974" s="1"/>
      <c r="M974" s="18"/>
      <c r="N974" s="176"/>
      <c r="O974" s="177"/>
      <c r="P974" s="26" t="str">
        <f t="shared" si="56"/>
        <v/>
      </c>
      <c r="Q974" s="26" t="str">
        <f t="shared" si="57"/>
        <v/>
      </c>
      <c r="R974" s="27" t="str">
        <f t="shared" si="58"/>
        <v/>
      </c>
      <c r="S974" s="18"/>
      <c r="T974" s="18"/>
      <c r="U974" s="18"/>
      <c r="V974" s="18"/>
    </row>
    <row r="975" spans="1:22" ht="14.2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"/>
      <c r="L975" s="1"/>
      <c r="M975" s="18"/>
      <c r="N975" s="176"/>
      <c r="O975" s="177"/>
      <c r="P975" s="26" t="str">
        <f t="shared" si="56"/>
        <v/>
      </c>
      <c r="Q975" s="26" t="str">
        <f t="shared" si="57"/>
        <v/>
      </c>
      <c r="R975" s="27" t="str">
        <f t="shared" si="58"/>
        <v/>
      </c>
      <c r="S975" s="18"/>
      <c r="T975" s="18"/>
      <c r="U975" s="18"/>
      <c r="V975" s="18"/>
    </row>
    <row r="976" spans="1:22" ht="14.2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"/>
      <c r="L976" s="1"/>
      <c r="M976" s="18"/>
      <c r="N976" s="176"/>
      <c r="O976" s="177"/>
      <c r="P976" s="26" t="str">
        <f t="shared" si="56"/>
        <v/>
      </c>
      <c r="Q976" s="26" t="str">
        <f t="shared" si="57"/>
        <v/>
      </c>
      <c r="R976" s="27" t="str">
        <f t="shared" si="58"/>
        <v/>
      </c>
      <c r="S976" s="18"/>
      <c r="T976" s="18"/>
      <c r="U976" s="18"/>
      <c r="V976" s="18"/>
    </row>
    <row r="977" spans="1:22" ht="14.25" customHeight="1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"/>
      <c r="L977" s="1"/>
      <c r="M977" s="18"/>
      <c r="N977" s="176"/>
      <c r="O977" s="177"/>
      <c r="P977" s="26" t="str">
        <f t="shared" si="56"/>
        <v/>
      </c>
      <c r="Q977" s="26" t="str">
        <f t="shared" si="57"/>
        <v/>
      </c>
      <c r="R977" s="27" t="str">
        <f t="shared" si="58"/>
        <v/>
      </c>
      <c r="S977" s="18"/>
      <c r="T977" s="18"/>
      <c r="U977" s="18"/>
      <c r="V977" s="18"/>
    </row>
    <row r="978" spans="1:22" ht="14.25" customHeight="1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"/>
      <c r="L978" s="1"/>
      <c r="M978" s="18"/>
      <c r="N978" s="176"/>
      <c r="O978" s="177"/>
      <c r="P978" s="26" t="str">
        <f t="shared" si="56"/>
        <v/>
      </c>
      <c r="Q978" s="26" t="str">
        <f t="shared" si="57"/>
        <v/>
      </c>
      <c r="R978" s="27" t="str">
        <f t="shared" si="58"/>
        <v/>
      </c>
      <c r="S978" s="18"/>
      <c r="T978" s="18"/>
      <c r="U978" s="18"/>
      <c r="V978" s="18"/>
    </row>
    <row r="979" spans="1:22" ht="14.25" customHeight="1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"/>
      <c r="L979" s="1"/>
      <c r="M979" s="18"/>
      <c r="N979" s="176"/>
      <c r="O979" s="177"/>
      <c r="P979" s="26" t="str">
        <f t="shared" si="56"/>
        <v/>
      </c>
      <c r="Q979" s="26" t="str">
        <f t="shared" si="57"/>
        <v/>
      </c>
      <c r="R979" s="27" t="str">
        <f t="shared" si="58"/>
        <v/>
      </c>
      <c r="S979" s="18"/>
      <c r="T979" s="18"/>
      <c r="U979" s="18"/>
      <c r="V979" s="18"/>
    </row>
    <row r="980" spans="1:22" ht="14.25" customHeight="1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"/>
      <c r="L980" s="1"/>
      <c r="M980" s="18"/>
      <c r="N980" s="176"/>
      <c r="O980" s="177"/>
      <c r="P980" s="26" t="str">
        <f t="shared" si="56"/>
        <v/>
      </c>
      <c r="Q980" s="26" t="str">
        <f t="shared" si="57"/>
        <v/>
      </c>
      <c r="R980" s="27" t="str">
        <f t="shared" si="58"/>
        <v/>
      </c>
      <c r="S980" s="18"/>
      <c r="T980" s="18"/>
      <c r="U980" s="18"/>
      <c r="V980" s="18"/>
    </row>
    <row r="981" spans="1:22" ht="14.25" customHeight="1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"/>
      <c r="L981" s="1"/>
      <c r="M981" s="18"/>
      <c r="N981" s="176"/>
      <c r="O981" s="177"/>
      <c r="P981" s="26" t="str">
        <f t="shared" si="56"/>
        <v/>
      </c>
      <c r="Q981" s="26" t="str">
        <f t="shared" si="57"/>
        <v/>
      </c>
      <c r="R981" s="27" t="str">
        <f t="shared" si="58"/>
        <v/>
      </c>
      <c r="S981" s="18"/>
      <c r="T981" s="18"/>
      <c r="U981" s="18"/>
      <c r="V981" s="18"/>
    </row>
    <row r="982" spans="1:22" ht="14.25" customHeight="1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"/>
      <c r="L982" s="1"/>
      <c r="M982" s="18"/>
      <c r="N982" s="176"/>
      <c r="O982" s="177"/>
      <c r="P982" s="26" t="str">
        <f t="shared" si="56"/>
        <v/>
      </c>
      <c r="Q982" s="26" t="str">
        <f t="shared" si="57"/>
        <v/>
      </c>
      <c r="R982" s="27" t="str">
        <f t="shared" si="58"/>
        <v/>
      </c>
      <c r="S982" s="18"/>
      <c r="T982" s="18"/>
      <c r="U982" s="18"/>
      <c r="V982" s="18"/>
    </row>
    <row r="983" spans="1:22" ht="14.25" customHeight="1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"/>
      <c r="L983" s="1"/>
      <c r="M983" s="18"/>
      <c r="N983" s="176"/>
      <c r="O983" s="177"/>
      <c r="P983" s="26" t="str">
        <f t="shared" si="56"/>
        <v/>
      </c>
      <c r="Q983" s="26" t="str">
        <f t="shared" si="57"/>
        <v/>
      </c>
      <c r="R983" s="27" t="str">
        <f t="shared" si="58"/>
        <v/>
      </c>
      <c r="S983" s="18"/>
      <c r="T983" s="18"/>
      <c r="U983" s="18"/>
      <c r="V983" s="18"/>
    </row>
    <row r="984" spans="1:22" ht="14.25" customHeight="1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"/>
      <c r="L984" s="1"/>
      <c r="M984" s="18"/>
      <c r="N984" s="176"/>
      <c r="O984" s="177"/>
      <c r="P984" s="26" t="str">
        <f t="shared" si="56"/>
        <v/>
      </c>
      <c r="Q984" s="26" t="str">
        <f t="shared" si="57"/>
        <v/>
      </c>
      <c r="R984" s="27" t="str">
        <f t="shared" si="58"/>
        <v/>
      </c>
      <c r="S984" s="18"/>
      <c r="T984" s="18"/>
      <c r="U984" s="18"/>
      <c r="V984" s="18"/>
    </row>
    <row r="985" spans="1:22" ht="14.25" customHeight="1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"/>
      <c r="L985" s="1"/>
      <c r="M985" s="18"/>
      <c r="N985" s="176"/>
      <c r="O985" s="177"/>
      <c r="P985" s="26" t="str">
        <f t="shared" si="56"/>
        <v/>
      </c>
      <c r="Q985" s="26" t="str">
        <f t="shared" si="57"/>
        <v/>
      </c>
      <c r="R985" s="27" t="str">
        <f t="shared" si="58"/>
        <v/>
      </c>
      <c r="S985" s="18"/>
      <c r="T985" s="18"/>
      <c r="U985" s="18"/>
      <c r="V985" s="18"/>
    </row>
    <row r="986" spans="1:22" ht="14.25" customHeight="1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"/>
      <c r="L986" s="1"/>
      <c r="M986" s="18"/>
      <c r="N986" s="176"/>
      <c r="O986" s="177"/>
      <c r="P986" s="26" t="str">
        <f t="shared" si="56"/>
        <v/>
      </c>
      <c r="Q986" s="26" t="str">
        <f t="shared" si="57"/>
        <v/>
      </c>
      <c r="R986" s="27" t="str">
        <f t="shared" si="58"/>
        <v/>
      </c>
      <c r="S986" s="18"/>
      <c r="T986" s="18"/>
      <c r="U986" s="18"/>
      <c r="V986" s="18"/>
    </row>
    <row r="987" spans="1:22" ht="14.25" customHeight="1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"/>
      <c r="L987" s="1"/>
      <c r="M987" s="18"/>
      <c r="N987" s="176"/>
      <c r="O987" s="177"/>
      <c r="P987" s="26" t="str">
        <f t="shared" si="56"/>
        <v/>
      </c>
      <c r="Q987" s="26" t="str">
        <f t="shared" si="57"/>
        <v/>
      </c>
      <c r="R987" s="27" t="str">
        <f t="shared" si="58"/>
        <v/>
      </c>
      <c r="S987" s="18"/>
      <c r="T987" s="18"/>
      <c r="U987" s="18"/>
      <c r="V987" s="18"/>
    </row>
    <row r="988" spans="1:22" ht="14.25" customHeight="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"/>
      <c r="L988" s="1"/>
      <c r="M988" s="18"/>
      <c r="N988" s="176"/>
      <c r="O988" s="177"/>
      <c r="P988" s="26" t="str">
        <f t="shared" si="56"/>
        <v/>
      </c>
      <c r="Q988" s="26" t="str">
        <f t="shared" si="57"/>
        <v/>
      </c>
      <c r="R988" s="27" t="str">
        <f t="shared" si="58"/>
        <v/>
      </c>
      <c r="S988" s="18"/>
      <c r="T988" s="18"/>
      <c r="U988" s="18"/>
      <c r="V988" s="18"/>
    </row>
    <row r="989" spans="1:22" ht="14.25" customHeight="1" x14ac:dyDescent="0.25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"/>
      <c r="L989" s="1"/>
      <c r="M989" s="18"/>
      <c r="N989" s="176"/>
      <c r="O989" s="177"/>
      <c r="P989" s="26" t="str">
        <f t="shared" si="56"/>
        <v/>
      </c>
      <c r="Q989" s="26" t="str">
        <f t="shared" si="57"/>
        <v/>
      </c>
      <c r="R989" s="27" t="str">
        <f t="shared" si="58"/>
        <v/>
      </c>
      <c r="S989" s="18"/>
      <c r="T989" s="18"/>
      <c r="U989" s="18"/>
      <c r="V989" s="18"/>
    </row>
    <row r="990" spans="1:22" ht="14.25" customHeight="1" x14ac:dyDescent="0.25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"/>
      <c r="L990" s="1"/>
      <c r="M990" s="18"/>
      <c r="N990" s="176"/>
      <c r="O990" s="177"/>
      <c r="P990" s="26" t="str">
        <f t="shared" si="56"/>
        <v/>
      </c>
      <c r="Q990" s="26" t="str">
        <f t="shared" si="57"/>
        <v/>
      </c>
      <c r="R990" s="27" t="str">
        <f t="shared" si="58"/>
        <v/>
      </c>
      <c r="S990" s="18"/>
      <c r="T990" s="18"/>
      <c r="U990" s="18"/>
      <c r="V990" s="18"/>
    </row>
    <row r="991" spans="1:22" ht="14.25" customHeight="1" x14ac:dyDescent="0.25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"/>
      <c r="L991" s="1"/>
      <c r="M991" s="18"/>
      <c r="N991" s="176"/>
      <c r="O991" s="177"/>
      <c r="P991" s="26" t="str">
        <f t="shared" si="56"/>
        <v/>
      </c>
      <c r="Q991" s="26" t="str">
        <f t="shared" si="57"/>
        <v/>
      </c>
      <c r="R991" s="27" t="str">
        <f t="shared" si="58"/>
        <v/>
      </c>
      <c r="S991" s="18"/>
      <c r="T991" s="18"/>
      <c r="U991" s="18"/>
      <c r="V991" s="18"/>
    </row>
    <row r="992" spans="1:22" ht="14.25" customHeight="1" x14ac:dyDescent="0.25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"/>
      <c r="L992" s="1"/>
      <c r="M992" s="18"/>
      <c r="N992" s="176"/>
      <c r="O992" s="177"/>
      <c r="P992" s="26" t="str">
        <f t="shared" si="56"/>
        <v/>
      </c>
      <c r="Q992" s="26" t="str">
        <f t="shared" si="57"/>
        <v/>
      </c>
      <c r="R992" s="27" t="str">
        <f t="shared" si="58"/>
        <v/>
      </c>
      <c r="S992" s="18"/>
      <c r="T992" s="18"/>
      <c r="U992" s="18"/>
      <c r="V992" s="18"/>
    </row>
    <row r="993" spans="1:22" ht="14.25" customHeight="1" x14ac:dyDescent="0.25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"/>
      <c r="L993" s="1"/>
      <c r="M993" s="18"/>
      <c r="N993" s="176"/>
      <c r="O993" s="177"/>
      <c r="P993" s="26" t="str">
        <f t="shared" si="56"/>
        <v/>
      </c>
      <c r="Q993" s="26" t="str">
        <f t="shared" si="57"/>
        <v/>
      </c>
      <c r="R993" s="27" t="str">
        <f t="shared" si="58"/>
        <v/>
      </c>
      <c r="S993" s="18"/>
      <c r="T993" s="18"/>
      <c r="U993" s="18"/>
      <c r="V993" s="18"/>
    </row>
    <row r="994" spans="1:22" ht="14.25" customHeight="1" x14ac:dyDescent="0.25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"/>
      <c r="L994" s="1"/>
      <c r="M994" s="18"/>
      <c r="N994" s="176"/>
      <c r="O994" s="177"/>
      <c r="P994" s="26" t="str">
        <f t="shared" si="56"/>
        <v/>
      </c>
      <c r="Q994" s="26" t="str">
        <f t="shared" si="57"/>
        <v/>
      </c>
      <c r="R994" s="27" t="str">
        <f t="shared" si="58"/>
        <v/>
      </c>
      <c r="S994" s="18"/>
      <c r="T994" s="18"/>
      <c r="U994" s="18"/>
      <c r="V994" s="18"/>
    </row>
    <row r="995" spans="1:22" ht="14.25" customHeight="1" x14ac:dyDescent="0.2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"/>
      <c r="L995" s="1"/>
      <c r="M995" s="18"/>
      <c r="N995" s="176"/>
      <c r="O995" s="177"/>
      <c r="P995" s="26" t="str">
        <f t="shared" si="56"/>
        <v/>
      </c>
      <c r="Q995" s="26" t="str">
        <f t="shared" si="57"/>
        <v/>
      </c>
      <c r="R995" s="27" t="str">
        <f t="shared" si="58"/>
        <v/>
      </c>
      <c r="S995" s="18"/>
      <c r="T995" s="18"/>
      <c r="U995" s="18"/>
      <c r="V995" s="18"/>
    </row>
    <row r="996" spans="1:22" ht="14.25" customHeight="1" x14ac:dyDescent="0.25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"/>
      <c r="L996" s="1"/>
      <c r="M996" s="18"/>
      <c r="N996" s="176"/>
      <c r="O996" s="177"/>
      <c r="P996" s="26" t="str">
        <f t="shared" si="56"/>
        <v/>
      </c>
      <c r="Q996" s="26" t="str">
        <f t="shared" si="57"/>
        <v/>
      </c>
      <c r="R996" s="27" t="str">
        <f t="shared" si="58"/>
        <v/>
      </c>
      <c r="S996" s="18"/>
      <c r="T996" s="18"/>
      <c r="U996" s="18"/>
      <c r="V996" s="18"/>
    </row>
    <row r="997" spans="1:22" ht="14.25" customHeight="1" x14ac:dyDescent="0.25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"/>
      <c r="L997" s="1"/>
      <c r="M997" s="18"/>
      <c r="N997" s="176"/>
      <c r="O997" s="177"/>
      <c r="P997" s="26" t="str">
        <f t="shared" si="56"/>
        <v/>
      </c>
      <c r="Q997" s="26" t="str">
        <f t="shared" si="57"/>
        <v/>
      </c>
      <c r="R997" s="27" t="str">
        <f t="shared" si="58"/>
        <v/>
      </c>
      <c r="S997" s="18"/>
      <c r="T997" s="18"/>
      <c r="U997" s="18"/>
      <c r="V997" s="18"/>
    </row>
    <row r="998" spans="1:22" ht="14.25" customHeight="1" x14ac:dyDescent="0.25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"/>
      <c r="L998" s="1"/>
      <c r="M998" s="18"/>
      <c r="N998" s="176"/>
      <c r="O998" s="177"/>
      <c r="P998" s="26" t="str">
        <f t="shared" si="56"/>
        <v/>
      </c>
      <c r="Q998" s="26" t="str">
        <f t="shared" si="57"/>
        <v/>
      </c>
      <c r="R998" s="27" t="str">
        <f t="shared" si="58"/>
        <v/>
      </c>
      <c r="S998" s="18"/>
      <c r="T998" s="18"/>
      <c r="U998" s="18"/>
      <c r="V998" s="18"/>
    </row>
    <row r="999" spans="1:22" ht="14.25" customHeight="1" x14ac:dyDescent="0.25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"/>
      <c r="L999" s="1"/>
      <c r="M999" s="18"/>
      <c r="N999" s="176"/>
      <c r="O999" s="177"/>
      <c r="P999" s="26" t="str">
        <f t="shared" si="56"/>
        <v/>
      </c>
      <c r="Q999" s="26" t="str">
        <f t="shared" si="57"/>
        <v/>
      </c>
      <c r="R999" s="27" t="str">
        <f t="shared" si="58"/>
        <v/>
      </c>
      <c r="S999" s="18"/>
      <c r="T999" s="18"/>
      <c r="U999" s="18"/>
      <c r="V999" s="18"/>
    </row>
    <row r="1000" spans="1:22" ht="14.25" customHeight="1" x14ac:dyDescent="0.25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"/>
      <c r="L1000" s="1"/>
      <c r="M1000" s="18"/>
      <c r="N1000" s="176"/>
      <c r="O1000" s="177"/>
      <c r="P1000" s="26" t="str">
        <f t="shared" si="56"/>
        <v/>
      </c>
      <c r="Q1000" s="26" t="str">
        <f t="shared" si="57"/>
        <v/>
      </c>
      <c r="R1000" s="27" t="str">
        <f t="shared" si="58"/>
        <v/>
      </c>
      <c r="S1000" s="18"/>
      <c r="T1000" s="18"/>
      <c r="U1000" s="18"/>
      <c r="V1000" s="18"/>
    </row>
    <row r="1001" spans="1:22" ht="14.25" customHeight="1" x14ac:dyDescent="0.25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"/>
      <c r="L1001" s="1"/>
      <c r="M1001" s="18"/>
      <c r="N1001" s="176"/>
      <c r="O1001" s="177"/>
      <c r="P1001" s="26" t="str">
        <f t="shared" si="56"/>
        <v/>
      </c>
      <c r="Q1001" s="26" t="str">
        <f t="shared" si="57"/>
        <v/>
      </c>
      <c r="R1001" s="27" t="str">
        <f t="shared" si="58"/>
        <v/>
      </c>
      <c r="S1001" s="18"/>
      <c r="T1001" s="18"/>
      <c r="U1001" s="18"/>
      <c r="V1001" s="18"/>
    </row>
    <row r="1002" spans="1:22" ht="14.25" customHeight="1" x14ac:dyDescent="0.25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"/>
      <c r="L1002" s="1"/>
      <c r="M1002" s="18"/>
      <c r="N1002" s="176"/>
      <c r="O1002" s="177"/>
      <c r="P1002" s="26" t="str">
        <f t="shared" si="56"/>
        <v/>
      </c>
      <c r="Q1002" s="26" t="str">
        <f t="shared" si="57"/>
        <v/>
      </c>
      <c r="R1002" s="27" t="str">
        <f t="shared" si="58"/>
        <v/>
      </c>
      <c r="S1002" s="18"/>
      <c r="T1002" s="18"/>
      <c r="U1002" s="18"/>
      <c r="V1002" s="18"/>
    </row>
    <row r="1003" spans="1:22" ht="14.25" customHeight="1" x14ac:dyDescent="0.25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"/>
      <c r="L1003" s="1"/>
      <c r="M1003" s="18"/>
      <c r="N1003" s="176"/>
      <c r="O1003" s="177"/>
      <c r="P1003" s="26" t="str">
        <f t="shared" si="56"/>
        <v/>
      </c>
      <c r="Q1003" s="26" t="str">
        <f t="shared" si="57"/>
        <v/>
      </c>
      <c r="R1003" s="27" t="str">
        <f t="shared" si="58"/>
        <v/>
      </c>
      <c r="S1003" s="18"/>
      <c r="T1003" s="18"/>
      <c r="U1003" s="18"/>
      <c r="V1003" s="18"/>
    </row>
    <row r="1004" spans="1:22" ht="14.25" customHeight="1" x14ac:dyDescent="0.25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"/>
      <c r="L1004" s="1"/>
      <c r="M1004" s="18"/>
      <c r="N1004" s="176"/>
      <c r="O1004" s="177"/>
      <c r="P1004" s="26" t="str">
        <f t="shared" si="56"/>
        <v/>
      </c>
      <c r="Q1004" s="26" t="str">
        <f t="shared" si="57"/>
        <v/>
      </c>
      <c r="R1004" s="27" t="str">
        <f t="shared" si="58"/>
        <v/>
      </c>
      <c r="S1004" s="18"/>
      <c r="T1004" s="18"/>
      <c r="U1004" s="18"/>
      <c r="V1004" s="18"/>
    </row>
    <row r="1005" spans="1:22" ht="14.25" customHeight="1" x14ac:dyDescent="0.25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"/>
      <c r="L1005" s="1"/>
      <c r="M1005" s="18"/>
      <c r="N1005" s="176"/>
      <c r="O1005" s="177"/>
      <c r="P1005" s="26" t="str">
        <f t="shared" si="56"/>
        <v/>
      </c>
      <c r="Q1005" s="26" t="str">
        <f t="shared" si="57"/>
        <v/>
      </c>
      <c r="R1005" s="27" t="str">
        <f t="shared" si="58"/>
        <v/>
      </c>
      <c r="S1005" s="18"/>
      <c r="T1005" s="18"/>
      <c r="U1005" s="18"/>
      <c r="V1005" s="18"/>
    </row>
    <row r="1006" spans="1:22" ht="14.25" customHeight="1" x14ac:dyDescent="0.25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"/>
      <c r="L1006" s="1"/>
      <c r="M1006" s="18"/>
      <c r="N1006" s="176"/>
      <c r="O1006" s="177"/>
      <c r="P1006" s="26" t="str">
        <f t="shared" si="56"/>
        <v/>
      </c>
      <c r="Q1006" s="26" t="str">
        <f t="shared" si="57"/>
        <v/>
      </c>
      <c r="R1006" s="27" t="str">
        <f t="shared" si="58"/>
        <v/>
      </c>
      <c r="S1006" s="18"/>
      <c r="T1006" s="18"/>
      <c r="U1006" s="18"/>
      <c r="V1006" s="18"/>
    </row>
    <row r="1007" spans="1:22" ht="14.25" customHeight="1" x14ac:dyDescent="0.25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"/>
      <c r="L1007" s="1"/>
      <c r="M1007" s="18"/>
      <c r="N1007" s="176"/>
      <c r="O1007" s="177"/>
      <c r="P1007" s="26" t="str">
        <f t="shared" si="56"/>
        <v/>
      </c>
      <c r="Q1007" s="26" t="str">
        <f t="shared" si="57"/>
        <v/>
      </c>
      <c r="R1007" s="27" t="str">
        <f t="shared" si="58"/>
        <v/>
      </c>
      <c r="S1007" s="18"/>
      <c r="T1007" s="18"/>
      <c r="U1007" s="18"/>
      <c r="V1007" s="18"/>
    </row>
    <row r="1008" spans="1:22" ht="14.25" customHeight="1" x14ac:dyDescent="0.25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"/>
      <c r="L1008" s="1"/>
      <c r="M1008" s="18"/>
      <c r="N1008" s="176"/>
      <c r="O1008" s="177"/>
      <c r="P1008" s="26" t="str">
        <f t="shared" si="56"/>
        <v/>
      </c>
      <c r="Q1008" s="26" t="str">
        <f t="shared" si="57"/>
        <v/>
      </c>
      <c r="R1008" s="27" t="str">
        <f t="shared" si="58"/>
        <v/>
      </c>
      <c r="S1008" s="18"/>
      <c r="T1008" s="18"/>
      <c r="U1008" s="18"/>
      <c r="V1008" s="18"/>
    </row>
    <row r="1009" spans="1:22" ht="14.25" customHeight="1" x14ac:dyDescent="0.25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"/>
      <c r="L1009" s="1"/>
      <c r="M1009" s="18"/>
      <c r="N1009" s="176"/>
      <c r="O1009" s="177"/>
      <c r="P1009" s="26" t="str">
        <f t="shared" si="56"/>
        <v/>
      </c>
      <c r="Q1009" s="26" t="str">
        <f t="shared" si="57"/>
        <v/>
      </c>
      <c r="R1009" s="27" t="str">
        <f t="shared" si="58"/>
        <v/>
      </c>
      <c r="S1009" s="18"/>
      <c r="T1009" s="18"/>
      <c r="U1009" s="18"/>
      <c r="V1009" s="18"/>
    </row>
    <row r="1010" spans="1:22" ht="14.25" customHeight="1" x14ac:dyDescent="0.25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"/>
      <c r="L1010" s="1"/>
      <c r="M1010" s="18"/>
      <c r="N1010" s="176"/>
      <c r="O1010" s="177"/>
      <c r="P1010" s="26" t="str">
        <f t="shared" si="56"/>
        <v/>
      </c>
      <c r="Q1010" s="26" t="str">
        <f t="shared" si="57"/>
        <v/>
      </c>
      <c r="R1010" s="27" t="str">
        <f t="shared" si="58"/>
        <v/>
      </c>
      <c r="S1010" s="18"/>
      <c r="T1010" s="18"/>
      <c r="U1010" s="18"/>
      <c r="V1010" s="18"/>
    </row>
    <row r="1011" spans="1:22" ht="14.25" customHeight="1" x14ac:dyDescent="0.25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"/>
      <c r="L1011" s="1"/>
      <c r="M1011" s="18"/>
      <c r="N1011" s="176"/>
      <c r="O1011" s="177"/>
      <c r="P1011" s="26" t="str">
        <f t="shared" si="56"/>
        <v/>
      </c>
      <c r="Q1011" s="26" t="str">
        <f t="shared" si="57"/>
        <v/>
      </c>
      <c r="R1011" s="27" t="str">
        <f t="shared" si="58"/>
        <v/>
      </c>
      <c r="S1011" s="18"/>
      <c r="T1011" s="18"/>
      <c r="U1011" s="18"/>
      <c r="V1011" s="18"/>
    </row>
    <row r="1012" spans="1:22" ht="14.25" customHeight="1" x14ac:dyDescent="0.25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"/>
      <c r="L1012" s="1"/>
      <c r="M1012" s="18"/>
      <c r="N1012" s="176"/>
      <c r="O1012" s="177"/>
      <c r="P1012" s="26" t="str">
        <f t="shared" si="56"/>
        <v/>
      </c>
      <c r="Q1012" s="26" t="str">
        <f t="shared" si="57"/>
        <v/>
      </c>
      <c r="R1012" s="27" t="str">
        <f t="shared" si="58"/>
        <v/>
      </c>
      <c r="S1012" s="18"/>
      <c r="T1012" s="18"/>
      <c r="U1012" s="18"/>
      <c r="V1012" s="18"/>
    </row>
    <row r="1013" spans="1:22" ht="14.25" customHeight="1" x14ac:dyDescent="0.25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"/>
      <c r="L1013" s="1"/>
      <c r="M1013" s="18"/>
      <c r="N1013" s="176"/>
      <c r="O1013" s="177"/>
      <c r="P1013" s="26" t="str">
        <f t="shared" si="56"/>
        <v/>
      </c>
      <c r="Q1013" s="26" t="str">
        <f t="shared" si="57"/>
        <v/>
      </c>
      <c r="R1013" s="27" t="str">
        <f t="shared" si="58"/>
        <v/>
      </c>
      <c r="S1013" s="18"/>
      <c r="T1013" s="18"/>
      <c r="U1013" s="18"/>
      <c r="V1013" s="18"/>
    </row>
    <row r="1014" spans="1:22" ht="14.25" customHeight="1" x14ac:dyDescent="0.25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"/>
      <c r="L1014" s="1"/>
      <c r="M1014" s="18"/>
      <c r="N1014" s="176"/>
      <c r="O1014" s="177"/>
      <c r="P1014" s="26" t="str">
        <f t="shared" si="56"/>
        <v/>
      </c>
      <c r="Q1014" s="26" t="str">
        <f t="shared" si="57"/>
        <v/>
      </c>
      <c r="R1014" s="27" t="str">
        <f t="shared" si="58"/>
        <v/>
      </c>
      <c r="S1014" s="18"/>
      <c r="T1014" s="18"/>
      <c r="U1014" s="18"/>
      <c r="V1014" s="18"/>
    </row>
    <row r="1015" spans="1:22" ht="14.25" customHeight="1" x14ac:dyDescent="0.25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"/>
      <c r="L1015" s="1"/>
      <c r="M1015" s="18"/>
      <c r="N1015" s="176"/>
      <c r="O1015" s="177"/>
      <c r="P1015" s="26" t="str">
        <f t="shared" si="56"/>
        <v/>
      </c>
      <c r="Q1015" s="26" t="str">
        <f t="shared" si="57"/>
        <v/>
      </c>
      <c r="R1015" s="27" t="str">
        <f t="shared" si="58"/>
        <v/>
      </c>
      <c r="S1015" s="18"/>
      <c r="T1015" s="18"/>
      <c r="U1015" s="18"/>
      <c r="V1015" s="18"/>
    </row>
    <row r="1016" spans="1:22" ht="14.25" customHeight="1" x14ac:dyDescent="0.25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"/>
      <c r="L1016" s="1"/>
      <c r="M1016" s="18"/>
      <c r="N1016" s="176"/>
      <c r="O1016" s="177"/>
      <c r="P1016" s="26" t="str">
        <f t="shared" si="56"/>
        <v/>
      </c>
      <c r="Q1016" s="26" t="str">
        <f t="shared" si="57"/>
        <v/>
      </c>
      <c r="R1016" s="27" t="str">
        <f t="shared" si="58"/>
        <v/>
      </c>
      <c r="S1016" s="18"/>
      <c r="T1016" s="18"/>
      <c r="U1016" s="18"/>
      <c r="V1016" s="18"/>
    </row>
    <row r="1017" spans="1:22" ht="14.25" customHeight="1" x14ac:dyDescent="0.25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"/>
      <c r="L1017" s="1"/>
      <c r="M1017" s="18"/>
      <c r="N1017" s="176"/>
      <c r="O1017" s="177"/>
      <c r="P1017" s="26" t="str">
        <f t="shared" si="56"/>
        <v/>
      </c>
      <c r="Q1017" s="26" t="str">
        <f t="shared" si="57"/>
        <v/>
      </c>
      <c r="R1017" s="27" t="str">
        <f t="shared" si="58"/>
        <v/>
      </c>
      <c r="S1017" s="18"/>
      <c r="T1017" s="18"/>
      <c r="U1017" s="18"/>
      <c r="V1017" s="18"/>
    </row>
    <row r="1018" spans="1:22" ht="14.25" customHeight="1" x14ac:dyDescent="0.25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"/>
      <c r="L1018" s="1"/>
      <c r="M1018" s="18"/>
      <c r="N1018" s="176"/>
      <c r="O1018" s="177"/>
      <c r="P1018" s="26" t="str">
        <f t="shared" si="56"/>
        <v/>
      </c>
      <c r="Q1018" s="26" t="str">
        <f t="shared" si="57"/>
        <v/>
      </c>
      <c r="R1018" s="27" t="str">
        <f t="shared" si="58"/>
        <v/>
      </c>
      <c r="S1018" s="18"/>
      <c r="T1018" s="18"/>
      <c r="U1018" s="18"/>
      <c r="V1018" s="18"/>
    </row>
    <row r="1019" spans="1:22" ht="14.25" customHeight="1" x14ac:dyDescent="0.25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"/>
      <c r="L1019" s="1"/>
      <c r="M1019" s="18"/>
      <c r="N1019" s="176"/>
      <c r="O1019" s="177"/>
      <c r="P1019" s="26" t="str">
        <f t="shared" si="56"/>
        <v/>
      </c>
      <c r="Q1019" s="26" t="str">
        <f t="shared" si="57"/>
        <v/>
      </c>
      <c r="R1019" s="27" t="str">
        <f t="shared" si="58"/>
        <v/>
      </c>
      <c r="S1019" s="18"/>
      <c r="T1019" s="18"/>
      <c r="U1019" s="18"/>
      <c r="V1019" s="18"/>
    </row>
    <row r="1020" spans="1:22" ht="14.25" customHeight="1" x14ac:dyDescent="0.25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"/>
      <c r="L1020" s="1"/>
      <c r="M1020" s="18"/>
      <c r="N1020" s="176"/>
      <c r="O1020" s="177"/>
      <c r="P1020" s="26" t="str">
        <f t="shared" si="56"/>
        <v/>
      </c>
      <c r="Q1020" s="26" t="str">
        <f t="shared" si="57"/>
        <v/>
      </c>
      <c r="R1020" s="27" t="str">
        <f t="shared" si="58"/>
        <v/>
      </c>
      <c r="S1020" s="18"/>
      <c r="T1020" s="18"/>
      <c r="U1020" s="18"/>
      <c r="V1020" s="18"/>
    </row>
    <row r="1021" spans="1:22" ht="14.25" customHeight="1" x14ac:dyDescent="0.25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"/>
      <c r="L1021" s="1"/>
      <c r="M1021" s="18"/>
      <c r="N1021" s="176"/>
      <c r="O1021" s="177"/>
      <c r="P1021" s="26" t="str">
        <f t="shared" si="56"/>
        <v/>
      </c>
      <c r="Q1021" s="26" t="str">
        <f t="shared" si="57"/>
        <v/>
      </c>
      <c r="R1021" s="27" t="str">
        <f t="shared" si="58"/>
        <v/>
      </c>
      <c r="S1021" s="18"/>
      <c r="T1021" s="18"/>
      <c r="U1021" s="18"/>
      <c r="V1021" s="18"/>
    </row>
    <row r="1022" spans="1:22" ht="14.25" customHeight="1" x14ac:dyDescent="0.25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"/>
      <c r="L1022" s="1"/>
      <c r="M1022" s="18"/>
      <c r="N1022" s="176"/>
      <c r="O1022" s="177"/>
      <c r="P1022" s="26" t="str">
        <f t="shared" si="56"/>
        <v/>
      </c>
      <c r="Q1022" s="26" t="str">
        <f t="shared" si="57"/>
        <v/>
      </c>
      <c r="R1022" s="27" t="str">
        <f t="shared" si="58"/>
        <v/>
      </c>
      <c r="S1022" s="18"/>
      <c r="T1022" s="18"/>
      <c r="U1022" s="18"/>
      <c r="V1022" s="18"/>
    </row>
    <row r="1023" spans="1:22" ht="14.25" customHeight="1" x14ac:dyDescent="0.25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"/>
      <c r="L1023" s="1"/>
      <c r="M1023" s="18"/>
      <c r="N1023" s="176"/>
      <c r="O1023" s="177"/>
      <c r="P1023" s="26" t="str">
        <f t="shared" si="56"/>
        <v/>
      </c>
      <c r="Q1023" s="26" t="str">
        <f t="shared" si="57"/>
        <v/>
      </c>
      <c r="R1023" s="27" t="str">
        <f t="shared" si="58"/>
        <v/>
      </c>
      <c r="S1023" s="18"/>
      <c r="T1023" s="18"/>
      <c r="U1023" s="18"/>
      <c r="V1023" s="18"/>
    </row>
    <row r="1024" spans="1:22" ht="14.25" customHeight="1" x14ac:dyDescent="0.25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"/>
      <c r="L1024" s="1"/>
      <c r="M1024" s="18"/>
      <c r="N1024" s="176"/>
      <c r="O1024" s="177"/>
      <c r="P1024" s="26" t="str">
        <f t="shared" si="56"/>
        <v/>
      </c>
      <c r="Q1024" s="26" t="str">
        <f t="shared" si="57"/>
        <v/>
      </c>
      <c r="R1024" s="27" t="str">
        <f t="shared" si="58"/>
        <v/>
      </c>
      <c r="S1024" s="18"/>
      <c r="T1024" s="18"/>
      <c r="U1024" s="18"/>
      <c r="V1024" s="18"/>
    </row>
    <row r="1025" spans="1:22" ht="14.25" customHeight="1" x14ac:dyDescent="0.25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"/>
      <c r="L1025" s="1"/>
      <c r="M1025" s="18"/>
      <c r="N1025" s="176"/>
      <c r="O1025" s="177"/>
      <c r="P1025" s="26" t="str">
        <f t="shared" si="56"/>
        <v/>
      </c>
      <c r="Q1025" s="26" t="str">
        <f t="shared" si="57"/>
        <v/>
      </c>
      <c r="R1025" s="27" t="str">
        <f t="shared" si="58"/>
        <v/>
      </c>
      <c r="S1025" s="18"/>
      <c r="T1025" s="18"/>
      <c r="U1025" s="18"/>
      <c r="V1025" s="18"/>
    </row>
    <row r="1026" spans="1:22" ht="14.25" customHeight="1" x14ac:dyDescent="0.25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"/>
      <c r="L1026" s="1"/>
      <c r="M1026" s="18"/>
      <c r="N1026" s="176"/>
      <c r="O1026" s="177"/>
      <c r="P1026" s="26" t="str">
        <f t="shared" si="56"/>
        <v/>
      </c>
      <c r="Q1026" s="26" t="str">
        <f t="shared" si="57"/>
        <v/>
      </c>
      <c r="R1026" s="27" t="str">
        <f t="shared" si="58"/>
        <v/>
      </c>
      <c r="S1026" s="18"/>
      <c r="T1026" s="18"/>
      <c r="U1026" s="18"/>
      <c r="V1026" s="18"/>
    </row>
    <row r="1027" spans="1:22" ht="14.25" customHeight="1" x14ac:dyDescent="0.25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"/>
      <c r="L1027" s="1"/>
      <c r="M1027" s="18"/>
      <c r="N1027" s="176"/>
      <c r="O1027" s="177"/>
      <c r="P1027" s="26" t="str">
        <f t="shared" si="56"/>
        <v/>
      </c>
      <c r="Q1027" s="26" t="str">
        <f t="shared" si="57"/>
        <v/>
      </c>
      <c r="R1027" s="27" t="str">
        <f t="shared" si="58"/>
        <v/>
      </c>
      <c r="S1027" s="18"/>
      <c r="T1027" s="18"/>
      <c r="U1027" s="18"/>
      <c r="V1027" s="18"/>
    </row>
    <row r="1028" spans="1:22" ht="14.25" customHeight="1" x14ac:dyDescent="0.25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"/>
      <c r="L1028" s="1"/>
      <c r="M1028" s="18"/>
      <c r="N1028" s="176"/>
      <c r="O1028" s="177"/>
      <c r="P1028" s="26" t="str">
        <f t="shared" si="56"/>
        <v/>
      </c>
      <c r="Q1028" s="26" t="str">
        <f t="shared" si="57"/>
        <v/>
      </c>
      <c r="R1028" s="27" t="str">
        <f t="shared" si="58"/>
        <v/>
      </c>
      <c r="S1028" s="18"/>
      <c r="T1028" s="18"/>
      <c r="U1028" s="18"/>
      <c r="V1028" s="18"/>
    </row>
    <row r="1029" spans="1:22" ht="14.25" customHeight="1" x14ac:dyDescent="0.25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"/>
      <c r="L1029" s="1"/>
      <c r="M1029" s="18"/>
      <c r="N1029" s="176"/>
      <c r="O1029" s="177"/>
      <c r="P1029" s="26" t="str">
        <f t="shared" si="56"/>
        <v/>
      </c>
      <c r="Q1029" s="26" t="str">
        <f t="shared" si="57"/>
        <v/>
      </c>
      <c r="R1029" s="27" t="str">
        <f t="shared" si="58"/>
        <v/>
      </c>
      <c r="S1029" s="18"/>
      <c r="T1029" s="18"/>
      <c r="U1029" s="18"/>
      <c r="V1029" s="18"/>
    </row>
    <row r="1030" spans="1:22" ht="14.25" customHeight="1" x14ac:dyDescent="0.25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"/>
      <c r="L1030" s="1"/>
      <c r="M1030" s="18"/>
      <c r="N1030" s="176"/>
      <c r="O1030" s="177"/>
      <c r="P1030" s="26" t="str">
        <f t="shared" si="56"/>
        <v/>
      </c>
      <c r="Q1030" s="26" t="str">
        <f t="shared" si="57"/>
        <v/>
      </c>
      <c r="R1030" s="27" t="str">
        <f t="shared" si="58"/>
        <v/>
      </c>
      <c r="S1030" s="18"/>
      <c r="T1030" s="18"/>
      <c r="U1030" s="18"/>
      <c r="V1030" s="18"/>
    </row>
    <row r="1031" spans="1:22" ht="14.25" customHeight="1" x14ac:dyDescent="0.25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"/>
      <c r="L1031" s="1"/>
      <c r="M1031" s="18"/>
      <c r="N1031" s="176"/>
      <c r="O1031" s="177"/>
      <c r="P1031" s="26" t="str">
        <f t="shared" si="56"/>
        <v/>
      </c>
      <c r="Q1031" s="26" t="str">
        <f t="shared" si="57"/>
        <v/>
      </c>
      <c r="R1031" s="27" t="str">
        <f t="shared" si="58"/>
        <v/>
      </c>
      <c r="S1031" s="18"/>
      <c r="T1031" s="18"/>
      <c r="U1031" s="18"/>
      <c r="V1031" s="18"/>
    </row>
    <row r="1032" spans="1:22" ht="14.25" customHeight="1" x14ac:dyDescent="0.25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"/>
      <c r="L1032" s="1"/>
      <c r="M1032" s="18"/>
      <c r="N1032" s="176"/>
      <c r="O1032" s="177"/>
      <c r="P1032" s="26" t="str">
        <f t="shared" si="56"/>
        <v/>
      </c>
      <c r="Q1032" s="26" t="str">
        <f t="shared" si="57"/>
        <v/>
      </c>
      <c r="R1032" s="27" t="str">
        <f t="shared" si="58"/>
        <v/>
      </c>
      <c r="S1032" s="18"/>
      <c r="T1032" s="18"/>
      <c r="U1032" s="18"/>
      <c r="V1032" s="18"/>
    </row>
    <row r="1033" spans="1:22" ht="14.25" customHeight="1" x14ac:dyDescent="0.25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"/>
      <c r="L1033" s="1"/>
      <c r="M1033" s="18"/>
      <c r="N1033" s="176"/>
      <c r="O1033" s="177"/>
      <c r="P1033" s="26" t="str">
        <f t="shared" si="56"/>
        <v/>
      </c>
      <c r="Q1033" s="26" t="str">
        <f t="shared" si="57"/>
        <v/>
      </c>
      <c r="R1033" s="27" t="str">
        <f t="shared" si="58"/>
        <v/>
      </c>
      <c r="S1033" s="18"/>
      <c r="T1033" s="18"/>
      <c r="U1033" s="18"/>
      <c r="V1033" s="18"/>
    </row>
    <row r="1034" spans="1:22" ht="14.25" customHeight="1" x14ac:dyDescent="0.25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"/>
      <c r="L1034" s="1"/>
      <c r="M1034" s="18"/>
      <c r="N1034" s="176"/>
      <c r="O1034" s="177"/>
      <c r="P1034" s="26" t="str">
        <f t="shared" si="56"/>
        <v/>
      </c>
      <c r="Q1034" s="26" t="str">
        <f t="shared" si="57"/>
        <v/>
      </c>
      <c r="R1034" s="27" t="str">
        <f t="shared" si="58"/>
        <v/>
      </c>
      <c r="S1034" s="18"/>
      <c r="T1034" s="18"/>
      <c r="U1034" s="18"/>
      <c r="V1034" s="18"/>
    </row>
    <row r="1035" spans="1:22" ht="14.25" customHeight="1" x14ac:dyDescent="0.25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"/>
      <c r="L1035" s="1"/>
      <c r="M1035" s="18"/>
      <c r="N1035" s="176"/>
      <c r="O1035" s="177"/>
      <c r="P1035" s="26" t="str">
        <f t="shared" si="56"/>
        <v/>
      </c>
      <c r="Q1035" s="26" t="str">
        <f t="shared" si="57"/>
        <v/>
      </c>
      <c r="R1035" s="27" t="str">
        <f t="shared" si="58"/>
        <v/>
      </c>
      <c r="S1035" s="18"/>
      <c r="T1035" s="18"/>
      <c r="U1035" s="18"/>
      <c r="V1035" s="18"/>
    </row>
    <row r="1036" spans="1:22" ht="14.25" customHeight="1" x14ac:dyDescent="0.25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"/>
      <c r="L1036" s="1"/>
      <c r="M1036" s="18"/>
      <c r="N1036" s="176"/>
      <c r="O1036" s="177"/>
      <c r="P1036" s="26" t="str">
        <f t="shared" ref="P1036:P1090" si="59">IF(N1036="","",MONTH(N1036))</f>
        <v/>
      </c>
      <c r="Q1036" s="26" t="str">
        <f t="shared" ref="Q1036:Q1090" si="60">IF(N1036="","",YEAR(N1036))</f>
        <v/>
      </c>
      <c r="R1036" s="27" t="str">
        <f t="shared" ref="R1036:R1090" si="61">IF(N1036="","",IF(YEAR(N1036)/4=ROUND(YEAR(N1036)/4,0),"S","N"))</f>
        <v/>
      </c>
      <c r="S1036" s="18"/>
      <c r="T1036" s="18"/>
      <c r="U1036" s="18"/>
      <c r="V1036" s="18"/>
    </row>
    <row r="1037" spans="1:22" ht="14.25" customHeight="1" x14ac:dyDescent="0.25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"/>
      <c r="L1037" s="1"/>
      <c r="M1037" s="18"/>
      <c r="N1037" s="176"/>
      <c r="O1037" s="177"/>
      <c r="P1037" s="26" t="str">
        <f t="shared" si="59"/>
        <v/>
      </c>
      <c r="Q1037" s="26" t="str">
        <f t="shared" si="60"/>
        <v/>
      </c>
      <c r="R1037" s="27" t="str">
        <f t="shared" si="61"/>
        <v/>
      </c>
      <c r="S1037" s="18"/>
      <c r="T1037" s="18"/>
      <c r="U1037" s="18"/>
      <c r="V1037" s="18"/>
    </row>
    <row r="1038" spans="1:22" ht="14.25" customHeight="1" x14ac:dyDescent="0.25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"/>
      <c r="L1038" s="1"/>
      <c r="M1038" s="18"/>
      <c r="N1038" s="176"/>
      <c r="O1038" s="177"/>
      <c r="P1038" s="26" t="str">
        <f t="shared" si="59"/>
        <v/>
      </c>
      <c r="Q1038" s="26" t="str">
        <f t="shared" si="60"/>
        <v/>
      </c>
      <c r="R1038" s="27" t="str">
        <f t="shared" si="61"/>
        <v/>
      </c>
      <c r="S1038" s="18"/>
      <c r="T1038" s="18"/>
      <c r="U1038" s="18"/>
      <c r="V1038" s="18"/>
    </row>
    <row r="1039" spans="1:22" ht="14.25" customHeight="1" x14ac:dyDescent="0.25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"/>
      <c r="L1039" s="1"/>
      <c r="M1039" s="18"/>
      <c r="N1039" s="176"/>
      <c r="O1039" s="177"/>
      <c r="P1039" s="26" t="str">
        <f t="shared" si="59"/>
        <v/>
      </c>
      <c r="Q1039" s="26" t="str">
        <f t="shared" si="60"/>
        <v/>
      </c>
      <c r="R1039" s="27" t="str">
        <f t="shared" si="61"/>
        <v/>
      </c>
      <c r="S1039" s="18"/>
      <c r="T1039" s="18"/>
      <c r="U1039" s="18"/>
      <c r="V1039" s="18"/>
    </row>
    <row r="1040" spans="1:22" ht="14.25" customHeight="1" x14ac:dyDescent="0.25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"/>
      <c r="L1040" s="1"/>
      <c r="M1040" s="18"/>
      <c r="N1040" s="176"/>
      <c r="O1040" s="177"/>
      <c r="P1040" s="26" t="str">
        <f t="shared" si="59"/>
        <v/>
      </c>
      <c r="Q1040" s="26" t="str">
        <f t="shared" si="60"/>
        <v/>
      </c>
      <c r="R1040" s="27" t="str">
        <f t="shared" si="61"/>
        <v/>
      </c>
      <c r="S1040" s="18"/>
      <c r="T1040" s="18"/>
      <c r="U1040" s="18"/>
      <c r="V1040" s="18"/>
    </row>
    <row r="1041" spans="1:22" ht="14.25" customHeight="1" x14ac:dyDescent="0.25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"/>
      <c r="L1041" s="1"/>
      <c r="M1041" s="18"/>
      <c r="N1041" s="176"/>
      <c r="O1041" s="177"/>
      <c r="P1041" s="26" t="str">
        <f t="shared" si="59"/>
        <v/>
      </c>
      <c r="Q1041" s="26" t="str">
        <f t="shared" si="60"/>
        <v/>
      </c>
      <c r="R1041" s="27" t="str">
        <f t="shared" si="61"/>
        <v/>
      </c>
      <c r="S1041" s="18"/>
      <c r="T1041" s="18"/>
      <c r="U1041" s="18"/>
      <c r="V1041" s="18"/>
    </row>
    <row r="1042" spans="1:22" ht="14.25" customHeight="1" x14ac:dyDescent="0.25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"/>
      <c r="L1042" s="1"/>
      <c r="M1042" s="18"/>
      <c r="N1042" s="176"/>
      <c r="O1042" s="177"/>
      <c r="P1042" s="26" t="str">
        <f t="shared" si="59"/>
        <v/>
      </c>
      <c r="Q1042" s="26" t="str">
        <f t="shared" si="60"/>
        <v/>
      </c>
      <c r="R1042" s="27" t="str">
        <f t="shared" si="61"/>
        <v/>
      </c>
      <c r="S1042" s="18"/>
      <c r="T1042" s="18"/>
      <c r="U1042" s="18"/>
      <c r="V1042" s="18"/>
    </row>
    <row r="1043" spans="1:22" ht="14.25" customHeight="1" x14ac:dyDescent="0.25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"/>
      <c r="L1043" s="1"/>
      <c r="M1043" s="18"/>
      <c r="N1043" s="176"/>
      <c r="O1043" s="177"/>
      <c r="P1043" s="26" t="str">
        <f t="shared" si="59"/>
        <v/>
      </c>
      <c r="Q1043" s="26" t="str">
        <f t="shared" si="60"/>
        <v/>
      </c>
      <c r="R1043" s="27" t="str">
        <f t="shared" si="61"/>
        <v/>
      </c>
      <c r="S1043" s="18"/>
      <c r="T1043" s="18"/>
      <c r="U1043" s="18"/>
      <c r="V1043" s="18"/>
    </row>
    <row r="1044" spans="1:22" ht="14.25" customHeight="1" x14ac:dyDescent="0.25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"/>
      <c r="L1044" s="1"/>
      <c r="M1044" s="18"/>
      <c r="N1044" s="176"/>
      <c r="O1044" s="177"/>
      <c r="P1044" s="26" t="str">
        <f t="shared" si="59"/>
        <v/>
      </c>
      <c r="Q1044" s="26" t="str">
        <f t="shared" si="60"/>
        <v/>
      </c>
      <c r="R1044" s="27" t="str">
        <f t="shared" si="61"/>
        <v/>
      </c>
      <c r="S1044" s="18"/>
      <c r="T1044" s="18"/>
      <c r="U1044" s="18"/>
      <c r="V1044" s="18"/>
    </row>
    <row r="1045" spans="1:22" ht="14.25" customHeight="1" x14ac:dyDescent="0.25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"/>
      <c r="L1045" s="1"/>
      <c r="M1045" s="18"/>
      <c r="N1045" s="176"/>
      <c r="O1045" s="177"/>
      <c r="P1045" s="26" t="str">
        <f t="shared" si="59"/>
        <v/>
      </c>
      <c r="Q1045" s="26" t="str">
        <f t="shared" si="60"/>
        <v/>
      </c>
      <c r="R1045" s="27" t="str">
        <f t="shared" si="61"/>
        <v/>
      </c>
      <c r="S1045" s="18"/>
      <c r="T1045" s="18"/>
      <c r="U1045" s="18"/>
      <c r="V1045" s="18"/>
    </row>
    <row r="1046" spans="1:22" ht="14.25" customHeight="1" x14ac:dyDescent="0.25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"/>
      <c r="L1046" s="1"/>
      <c r="M1046" s="18"/>
      <c r="N1046" s="176"/>
      <c r="O1046" s="177"/>
      <c r="P1046" s="26" t="str">
        <f t="shared" si="59"/>
        <v/>
      </c>
      <c r="Q1046" s="26" t="str">
        <f t="shared" si="60"/>
        <v/>
      </c>
      <c r="R1046" s="27" t="str">
        <f t="shared" si="61"/>
        <v/>
      </c>
      <c r="S1046" s="18"/>
      <c r="T1046" s="18"/>
      <c r="U1046" s="18"/>
      <c r="V1046" s="18"/>
    </row>
    <row r="1047" spans="1:22" ht="14.25" customHeight="1" x14ac:dyDescent="0.25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"/>
      <c r="L1047" s="1"/>
      <c r="M1047" s="18"/>
      <c r="N1047" s="176"/>
      <c r="O1047" s="177"/>
      <c r="P1047" s="26" t="str">
        <f t="shared" si="59"/>
        <v/>
      </c>
      <c r="Q1047" s="26" t="str">
        <f t="shared" si="60"/>
        <v/>
      </c>
      <c r="R1047" s="27" t="str">
        <f t="shared" si="61"/>
        <v/>
      </c>
      <c r="S1047" s="18"/>
      <c r="T1047" s="18"/>
      <c r="U1047" s="18"/>
      <c r="V1047" s="18"/>
    </row>
    <row r="1048" spans="1:22" ht="14.25" customHeight="1" x14ac:dyDescent="0.25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"/>
      <c r="L1048" s="1"/>
      <c r="M1048" s="18"/>
      <c r="N1048" s="176"/>
      <c r="O1048" s="177"/>
      <c r="P1048" s="26" t="str">
        <f t="shared" si="59"/>
        <v/>
      </c>
      <c r="Q1048" s="26" t="str">
        <f t="shared" si="60"/>
        <v/>
      </c>
      <c r="R1048" s="27" t="str">
        <f t="shared" si="61"/>
        <v/>
      </c>
      <c r="S1048" s="18"/>
      <c r="T1048" s="18"/>
      <c r="U1048" s="18"/>
      <c r="V1048" s="18"/>
    </row>
    <row r="1049" spans="1:22" ht="14.25" customHeight="1" x14ac:dyDescent="0.25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"/>
      <c r="L1049" s="1"/>
      <c r="M1049" s="18"/>
      <c r="N1049" s="176"/>
      <c r="O1049" s="177"/>
      <c r="P1049" s="26" t="str">
        <f t="shared" si="59"/>
        <v/>
      </c>
      <c r="Q1049" s="26" t="str">
        <f t="shared" si="60"/>
        <v/>
      </c>
      <c r="R1049" s="27" t="str">
        <f t="shared" si="61"/>
        <v/>
      </c>
      <c r="S1049" s="18"/>
      <c r="T1049" s="18"/>
      <c r="U1049" s="18"/>
      <c r="V1049" s="18"/>
    </row>
    <row r="1050" spans="1:22" ht="14.25" customHeight="1" x14ac:dyDescent="0.25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"/>
      <c r="L1050" s="1"/>
      <c r="M1050" s="18"/>
      <c r="N1050" s="176"/>
      <c r="O1050" s="177"/>
      <c r="P1050" s="26" t="str">
        <f t="shared" si="59"/>
        <v/>
      </c>
      <c r="Q1050" s="26" t="str">
        <f t="shared" si="60"/>
        <v/>
      </c>
      <c r="R1050" s="27" t="str">
        <f t="shared" si="61"/>
        <v/>
      </c>
      <c r="S1050" s="18"/>
      <c r="T1050" s="18"/>
      <c r="U1050" s="18"/>
      <c r="V1050" s="18"/>
    </row>
    <row r="1051" spans="1:22" ht="14.25" customHeight="1" x14ac:dyDescent="0.25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"/>
      <c r="L1051" s="1"/>
      <c r="M1051" s="18"/>
      <c r="N1051" s="176"/>
      <c r="O1051" s="177"/>
      <c r="P1051" s="26" t="str">
        <f t="shared" si="59"/>
        <v/>
      </c>
      <c r="Q1051" s="26" t="str">
        <f t="shared" si="60"/>
        <v/>
      </c>
      <c r="R1051" s="27" t="str">
        <f t="shared" si="61"/>
        <v/>
      </c>
      <c r="S1051" s="18"/>
      <c r="T1051" s="18"/>
      <c r="U1051" s="18"/>
      <c r="V1051" s="18"/>
    </row>
    <row r="1052" spans="1:22" ht="14.25" customHeight="1" x14ac:dyDescent="0.25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"/>
      <c r="L1052" s="1"/>
      <c r="M1052" s="18"/>
      <c r="N1052" s="176"/>
      <c r="O1052" s="177"/>
      <c r="P1052" s="26" t="str">
        <f t="shared" si="59"/>
        <v/>
      </c>
      <c r="Q1052" s="26" t="str">
        <f t="shared" si="60"/>
        <v/>
      </c>
      <c r="R1052" s="27" t="str">
        <f t="shared" si="61"/>
        <v/>
      </c>
      <c r="S1052" s="18"/>
      <c r="T1052" s="18"/>
      <c r="U1052" s="18"/>
      <c r="V1052" s="18"/>
    </row>
    <row r="1053" spans="1:22" ht="14.25" customHeight="1" x14ac:dyDescent="0.25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"/>
      <c r="L1053" s="1"/>
      <c r="M1053" s="18"/>
      <c r="N1053" s="176"/>
      <c r="O1053" s="177"/>
      <c r="P1053" s="26" t="str">
        <f t="shared" si="59"/>
        <v/>
      </c>
      <c r="Q1053" s="26" t="str">
        <f t="shared" si="60"/>
        <v/>
      </c>
      <c r="R1053" s="27" t="str">
        <f t="shared" si="61"/>
        <v/>
      </c>
      <c r="S1053" s="18"/>
      <c r="T1053" s="18"/>
      <c r="U1053" s="18"/>
      <c r="V1053" s="18"/>
    </row>
    <row r="1054" spans="1:22" ht="14.25" customHeight="1" x14ac:dyDescent="0.25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"/>
      <c r="L1054" s="1"/>
      <c r="M1054" s="18"/>
      <c r="N1054" s="176"/>
      <c r="O1054" s="177"/>
      <c r="P1054" s="26" t="str">
        <f t="shared" si="59"/>
        <v/>
      </c>
      <c r="Q1054" s="26" t="str">
        <f t="shared" si="60"/>
        <v/>
      </c>
      <c r="R1054" s="27" t="str">
        <f t="shared" si="61"/>
        <v/>
      </c>
      <c r="S1054" s="18"/>
      <c r="T1054" s="18"/>
      <c r="U1054" s="18"/>
      <c r="V1054" s="18"/>
    </row>
    <row r="1055" spans="1:22" ht="14.25" customHeight="1" x14ac:dyDescent="0.25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"/>
      <c r="L1055" s="1"/>
      <c r="M1055" s="18"/>
      <c r="N1055" s="176"/>
      <c r="O1055" s="177"/>
      <c r="P1055" s="26" t="str">
        <f t="shared" si="59"/>
        <v/>
      </c>
      <c r="Q1055" s="26" t="str">
        <f t="shared" si="60"/>
        <v/>
      </c>
      <c r="R1055" s="27" t="str">
        <f t="shared" si="61"/>
        <v/>
      </c>
      <c r="S1055" s="18"/>
      <c r="T1055" s="18"/>
      <c r="U1055" s="18"/>
      <c r="V1055" s="18"/>
    </row>
    <row r="1056" spans="1:22" ht="14.25" customHeight="1" x14ac:dyDescent="0.25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"/>
      <c r="L1056" s="1"/>
      <c r="M1056" s="18"/>
      <c r="N1056" s="176"/>
      <c r="O1056" s="177"/>
      <c r="P1056" s="26" t="str">
        <f t="shared" si="59"/>
        <v/>
      </c>
      <c r="Q1056" s="26" t="str">
        <f t="shared" si="60"/>
        <v/>
      </c>
      <c r="R1056" s="27" t="str">
        <f t="shared" si="61"/>
        <v/>
      </c>
      <c r="S1056" s="18"/>
      <c r="T1056" s="18"/>
      <c r="U1056" s="18"/>
      <c r="V1056" s="18"/>
    </row>
    <row r="1057" spans="1:22" ht="14.25" customHeight="1" x14ac:dyDescent="0.25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"/>
      <c r="L1057" s="1"/>
      <c r="M1057" s="18"/>
      <c r="N1057" s="176"/>
      <c r="O1057" s="177"/>
      <c r="P1057" s="26" t="str">
        <f t="shared" si="59"/>
        <v/>
      </c>
      <c r="Q1057" s="26" t="str">
        <f t="shared" si="60"/>
        <v/>
      </c>
      <c r="R1057" s="27" t="str">
        <f t="shared" si="61"/>
        <v/>
      </c>
      <c r="S1057" s="18"/>
      <c r="T1057" s="18"/>
      <c r="U1057" s="18"/>
      <c r="V1057" s="18"/>
    </row>
    <row r="1058" spans="1:22" ht="14.25" customHeight="1" x14ac:dyDescent="0.25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"/>
      <c r="L1058" s="1"/>
      <c r="M1058" s="18"/>
      <c r="N1058" s="176"/>
      <c r="O1058" s="177"/>
      <c r="P1058" s="26" t="str">
        <f t="shared" si="59"/>
        <v/>
      </c>
      <c r="Q1058" s="26" t="str">
        <f t="shared" si="60"/>
        <v/>
      </c>
      <c r="R1058" s="27" t="str">
        <f t="shared" si="61"/>
        <v/>
      </c>
      <c r="S1058" s="18"/>
      <c r="T1058" s="18"/>
      <c r="U1058" s="18"/>
      <c r="V1058" s="18"/>
    </row>
    <row r="1059" spans="1:22" ht="14.25" customHeight="1" x14ac:dyDescent="0.25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"/>
      <c r="L1059" s="1"/>
      <c r="M1059" s="18"/>
      <c r="N1059" s="176"/>
      <c r="O1059" s="177"/>
      <c r="P1059" s="26" t="str">
        <f t="shared" si="59"/>
        <v/>
      </c>
      <c r="Q1059" s="26" t="str">
        <f t="shared" si="60"/>
        <v/>
      </c>
      <c r="R1059" s="27" t="str">
        <f t="shared" si="61"/>
        <v/>
      </c>
      <c r="S1059" s="18"/>
      <c r="T1059" s="18"/>
      <c r="U1059" s="18"/>
      <c r="V1059" s="18"/>
    </row>
    <row r="1060" spans="1:22" ht="14.25" customHeight="1" x14ac:dyDescent="0.25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"/>
      <c r="L1060" s="1"/>
      <c r="M1060" s="18"/>
      <c r="N1060" s="176"/>
      <c r="O1060" s="177"/>
      <c r="P1060" s="26" t="str">
        <f t="shared" si="59"/>
        <v/>
      </c>
      <c r="Q1060" s="26" t="str">
        <f t="shared" si="60"/>
        <v/>
      </c>
      <c r="R1060" s="27" t="str">
        <f t="shared" si="61"/>
        <v/>
      </c>
      <c r="S1060" s="18"/>
      <c r="T1060" s="18"/>
      <c r="U1060" s="18"/>
      <c r="V1060" s="18"/>
    </row>
    <row r="1061" spans="1:22" ht="14.25" customHeight="1" x14ac:dyDescent="0.25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"/>
      <c r="L1061" s="1"/>
      <c r="M1061" s="18"/>
      <c r="N1061" s="176"/>
      <c r="O1061" s="177"/>
      <c r="P1061" s="26" t="str">
        <f t="shared" si="59"/>
        <v/>
      </c>
      <c r="Q1061" s="26" t="str">
        <f t="shared" si="60"/>
        <v/>
      </c>
      <c r="R1061" s="27" t="str">
        <f t="shared" si="61"/>
        <v/>
      </c>
      <c r="S1061" s="18"/>
      <c r="T1061" s="18"/>
      <c r="U1061" s="18"/>
      <c r="V1061" s="18"/>
    </row>
    <row r="1062" spans="1:22" ht="14.25" customHeight="1" x14ac:dyDescent="0.25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"/>
      <c r="L1062" s="1"/>
      <c r="M1062" s="18"/>
      <c r="N1062" s="176"/>
      <c r="O1062" s="177"/>
      <c r="P1062" s="26" t="str">
        <f t="shared" si="59"/>
        <v/>
      </c>
      <c r="Q1062" s="26" t="str">
        <f t="shared" si="60"/>
        <v/>
      </c>
      <c r="R1062" s="27" t="str">
        <f t="shared" si="61"/>
        <v/>
      </c>
      <c r="S1062" s="18"/>
      <c r="T1062" s="18"/>
      <c r="U1062" s="18"/>
      <c r="V1062" s="18"/>
    </row>
    <row r="1063" spans="1:22" ht="14.25" customHeight="1" x14ac:dyDescent="0.25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"/>
      <c r="L1063" s="1"/>
      <c r="M1063" s="18"/>
      <c r="N1063" s="176"/>
      <c r="O1063" s="177"/>
      <c r="P1063" s="26" t="str">
        <f t="shared" si="59"/>
        <v/>
      </c>
      <c r="Q1063" s="26" t="str">
        <f t="shared" si="60"/>
        <v/>
      </c>
      <c r="R1063" s="27" t="str">
        <f t="shared" si="61"/>
        <v/>
      </c>
      <c r="S1063" s="18"/>
      <c r="T1063" s="18"/>
      <c r="U1063" s="18"/>
      <c r="V1063" s="18"/>
    </row>
    <row r="1064" spans="1:22" ht="14.25" customHeight="1" x14ac:dyDescent="0.25">
      <c r="A1064" s="18"/>
      <c r="B1064" s="18"/>
      <c r="C1064" s="18"/>
      <c r="D1064" s="18"/>
      <c r="E1064" s="18"/>
      <c r="F1064" s="18"/>
      <c r="G1064" s="18"/>
      <c r="H1064" s="18"/>
      <c r="I1064" s="18"/>
      <c r="J1064" s="18"/>
      <c r="K1064" s="1"/>
      <c r="L1064" s="1"/>
      <c r="M1064" s="18"/>
      <c r="N1064" s="176"/>
      <c r="O1064" s="177"/>
      <c r="P1064" s="26" t="str">
        <f t="shared" si="59"/>
        <v/>
      </c>
      <c r="Q1064" s="26" t="str">
        <f t="shared" si="60"/>
        <v/>
      </c>
      <c r="R1064" s="27" t="str">
        <f t="shared" si="61"/>
        <v/>
      </c>
      <c r="S1064" s="18"/>
      <c r="T1064" s="18"/>
      <c r="U1064" s="18"/>
      <c r="V1064" s="18"/>
    </row>
    <row r="1065" spans="1:22" ht="14.25" customHeight="1" x14ac:dyDescent="0.25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  <c r="K1065" s="1"/>
      <c r="L1065" s="1"/>
      <c r="M1065" s="18"/>
      <c r="N1065" s="176"/>
      <c r="O1065" s="177"/>
      <c r="P1065" s="26" t="str">
        <f t="shared" si="59"/>
        <v/>
      </c>
      <c r="Q1065" s="26" t="str">
        <f t="shared" si="60"/>
        <v/>
      </c>
      <c r="R1065" s="27" t="str">
        <f t="shared" si="61"/>
        <v/>
      </c>
      <c r="S1065" s="18"/>
      <c r="T1065" s="18"/>
      <c r="U1065" s="18"/>
      <c r="V1065" s="18"/>
    </row>
    <row r="1066" spans="1:22" ht="14.25" customHeight="1" x14ac:dyDescent="0.25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  <c r="K1066" s="1"/>
      <c r="L1066" s="1"/>
      <c r="M1066" s="18"/>
      <c r="N1066" s="176"/>
      <c r="O1066" s="177"/>
      <c r="P1066" s="26" t="str">
        <f t="shared" si="59"/>
        <v/>
      </c>
      <c r="Q1066" s="26" t="str">
        <f t="shared" si="60"/>
        <v/>
      </c>
      <c r="R1066" s="27" t="str">
        <f t="shared" si="61"/>
        <v/>
      </c>
      <c r="S1066" s="18"/>
      <c r="T1066" s="18"/>
      <c r="U1066" s="18"/>
      <c r="V1066" s="18"/>
    </row>
    <row r="1067" spans="1:22" ht="14.25" customHeight="1" x14ac:dyDescent="0.25">
      <c r="A1067" s="18"/>
      <c r="B1067" s="18"/>
      <c r="C1067" s="18"/>
      <c r="D1067" s="18"/>
      <c r="E1067" s="18"/>
      <c r="F1067" s="18"/>
      <c r="G1067" s="18"/>
      <c r="H1067" s="18"/>
      <c r="I1067" s="18"/>
      <c r="J1067" s="18"/>
      <c r="K1067" s="1"/>
      <c r="L1067" s="1"/>
      <c r="M1067" s="18"/>
      <c r="N1067" s="176"/>
      <c r="O1067" s="177"/>
      <c r="P1067" s="26" t="str">
        <f t="shared" si="59"/>
        <v/>
      </c>
      <c r="Q1067" s="26" t="str">
        <f t="shared" si="60"/>
        <v/>
      </c>
      <c r="R1067" s="27" t="str">
        <f t="shared" si="61"/>
        <v/>
      </c>
      <c r="S1067" s="18"/>
      <c r="T1067" s="18"/>
      <c r="U1067" s="18"/>
      <c r="V1067" s="18"/>
    </row>
    <row r="1068" spans="1:22" ht="14.25" customHeight="1" x14ac:dyDescent="0.25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"/>
      <c r="L1068" s="1"/>
      <c r="M1068" s="18"/>
      <c r="N1068" s="176"/>
      <c r="O1068" s="177"/>
      <c r="P1068" s="26" t="str">
        <f t="shared" si="59"/>
        <v/>
      </c>
      <c r="Q1068" s="26" t="str">
        <f t="shared" si="60"/>
        <v/>
      </c>
      <c r="R1068" s="27" t="str">
        <f t="shared" si="61"/>
        <v/>
      </c>
      <c r="S1068" s="18"/>
      <c r="T1068" s="18"/>
      <c r="U1068" s="18"/>
      <c r="V1068" s="18"/>
    </row>
    <row r="1069" spans="1:22" ht="14.25" customHeight="1" x14ac:dyDescent="0.25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"/>
      <c r="L1069" s="1"/>
      <c r="M1069" s="18"/>
      <c r="N1069" s="176"/>
      <c r="O1069" s="177"/>
      <c r="P1069" s="26" t="str">
        <f t="shared" si="59"/>
        <v/>
      </c>
      <c r="Q1069" s="26" t="str">
        <f t="shared" si="60"/>
        <v/>
      </c>
      <c r="R1069" s="27" t="str">
        <f t="shared" si="61"/>
        <v/>
      </c>
      <c r="S1069" s="18"/>
      <c r="T1069" s="18"/>
      <c r="U1069" s="18"/>
      <c r="V1069" s="18"/>
    </row>
    <row r="1070" spans="1:22" ht="14.25" customHeight="1" x14ac:dyDescent="0.25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"/>
      <c r="L1070" s="1"/>
      <c r="M1070" s="18"/>
      <c r="N1070" s="176"/>
      <c r="O1070" s="177"/>
      <c r="P1070" s="26" t="str">
        <f t="shared" si="59"/>
        <v/>
      </c>
      <c r="Q1070" s="26" t="str">
        <f t="shared" si="60"/>
        <v/>
      </c>
      <c r="R1070" s="27" t="str">
        <f t="shared" si="61"/>
        <v/>
      </c>
      <c r="S1070" s="18"/>
      <c r="T1070" s="18"/>
      <c r="U1070" s="18"/>
      <c r="V1070" s="18"/>
    </row>
    <row r="1071" spans="1:22" ht="14.25" customHeight="1" x14ac:dyDescent="0.25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"/>
      <c r="L1071" s="1"/>
      <c r="M1071" s="18"/>
      <c r="N1071" s="176"/>
      <c r="O1071" s="177"/>
      <c r="P1071" s="26" t="str">
        <f t="shared" si="59"/>
        <v/>
      </c>
      <c r="Q1071" s="26" t="str">
        <f t="shared" si="60"/>
        <v/>
      </c>
      <c r="R1071" s="27" t="str">
        <f t="shared" si="61"/>
        <v/>
      </c>
      <c r="S1071" s="18"/>
      <c r="T1071" s="18"/>
      <c r="U1071" s="18"/>
      <c r="V1071" s="18"/>
    </row>
    <row r="1072" spans="1:22" ht="14.25" customHeight="1" x14ac:dyDescent="0.25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"/>
      <c r="L1072" s="1"/>
      <c r="M1072" s="18"/>
      <c r="N1072" s="176"/>
      <c r="O1072" s="177"/>
      <c r="P1072" s="26" t="str">
        <f t="shared" si="59"/>
        <v/>
      </c>
      <c r="Q1072" s="26" t="str">
        <f t="shared" si="60"/>
        <v/>
      </c>
      <c r="R1072" s="27" t="str">
        <f t="shared" si="61"/>
        <v/>
      </c>
      <c r="S1072" s="18"/>
      <c r="T1072" s="18"/>
      <c r="U1072" s="18"/>
      <c r="V1072" s="18"/>
    </row>
    <row r="1073" spans="1:22" ht="14.25" customHeight="1" x14ac:dyDescent="0.25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  <c r="K1073" s="1"/>
      <c r="L1073" s="1"/>
      <c r="M1073" s="18"/>
      <c r="N1073" s="176"/>
      <c r="O1073" s="177"/>
      <c r="P1073" s="26" t="str">
        <f t="shared" si="59"/>
        <v/>
      </c>
      <c r="Q1073" s="26" t="str">
        <f t="shared" si="60"/>
        <v/>
      </c>
      <c r="R1073" s="27" t="str">
        <f t="shared" si="61"/>
        <v/>
      </c>
      <c r="S1073" s="18"/>
      <c r="T1073" s="18"/>
      <c r="U1073" s="18"/>
      <c r="V1073" s="18"/>
    </row>
    <row r="1074" spans="1:22" ht="14.25" customHeight="1" x14ac:dyDescent="0.25">
      <c r="A1074" s="18"/>
      <c r="B1074" s="18"/>
      <c r="C1074" s="18"/>
      <c r="D1074" s="18"/>
      <c r="E1074" s="18"/>
      <c r="F1074" s="18"/>
      <c r="G1074" s="18"/>
      <c r="H1074" s="18"/>
      <c r="I1074" s="18"/>
      <c r="J1074" s="18"/>
      <c r="K1074" s="1"/>
      <c r="L1074" s="1"/>
      <c r="M1074" s="18"/>
      <c r="N1074" s="176"/>
      <c r="O1074" s="177"/>
      <c r="P1074" s="26" t="str">
        <f t="shared" si="59"/>
        <v/>
      </c>
      <c r="Q1074" s="26" t="str">
        <f t="shared" si="60"/>
        <v/>
      </c>
      <c r="R1074" s="27" t="str">
        <f t="shared" si="61"/>
        <v/>
      </c>
      <c r="S1074" s="18"/>
      <c r="T1074" s="18"/>
      <c r="U1074" s="18"/>
      <c r="V1074" s="18"/>
    </row>
    <row r="1075" spans="1:22" ht="14.25" customHeight="1" x14ac:dyDescent="0.25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  <c r="K1075" s="1"/>
      <c r="L1075" s="1"/>
      <c r="M1075" s="18"/>
      <c r="N1075" s="176"/>
      <c r="O1075" s="177"/>
      <c r="P1075" s="26" t="str">
        <f t="shared" si="59"/>
        <v/>
      </c>
      <c r="Q1075" s="26" t="str">
        <f t="shared" si="60"/>
        <v/>
      </c>
      <c r="R1075" s="27" t="str">
        <f t="shared" si="61"/>
        <v/>
      </c>
      <c r="S1075" s="18"/>
      <c r="T1075" s="18"/>
      <c r="U1075" s="18"/>
      <c r="V1075" s="18"/>
    </row>
    <row r="1076" spans="1:22" ht="14.25" customHeight="1" x14ac:dyDescent="0.25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  <c r="K1076" s="1"/>
      <c r="L1076" s="1"/>
      <c r="M1076" s="18"/>
      <c r="N1076" s="176"/>
      <c r="O1076" s="177"/>
      <c r="P1076" s="26" t="str">
        <f t="shared" si="59"/>
        <v/>
      </c>
      <c r="Q1076" s="26" t="str">
        <f t="shared" si="60"/>
        <v/>
      </c>
      <c r="R1076" s="27" t="str">
        <f t="shared" si="61"/>
        <v/>
      </c>
      <c r="S1076" s="18"/>
      <c r="T1076" s="18"/>
      <c r="U1076" s="18"/>
      <c r="V1076" s="18"/>
    </row>
    <row r="1077" spans="1:22" ht="14.25" customHeight="1" x14ac:dyDescent="0.25">
      <c r="A1077" s="18"/>
      <c r="B1077" s="18"/>
      <c r="C1077" s="18"/>
      <c r="D1077" s="18"/>
      <c r="E1077" s="18"/>
      <c r="F1077" s="18"/>
      <c r="G1077" s="18"/>
      <c r="H1077" s="18"/>
      <c r="I1077" s="18"/>
      <c r="J1077" s="18"/>
      <c r="K1077" s="1"/>
      <c r="L1077" s="1"/>
      <c r="M1077" s="18"/>
      <c r="N1077" s="176"/>
      <c r="O1077" s="177"/>
      <c r="P1077" s="26" t="str">
        <f t="shared" si="59"/>
        <v/>
      </c>
      <c r="Q1077" s="26" t="str">
        <f t="shared" si="60"/>
        <v/>
      </c>
      <c r="R1077" s="27" t="str">
        <f t="shared" si="61"/>
        <v/>
      </c>
      <c r="S1077" s="18"/>
      <c r="T1077" s="18"/>
      <c r="U1077" s="18"/>
      <c r="V1077" s="18"/>
    </row>
    <row r="1078" spans="1:22" ht="14.25" customHeight="1" x14ac:dyDescent="0.25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"/>
      <c r="L1078" s="1"/>
      <c r="M1078" s="18"/>
      <c r="N1078" s="176"/>
      <c r="O1078" s="177"/>
      <c r="P1078" s="26" t="str">
        <f t="shared" si="59"/>
        <v/>
      </c>
      <c r="Q1078" s="26" t="str">
        <f t="shared" si="60"/>
        <v/>
      </c>
      <c r="R1078" s="27" t="str">
        <f t="shared" si="61"/>
        <v/>
      </c>
      <c r="S1078" s="18"/>
      <c r="T1078" s="18"/>
      <c r="U1078" s="18"/>
      <c r="V1078" s="18"/>
    </row>
    <row r="1079" spans="1:22" ht="14.25" customHeight="1" x14ac:dyDescent="0.25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"/>
      <c r="L1079" s="1"/>
      <c r="M1079" s="18"/>
      <c r="N1079" s="176"/>
      <c r="O1079" s="177"/>
      <c r="P1079" s="26" t="str">
        <f t="shared" si="59"/>
        <v/>
      </c>
      <c r="Q1079" s="26" t="str">
        <f t="shared" si="60"/>
        <v/>
      </c>
      <c r="R1079" s="27" t="str">
        <f t="shared" si="61"/>
        <v/>
      </c>
      <c r="S1079" s="18"/>
      <c r="T1079" s="18"/>
      <c r="U1079" s="18"/>
      <c r="V1079" s="18"/>
    </row>
    <row r="1080" spans="1:22" ht="14.25" customHeight="1" x14ac:dyDescent="0.25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"/>
      <c r="L1080" s="1"/>
      <c r="M1080" s="18"/>
      <c r="N1080" s="176"/>
      <c r="O1080" s="177"/>
      <c r="P1080" s="26" t="str">
        <f t="shared" si="59"/>
        <v/>
      </c>
      <c r="Q1080" s="26" t="str">
        <f t="shared" si="60"/>
        <v/>
      </c>
      <c r="R1080" s="27" t="str">
        <f t="shared" si="61"/>
        <v/>
      </c>
      <c r="S1080" s="18"/>
      <c r="T1080" s="18"/>
      <c r="U1080" s="18"/>
      <c r="V1080" s="18"/>
    </row>
    <row r="1081" spans="1:22" ht="14.25" customHeight="1" x14ac:dyDescent="0.25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  <c r="K1081" s="1"/>
      <c r="L1081" s="1"/>
      <c r="M1081" s="18"/>
      <c r="N1081" s="176"/>
      <c r="O1081" s="177"/>
      <c r="P1081" s="26" t="str">
        <f t="shared" si="59"/>
        <v/>
      </c>
      <c r="Q1081" s="26" t="str">
        <f t="shared" si="60"/>
        <v/>
      </c>
      <c r="R1081" s="27" t="str">
        <f t="shared" si="61"/>
        <v/>
      </c>
      <c r="S1081" s="18"/>
      <c r="T1081" s="18"/>
      <c r="U1081" s="18"/>
      <c r="V1081" s="18"/>
    </row>
    <row r="1082" spans="1:22" ht="14.25" customHeight="1" x14ac:dyDescent="0.25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"/>
      <c r="L1082" s="1"/>
      <c r="M1082" s="18"/>
      <c r="N1082" s="176"/>
      <c r="O1082" s="177"/>
      <c r="P1082" s="26" t="str">
        <f t="shared" si="59"/>
        <v/>
      </c>
      <c r="Q1082" s="26" t="str">
        <f t="shared" si="60"/>
        <v/>
      </c>
      <c r="R1082" s="27" t="str">
        <f t="shared" si="61"/>
        <v/>
      </c>
      <c r="S1082" s="18"/>
      <c r="T1082" s="18"/>
      <c r="U1082" s="18"/>
      <c r="V1082" s="18"/>
    </row>
    <row r="1083" spans="1:22" ht="14.25" customHeight="1" x14ac:dyDescent="0.25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  <c r="K1083" s="1"/>
      <c r="L1083" s="1"/>
      <c r="M1083" s="18"/>
      <c r="N1083" s="176"/>
      <c r="O1083" s="177"/>
      <c r="P1083" s="26" t="str">
        <f t="shared" si="59"/>
        <v/>
      </c>
      <c r="Q1083" s="26" t="str">
        <f t="shared" si="60"/>
        <v/>
      </c>
      <c r="R1083" s="27" t="str">
        <f t="shared" si="61"/>
        <v/>
      </c>
      <c r="S1083" s="18"/>
      <c r="T1083" s="18"/>
      <c r="U1083" s="18"/>
      <c r="V1083" s="18"/>
    </row>
    <row r="1084" spans="1:22" ht="14.25" customHeight="1" x14ac:dyDescent="0.25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  <c r="K1084" s="1"/>
      <c r="L1084" s="1"/>
      <c r="M1084" s="18"/>
      <c r="N1084" s="176"/>
      <c r="O1084" s="177"/>
      <c r="P1084" s="26" t="str">
        <f t="shared" si="59"/>
        <v/>
      </c>
      <c r="Q1084" s="26" t="str">
        <f t="shared" si="60"/>
        <v/>
      </c>
      <c r="R1084" s="27" t="str">
        <f t="shared" si="61"/>
        <v/>
      </c>
      <c r="S1084" s="18"/>
      <c r="T1084" s="18"/>
      <c r="U1084" s="18"/>
      <c r="V1084" s="18"/>
    </row>
    <row r="1085" spans="1:22" ht="14.25" customHeight="1" x14ac:dyDescent="0.25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  <c r="K1085" s="1"/>
      <c r="L1085" s="1"/>
      <c r="M1085" s="18"/>
      <c r="N1085" s="176"/>
      <c r="O1085" s="177"/>
      <c r="P1085" s="26" t="str">
        <f t="shared" si="59"/>
        <v/>
      </c>
      <c r="Q1085" s="26" t="str">
        <f t="shared" si="60"/>
        <v/>
      </c>
      <c r="R1085" s="27" t="str">
        <f t="shared" si="61"/>
        <v/>
      </c>
      <c r="S1085" s="18"/>
      <c r="T1085" s="18"/>
      <c r="U1085" s="18"/>
      <c r="V1085" s="18"/>
    </row>
    <row r="1086" spans="1:22" ht="14.25" customHeight="1" x14ac:dyDescent="0.25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"/>
      <c r="L1086" s="1"/>
      <c r="M1086" s="18"/>
      <c r="N1086" s="176"/>
      <c r="O1086" s="177"/>
      <c r="P1086" s="26" t="str">
        <f t="shared" si="59"/>
        <v/>
      </c>
      <c r="Q1086" s="26" t="str">
        <f t="shared" si="60"/>
        <v/>
      </c>
      <c r="R1086" s="27" t="str">
        <f t="shared" si="61"/>
        <v/>
      </c>
      <c r="S1086" s="18"/>
      <c r="T1086" s="18"/>
      <c r="U1086" s="18"/>
      <c r="V1086" s="18"/>
    </row>
    <row r="1087" spans="1:22" ht="14.25" customHeight="1" x14ac:dyDescent="0.25">
      <c r="A1087" s="18"/>
      <c r="B1087" s="18"/>
      <c r="C1087" s="18"/>
      <c r="D1087" s="18"/>
      <c r="E1087" s="18"/>
      <c r="F1087" s="18"/>
      <c r="G1087" s="18"/>
      <c r="H1087" s="18"/>
      <c r="I1087" s="18"/>
      <c r="J1087" s="18"/>
      <c r="K1087" s="1"/>
      <c r="L1087" s="1"/>
      <c r="M1087" s="18"/>
      <c r="N1087" s="176"/>
      <c r="O1087" s="177"/>
      <c r="P1087" s="26" t="str">
        <f t="shared" si="59"/>
        <v/>
      </c>
      <c r="Q1087" s="26" t="str">
        <f t="shared" si="60"/>
        <v/>
      </c>
      <c r="R1087" s="27" t="str">
        <f t="shared" si="61"/>
        <v/>
      </c>
      <c r="S1087" s="18"/>
      <c r="T1087" s="18"/>
      <c r="U1087" s="18"/>
      <c r="V1087" s="18"/>
    </row>
    <row r="1088" spans="1:22" ht="14.25" customHeight="1" x14ac:dyDescent="0.25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"/>
      <c r="L1088" s="1"/>
      <c r="M1088" s="18"/>
      <c r="N1088" s="176"/>
      <c r="O1088" s="177"/>
      <c r="P1088" s="26" t="str">
        <f t="shared" si="59"/>
        <v/>
      </c>
      <c r="Q1088" s="26" t="str">
        <f t="shared" si="60"/>
        <v/>
      </c>
      <c r="R1088" s="27" t="str">
        <f t="shared" si="61"/>
        <v/>
      </c>
      <c r="S1088" s="18"/>
      <c r="T1088" s="18"/>
      <c r="U1088" s="18"/>
      <c r="V1088" s="18"/>
    </row>
    <row r="1089" spans="1:22" ht="14.25" customHeight="1" x14ac:dyDescent="0.25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  <c r="K1089" s="1"/>
      <c r="L1089" s="1"/>
      <c r="M1089" s="18"/>
      <c r="N1089" s="176"/>
      <c r="O1089" s="177"/>
      <c r="P1089" s="26" t="str">
        <f t="shared" si="59"/>
        <v/>
      </c>
      <c r="Q1089" s="26" t="str">
        <f t="shared" si="60"/>
        <v/>
      </c>
      <c r="R1089" s="27" t="str">
        <f t="shared" si="61"/>
        <v/>
      </c>
      <c r="S1089" s="18"/>
      <c r="T1089" s="18"/>
      <c r="U1089" s="18"/>
      <c r="V1089" s="18"/>
    </row>
    <row r="1090" spans="1:22" ht="14.25" customHeight="1" x14ac:dyDescent="0.25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  <c r="K1090" s="1"/>
      <c r="L1090" s="1"/>
      <c r="M1090" s="18"/>
      <c r="N1090" s="176"/>
      <c r="O1090" s="177"/>
      <c r="P1090" s="26" t="str">
        <f t="shared" si="59"/>
        <v/>
      </c>
      <c r="Q1090" s="26" t="str">
        <f t="shared" si="60"/>
        <v/>
      </c>
      <c r="R1090" s="27" t="str">
        <f t="shared" si="61"/>
        <v/>
      </c>
      <c r="S1090" s="18"/>
      <c r="T1090" s="18"/>
      <c r="U1090" s="18"/>
      <c r="V1090" s="18"/>
    </row>
    <row r="1091" spans="1:22" ht="14.25" customHeight="1" x14ac:dyDescent="0.25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  <c r="K1091" s="1"/>
      <c r="L1091" s="1"/>
      <c r="M1091" s="18"/>
      <c r="S1091" s="18"/>
      <c r="T1091" s="18"/>
      <c r="U1091" s="18"/>
      <c r="V1091" s="18"/>
    </row>
    <row r="1092" spans="1:22" ht="14.25" customHeight="1" x14ac:dyDescent="0.25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"/>
      <c r="L1092" s="1"/>
      <c r="M1092" s="18"/>
      <c r="S1092" s="18"/>
      <c r="T1092" s="18"/>
      <c r="U1092" s="18"/>
      <c r="V1092" s="18"/>
    </row>
    <row r="1093" spans="1:22" ht="14.25" customHeight="1" x14ac:dyDescent="0.25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  <c r="K1093" s="1"/>
      <c r="L1093" s="1"/>
      <c r="M1093" s="18"/>
      <c r="S1093" s="18"/>
      <c r="T1093" s="18"/>
      <c r="U1093" s="18"/>
      <c r="V1093" s="18"/>
    </row>
    <row r="1094" spans="1:22" ht="14.25" customHeight="1" x14ac:dyDescent="0.25">
      <c r="A1094" s="18"/>
      <c r="B1094" s="18"/>
      <c r="C1094" s="18"/>
      <c r="D1094" s="18"/>
      <c r="E1094" s="18"/>
      <c r="F1094" s="18"/>
      <c r="G1094" s="18"/>
      <c r="H1094" s="18"/>
      <c r="I1094" s="18"/>
      <c r="J1094" s="18"/>
      <c r="K1094" s="1"/>
      <c r="L1094" s="1"/>
      <c r="M1094" s="18"/>
      <c r="S1094" s="18"/>
      <c r="T1094" s="18"/>
      <c r="U1094" s="18"/>
      <c r="V1094" s="18"/>
    </row>
    <row r="1095" spans="1:22" ht="14.25" customHeight="1" x14ac:dyDescent="0.25">
      <c r="A1095" s="18"/>
      <c r="B1095" s="18"/>
      <c r="C1095" s="18"/>
      <c r="D1095" s="18"/>
      <c r="E1095" s="18"/>
      <c r="F1095" s="18"/>
      <c r="G1095" s="18"/>
      <c r="H1095" s="18"/>
      <c r="I1095" s="18"/>
      <c r="J1095" s="18"/>
      <c r="K1095" s="1"/>
      <c r="L1095" s="1"/>
      <c r="M1095" s="18"/>
      <c r="S1095" s="18"/>
      <c r="T1095" s="18"/>
      <c r="U1095" s="18"/>
      <c r="V1095" s="18"/>
    </row>
    <row r="1096" spans="1:22" ht="14.25" customHeight="1" x14ac:dyDescent="0.25">
      <c r="A1096" s="18"/>
      <c r="B1096" s="18"/>
      <c r="C1096" s="18"/>
      <c r="D1096" s="18"/>
      <c r="E1096" s="18"/>
      <c r="F1096" s="18"/>
      <c r="G1096" s="18"/>
      <c r="H1096" s="18"/>
      <c r="I1096" s="18"/>
      <c r="J1096" s="18"/>
      <c r="K1096" s="1"/>
      <c r="L1096" s="1"/>
      <c r="M1096" s="18"/>
      <c r="S1096" s="18"/>
      <c r="T1096" s="18"/>
      <c r="U1096" s="18"/>
      <c r="V1096" s="18"/>
    </row>
    <row r="1097" spans="1:22" ht="14.25" customHeight="1" x14ac:dyDescent="0.25">
      <c r="A1097" s="18"/>
      <c r="B1097" s="18"/>
      <c r="C1097" s="18"/>
      <c r="D1097" s="18"/>
      <c r="E1097" s="18"/>
      <c r="F1097" s="18"/>
      <c r="G1097" s="18"/>
      <c r="H1097" s="18"/>
      <c r="I1097" s="18"/>
      <c r="J1097" s="18"/>
      <c r="K1097" s="1"/>
      <c r="L1097" s="1"/>
      <c r="M1097" s="18"/>
      <c r="S1097" s="18"/>
      <c r="T1097" s="18"/>
      <c r="U1097" s="18"/>
      <c r="V1097" s="18"/>
    </row>
    <row r="1098" spans="1:22" ht="14.25" customHeight="1" x14ac:dyDescent="0.25">
      <c r="A1098" s="18"/>
      <c r="B1098" s="18"/>
      <c r="C1098" s="18"/>
      <c r="D1098" s="18"/>
      <c r="E1098" s="18"/>
      <c r="F1098" s="18"/>
      <c r="G1098" s="18"/>
      <c r="H1098" s="18"/>
      <c r="I1098" s="18"/>
      <c r="J1098" s="18"/>
      <c r="K1098" s="1"/>
      <c r="L1098" s="1"/>
      <c r="M1098" s="18"/>
      <c r="S1098" s="18"/>
      <c r="T1098" s="18"/>
      <c r="U1098" s="18"/>
      <c r="V1098" s="18"/>
    </row>
    <row r="1099" spans="1:22" ht="14.25" customHeight="1" x14ac:dyDescent="0.25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  <c r="K1099" s="1"/>
      <c r="L1099" s="1"/>
      <c r="M1099" s="18"/>
      <c r="S1099" s="18"/>
      <c r="T1099" s="18"/>
      <c r="U1099" s="18"/>
      <c r="V1099" s="18"/>
    </row>
    <row r="1100" spans="1:22" ht="14.25" customHeight="1" x14ac:dyDescent="0.25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  <c r="K1100" s="1"/>
      <c r="L1100" s="1"/>
      <c r="M1100" s="18"/>
      <c r="S1100" s="18"/>
      <c r="T1100" s="18"/>
      <c r="U1100" s="18"/>
      <c r="V1100" s="18"/>
    </row>
    <row r="1101" spans="1:22" ht="14.25" customHeight="1" x14ac:dyDescent="0.25">
      <c r="A1101" s="18"/>
      <c r="B1101" s="18"/>
      <c r="C1101" s="18"/>
      <c r="D1101" s="18"/>
      <c r="E1101" s="18"/>
      <c r="F1101" s="18"/>
      <c r="G1101" s="18"/>
      <c r="H1101" s="18"/>
      <c r="I1101" s="18"/>
      <c r="J1101" s="18"/>
      <c r="K1101" s="1"/>
      <c r="L1101" s="1"/>
      <c r="M1101" s="18"/>
      <c r="S1101" s="18"/>
      <c r="T1101" s="18"/>
      <c r="U1101" s="18"/>
      <c r="V1101" s="18"/>
    </row>
    <row r="1102" spans="1:22" ht="14.25" customHeight="1" x14ac:dyDescent="0.25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"/>
      <c r="L1102" s="1"/>
      <c r="M1102" s="18"/>
      <c r="S1102" s="18"/>
      <c r="T1102" s="18"/>
      <c r="U1102" s="18"/>
      <c r="V1102" s="18"/>
    </row>
    <row r="1103" spans="1:22" ht="14.25" customHeight="1" x14ac:dyDescent="0.25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  <c r="K1103" s="1"/>
      <c r="L1103" s="1"/>
      <c r="M1103" s="18"/>
      <c r="S1103" s="18"/>
      <c r="T1103" s="18"/>
      <c r="U1103" s="18"/>
      <c r="V1103" s="18"/>
    </row>
    <row r="1104" spans="1:22" ht="14.25" customHeight="1" x14ac:dyDescent="0.25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  <c r="K1104" s="1"/>
      <c r="L1104" s="1"/>
      <c r="M1104" s="18"/>
      <c r="S1104" s="18"/>
      <c r="T1104" s="18"/>
      <c r="U1104" s="18"/>
      <c r="V1104" s="18"/>
    </row>
    <row r="1105" spans="1:22" ht="14.25" customHeight="1" x14ac:dyDescent="0.25">
      <c r="A1105" s="18"/>
      <c r="B1105" s="18"/>
      <c r="C1105" s="18"/>
      <c r="D1105" s="18"/>
      <c r="E1105" s="18"/>
      <c r="F1105" s="18"/>
      <c r="G1105" s="18"/>
      <c r="H1105" s="18"/>
      <c r="I1105" s="18"/>
      <c r="J1105" s="18"/>
      <c r="K1105" s="1"/>
      <c r="L1105" s="1"/>
      <c r="M1105" s="18"/>
      <c r="S1105" s="18"/>
      <c r="T1105" s="18"/>
      <c r="U1105" s="18"/>
      <c r="V1105" s="18"/>
    </row>
    <row r="1106" spans="1:22" ht="14.25" customHeight="1" x14ac:dyDescent="0.25">
      <c r="A1106" s="18"/>
      <c r="B1106" s="18"/>
      <c r="C1106" s="18"/>
      <c r="D1106" s="18"/>
      <c r="E1106" s="18"/>
      <c r="F1106" s="18"/>
      <c r="G1106" s="18"/>
      <c r="H1106" s="18"/>
      <c r="I1106" s="18"/>
      <c r="J1106" s="18"/>
      <c r="K1106" s="1"/>
      <c r="L1106" s="1"/>
      <c r="M1106" s="18"/>
      <c r="S1106" s="18"/>
      <c r="T1106" s="18"/>
      <c r="U1106" s="18"/>
      <c r="V1106" s="18"/>
    </row>
    <row r="1107" spans="1:22" ht="14.25" customHeight="1" x14ac:dyDescent="0.25">
      <c r="A1107" s="18"/>
      <c r="B1107" s="18"/>
      <c r="C1107" s="18"/>
      <c r="D1107" s="18"/>
      <c r="E1107" s="18"/>
      <c r="F1107" s="18"/>
      <c r="G1107" s="18"/>
      <c r="H1107" s="18"/>
      <c r="I1107" s="18"/>
      <c r="J1107" s="18"/>
      <c r="K1107" s="1"/>
      <c r="L1107" s="1"/>
      <c r="M1107" s="18"/>
      <c r="S1107" s="18"/>
      <c r="T1107" s="18"/>
      <c r="U1107" s="18"/>
      <c r="V1107" s="18"/>
    </row>
    <row r="1108" spans="1:22" ht="14.25" customHeight="1" x14ac:dyDescent="0.25">
      <c r="A1108" s="18"/>
      <c r="B1108" s="18"/>
      <c r="C1108" s="18"/>
      <c r="D1108" s="18"/>
      <c r="E1108" s="18"/>
      <c r="F1108" s="18"/>
      <c r="G1108" s="18"/>
      <c r="H1108" s="18"/>
      <c r="I1108" s="18"/>
      <c r="J1108" s="18"/>
      <c r="K1108" s="1"/>
      <c r="L1108" s="1"/>
      <c r="M1108" s="18"/>
      <c r="S1108" s="18"/>
      <c r="T1108" s="18"/>
      <c r="U1108" s="18"/>
      <c r="V1108" s="18"/>
    </row>
    <row r="1109" spans="1:22" ht="14.25" customHeight="1" x14ac:dyDescent="0.25">
      <c r="A1109" s="18"/>
      <c r="B1109" s="18"/>
      <c r="C1109" s="18"/>
      <c r="D1109" s="18"/>
      <c r="E1109" s="18"/>
      <c r="F1109" s="18"/>
      <c r="G1109" s="18"/>
      <c r="H1109" s="18"/>
      <c r="I1109" s="18"/>
      <c r="J1109" s="18"/>
      <c r="K1109" s="1"/>
      <c r="L1109" s="1"/>
      <c r="M1109" s="18"/>
      <c r="S1109" s="18"/>
      <c r="T1109" s="18"/>
      <c r="U1109" s="18"/>
      <c r="V1109" s="18"/>
    </row>
    <row r="1110" spans="1:22" ht="14.25" customHeight="1" x14ac:dyDescent="0.25">
      <c r="A1110" s="18"/>
      <c r="B1110" s="18"/>
      <c r="C1110" s="18"/>
      <c r="D1110" s="18"/>
      <c r="E1110" s="18"/>
      <c r="F1110" s="18"/>
      <c r="G1110" s="18"/>
      <c r="H1110" s="18"/>
      <c r="I1110" s="18"/>
      <c r="J1110" s="18"/>
      <c r="K1110" s="1"/>
      <c r="L1110" s="1"/>
      <c r="M1110" s="18"/>
      <c r="S1110" s="18"/>
      <c r="T1110" s="18"/>
      <c r="U1110" s="18"/>
      <c r="V1110" s="18"/>
    </row>
    <row r="1111" spans="1:22" ht="14.25" customHeight="1" x14ac:dyDescent="0.25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"/>
      <c r="L1111" s="1"/>
      <c r="M1111" s="18"/>
      <c r="S1111" s="18"/>
      <c r="T1111" s="18"/>
      <c r="U1111" s="18"/>
      <c r="V1111" s="18"/>
    </row>
    <row r="1112" spans="1:22" ht="14.25" customHeight="1" x14ac:dyDescent="0.25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  <c r="K1112" s="1"/>
      <c r="L1112" s="1"/>
      <c r="M1112" s="18"/>
      <c r="S1112" s="18"/>
      <c r="T1112" s="18"/>
      <c r="U1112" s="18"/>
      <c r="V1112" s="18"/>
    </row>
    <row r="1113" spans="1:22" ht="14.25" customHeight="1" x14ac:dyDescent="0.25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"/>
      <c r="L1113" s="1"/>
      <c r="M1113" s="18"/>
      <c r="S1113" s="18"/>
      <c r="T1113" s="18"/>
      <c r="U1113" s="18"/>
      <c r="V1113" s="18"/>
    </row>
    <row r="1114" spans="1:22" ht="14.25" customHeight="1" x14ac:dyDescent="0.25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"/>
      <c r="L1114" s="1"/>
      <c r="M1114" s="18"/>
      <c r="S1114" s="18"/>
      <c r="T1114" s="18"/>
      <c r="U1114" s="18"/>
      <c r="V1114" s="18"/>
    </row>
    <row r="1115" spans="1:22" ht="14.25" customHeight="1" x14ac:dyDescent="0.25">
      <c r="A1115" s="18"/>
      <c r="B1115" s="18"/>
      <c r="C1115" s="18"/>
      <c r="D1115" s="18"/>
      <c r="E1115" s="18"/>
      <c r="F1115" s="18"/>
      <c r="G1115" s="18"/>
      <c r="H1115" s="18"/>
      <c r="I1115" s="18"/>
      <c r="J1115" s="18"/>
      <c r="K1115" s="1"/>
      <c r="L1115" s="1"/>
      <c r="M1115" s="18"/>
      <c r="S1115" s="18"/>
      <c r="T1115" s="18"/>
      <c r="U1115" s="18"/>
      <c r="V1115" s="18"/>
    </row>
    <row r="1116" spans="1:22" ht="14.25" customHeight="1" x14ac:dyDescent="0.25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  <c r="K1116" s="1"/>
      <c r="L1116" s="1"/>
      <c r="M1116" s="18"/>
      <c r="S1116" s="18"/>
      <c r="T1116" s="18"/>
      <c r="U1116" s="18"/>
      <c r="V1116" s="18"/>
    </row>
    <row r="1117" spans="1:22" ht="14.25" customHeight="1" x14ac:dyDescent="0.25">
      <c r="A1117" s="18"/>
      <c r="B1117" s="18"/>
      <c r="C1117" s="18"/>
      <c r="D1117" s="18"/>
      <c r="E1117" s="18"/>
      <c r="F1117" s="18"/>
      <c r="G1117" s="18"/>
      <c r="H1117" s="18"/>
      <c r="I1117" s="18"/>
      <c r="J1117" s="18"/>
      <c r="K1117" s="1"/>
      <c r="L1117" s="1"/>
      <c r="M1117" s="18"/>
      <c r="S1117" s="18"/>
      <c r="T1117" s="18"/>
      <c r="U1117" s="18"/>
      <c r="V1117" s="18"/>
    </row>
    <row r="1118" spans="1:22" ht="14.25" customHeight="1" x14ac:dyDescent="0.25">
      <c r="A1118" s="18"/>
      <c r="B1118" s="18"/>
      <c r="C1118" s="18"/>
      <c r="D1118" s="18"/>
      <c r="E1118" s="18"/>
      <c r="F1118" s="18"/>
      <c r="G1118" s="18"/>
      <c r="H1118" s="18"/>
      <c r="I1118" s="18"/>
      <c r="J1118" s="18"/>
      <c r="K1118" s="1"/>
      <c r="L1118" s="1"/>
      <c r="M1118" s="18"/>
      <c r="S1118" s="18"/>
      <c r="T1118" s="18"/>
      <c r="U1118" s="18"/>
      <c r="V1118" s="18"/>
    </row>
    <row r="1119" spans="1:22" ht="14.25" customHeight="1" x14ac:dyDescent="0.25">
      <c r="A1119" s="18"/>
      <c r="B1119" s="18"/>
      <c r="C1119" s="18"/>
      <c r="D1119" s="18"/>
      <c r="E1119" s="18"/>
      <c r="F1119" s="18"/>
      <c r="G1119" s="18"/>
      <c r="H1119" s="18"/>
      <c r="I1119" s="18"/>
      <c r="J1119" s="18"/>
      <c r="K1119" s="1"/>
      <c r="L1119" s="1"/>
      <c r="M1119" s="18"/>
      <c r="S1119" s="18"/>
      <c r="T1119" s="18"/>
      <c r="U1119" s="18"/>
      <c r="V1119" s="18"/>
    </row>
    <row r="1120" spans="1:22" ht="14.25" customHeight="1" x14ac:dyDescent="0.25">
      <c r="A1120" s="18"/>
      <c r="B1120" s="18"/>
      <c r="C1120" s="18"/>
      <c r="D1120" s="18"/>
      <c r="E1120" s="18"/>
      <c r="F1120" s="18"/>
      <c r="G1120" s="18"/>
      <c r="H1120" s="18"/>
      <c r="I1120" s="18"/>
      <c r="J1120" s="18"/>
      <c r="K1120" s="1"/>
      <c r="L1120" s="1"/>
      <c r="M1120" s="18"/>
      <c r="S1120" s="18"/>
      <c r="T1120" s="18"/>
      <c r="U1120" s="18"/>
      <c r="V1120" s="18"/>
    </row>
    <row r="1121" spans="1:22" ht="14.25" customHeight="1" x14ac:dyDescent="0.25">
      <c r="A1121" s="18"/>
      <c r="B1121" s="18"/>
      <c r="C1121" s="18"/>
      <c r="D1121" s="18"/>
      <c r="E1121" s="18"/>
      <c r="F1121" s="18"/>
      <c r="G1121" s="18"/>
      <c r="H1121" s="18"/>
      <c r="I1121" s="18"/>
      <c r="J1121" s="18"/>
      <c r="K1121" s="1"/>
      <c r="L1121" s="1"/>
      <c r="M1121" s="18"/>
      <c r="S1121" s="18"/>
      <c r="T1121" s="18"/>
      <c r="U1121" s="18"/>
      <c r="V1121" s="18"/>
    </row>
    <row r="1122" spans="1:22" ht="14.25" customHeight="1" x14ac:dyDescent="0.25">
      <c r="A1122" s="18"/>
      <c r="B1122" s="18"/>
      <c r="C1122" s="18"/>
      <c r="D1122" s="18"/>
      <c r="E1122" s="18"/>
      <c r="F1122" s="18"/>
      <c r="G1122" s="18"/>
      <c r="H1122" s="18"/>
      <c r="I1122" s="18"/>
      <c r="J1122" s="18"/>
      <c r="K1122" s="1"/>
      <c r="L1122" s="1"/>
      <c r="M1122" s="18"/>
      <c r="S1122" s="18"/>
      <c r="T1122" s="18"/>
      <c r="U1122" s="18"/>
      <c r="V1122" s="18"/>
    </row>
    <row r="1123" spans="1:22" ht="14.25" customHeight="1" x14ac:dyDescent="0.25">
      <c r="A1123" s="18"/>
      <c r="B1123" s="18"/>
      <c r="C1123" s="18"/>
      <c r="D1123" s="18"/>
      <c r="E1123" s="18"/>
      <c r="F1123" s="18"/>
      <c r="G1123" s="18"/>
      <c r="H1123" s="18"/>
      <c r="I1123" s="18"/>
      <c r="J1123" s="18"/>
      <c r="K1123" s="1"/>
      <c r="L1123" s="1"/>
      <c r="M1123" s="18"/>
      <c r="S1123" s="18"/>
      <c r="T1123" s="18"/>
      <c r="U1123" s="18"/>
      <c r="V1123" s="18"/>
    </row>
    <row r="1124" spans="1:22" ht="14.25" customHeight="1" x14ac:dyDescent="0.25">
      <c r="A1124" s="18"/>
      <c r="B1124" s="18"/>
      <c r="C1124" s="18"/>
      <c r="D1124" s="18"/>
      <c r="E1124" s="18"/>
      <c r="F1124" s="18"/>
      <c r="G1124" s="18"/>
      <c r="H1124" s="18"/>
      <c r="I1124" s="18"/>
      <c r="J1124" s="18"/>
      <c r="K1124" s="1"/>
      <c r="L1124" s="1"/>
      <c r="M1124" s="18"/>
      <c r="S1124" s="18"/>
      <c r="T1124" s="18"/>
      <c r="U1124" s="18"/>
      <c r="V1124" s="18"/>
    </row>
    <row r="1125" spans="1:22" ht="14.25" customHeight="1" x14ac:dyDescent="0.25">
      <c r="A1125" s="18"/>
      <c r="B1125" s="18"/>
      <c r="C1125" s="18"/>
      <c r="D1125" s="18"/>
      <c r="E1125" s="18"/>
      <c r="F1125" s="18"/>
      <c r="G1125" s="18"/>
      <c r="H1125" s="18"/>
      <c r="I1125" s="18"/>
      <c r="J1125" s="18"/>
      <c r="K1125" s="1"/>
      <c r="L1125" s="1"/>
      <c r="M1125" s="18"/>
      <c r="S1125" s="18"/>
      <c r="T1125" s="18"/>
      <c r="U1125" s="18"/>
      <c r="V1125" s="18"/>
    </row>
    <row r="1126" spans="1:22" ht="14.25" customHeight="1" x14ac:dyDescent="0.25">
      <c r="A1126" s="18"/>
      <c r="B1126" s="18"/>
      <c r="C1126" s="18"/>
      <c r="D1126" s="18"/>
      <c r="E1126" s="18"/>
      <c r="F1126" s="18"/>
      <c r="G1126" s="18"/>
      <c r="H1126" s="18"/>
      <c r="I1126" s="18"/>
      <c r="J1126" s="18"/>
      <c r="K1126" s="1"/>
      <c r="L1126" s="1"/>
      <c r="M1126" s="18"/>
      <c r="S1126" s="18"/>
      <c r="T1126" s="18"/>
      <c r="U1126" s="18"/>
      <c r="V1126" s="18"/>
    </row>
    <row r="1127" spans="1:22" ht="14.25" customHeight="1" x14ac:dyDescent="0.25">
      <c r="A1127" s="18"/>
      <c r="B1127" s="18"/>
      <c r="C1127" s="18"/>
      <c r="D1127" s="18"/>
      <c r="E1127" s="18"/>
      <c r="F1127" s="18"/>
      <c r="G1127" s="18"/>
      <c r="H1127" s="18"/>
      <c r="I1127" s="18"/>
      <c r="J1127" s="18"/>
      <c r="K1127" s="1"/>
      <c r="L1127" s="1"/>
      <c r="M1127" s="18"/>
      <c r="S1127" s="18"/>
      <c r="T1127" s="18"/>
      <c r="U1127" s="18"/>
      <c r="V1127" s="18"/>
    </row>
    <row r="1128" spans="1:22" ht="14.25" customHeight="1" x14ac:dyDescent="0.25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"/>
      <c r="L1128" s="1"/>
      <c r="M1128" s="18"/>
      <c r="S1128" s="18"/>
      <c r="T1128" s="18"/>
      <c r="U1128" s="18"/>
      <c r="V1128" s="18"/>
    </row>
    <row r="1129" spans="1:22" ht="14.25" customHeight="1" x14ac:dyDescent="0.25">
      <c r="A1129" s="18"/>
      <c r="B1129" s="18"/>
      <c r="C1129" s="18"/>
      <c r="D1129" s="18"/>
      <c r="E1129" s="18"/>
      <c r="F1129" s="18"/>
      <c r="G1129" s="18"/>
      <c r="H1129" s="18"/>
      <c r="I1129" s="18"/>
      <c r="J1129" s="18"/>
      <c r="K1129" s="1"/>
      <c r="L1129" s="1"/>
      <c r="M1129" s="18"/>
      <c r="S1129" s="18"/>
      <c r="T1129" s="18"/>
      <c r="U1129" s="18"/>
      <c r="V1129" s="18"/>
    </row>
    <row r="1130" spans="1:22" ht="14.25" customHeight="1" x14ac:dyDescent="0.25">
      <c r="A1130" s="18"/>
      <c r="B1130" s="18"/>
      <c r="C1130" s="18"/>
      <c r="D1130" s="18"/>
      <c r="E1130" s="18"/>
      <c r="F1130" s="18"/>
      <c r="G1130" s="18"/>
      <c r="H1130" s="18"/>
      <c r="I1130" s="18"/>
      <c r="J1130" s="18"/>
      <c r="K1130" s="1"/>
      <c r="L1130" s="1"/>
      <c r="M1130" s="18"/>
      <c r="S1130" s="18"/>
      <c r="T1130" s="18"/>
      <c r="U1130" s="18"/>
      <c r="V1130" s="18"/>
    </row>
    <row r="1131" spans="1:22" ht="14.25" customHeight="1" x14ac:dyDescent="0.25">
      <c r="A1131" s="18"/>
      <c r="B1131" s="18"/>
      <c r="C1131" s="18"/>
      <c r="D1131" s="18"/>
      <c r="E1131" s="18"/>
      <c r="F1131" s="18"/>
      <c r="G1131" s="18"/>
      <c r="H1131" s="18"/>
      <c r="I1131" s="18"/>
      <c r="J1131" s="18"/>
      <c r="K1131" s="1"/>
      <c r="L1131" s="1"/>
      <c r="M1131" s="18"/>
      <c r="S1131" s="18"/>
      <c r="T1131" s="18"/>
      <c r="U1131" s="18"/>
      <c r="V1131" s="18"/>
    </row>
    <row r="1132" spans="1:22" ht="14.25" customHeight="1" x14ac:dyDescent="0.25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  <c r="K1132" s="1"/>
      <c r="L1132" s="1"/>
      <c r="M1132" s="18"/>
      <c r="S1132" s="18"/>
      <c r="T1132" s="18"/>
      <c r="U1132" s="18"/>
      <c r="V1132" s="18"/>
    </row>
    <row r="1133" spans="1:22" ht="14.25" customHeight="1" x14ac:dyDescent="0.25">
      <c r="A1133" s="18"/>
      <c r="B1133" s="18"/>
      <c r="C1133" s="18"/>
      <c r="D1133" s="18"/>
      <c r="E1133" s="18"/>
      <c r="F1133" s="18"/>
      <c r="G1133" s="18"/>
      <c r="H1133" s="18"/>
      <c r="I1133" s="18"/>
      <c r="J1133" s="18"/>
      <c r="K1133" s="1"/>
      <c r="L1133" s="1"/>
      <c r="M1133" s="18"/>
      <c r="S1133" s="18"/>
      <c r="T1133" s="18"/>
      <c r="U1133" s="18"/>
      <c r="V1133" s="18"/>
    </row>
    <row r="1134" spans="1:22" ht="14.25" customHeight="1" x14ac:dyDescent="0.25">
      <c r="A1134" s="18"/>
      <c r="B1134" s="18"/>
      <c r="C1134" s="18"/>
      <c r="D1134" s="18"/>
      <c r="E1134" s="18"/>
      <c r="F1134" s="18"/>
      <c r="G1134" s="18"/>
      <c r="H1134" s="18"/>
      <c r="I1134" s="18"/>
      <c r="J1134" s="18"/>
      <c r="K1134" s="1"/>
      <c r="L1134" s="1"/>
      <c r="M1134" s="18"/>
      <c r="S1134" s="18"/>
      <c r="T1134" s="18"/>
      <c r="U1134" s="18"/>
      <c r="V1134" s="18"/>
    </row>
    <row r="1135" spans="1:22" ht="14.25" customHeight="1" x14ac:dyDescent="0.25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"/>
      <c r="L1135" s="1"/>
      <c r="M1135" s="18"/>
      <c r="S1135" s="18"/>
      <c r="T1135" s="18"/>
      <c r="U1135" s="18"/>
      <c r="V1135" s="18"/>
    </row>
    <row r="1136" spans="1:22" ht="14.25" customHeight="1" x14ac:dyDescent="0.25">
      <c r="A1136" s="18"/>
      <c r="B1136" s="18"/>
      <c r="C1136" s="18"/>
      <c r="D1136" s="18"/>
      <c r="E1136" s="18"/>
      <c r="F1136" s="18"/>
      <c r="G1136" s="18"/>
      <c r="H1136" s="18"/>
      <c r="I1136" s="18"/>
      <c r="J1136" s="18"/>
      <c r="K1136" s="1"/>
      <c r="L1136" s="1"/>
      <c r="M1136" s="18"/>
      <c r="S1136" s="18"/>
      <c r="T1136" s="18"/>
      <c r="U1136" s="18"/>
      <c r="V1136" s="18"/>
    </row>
    <row r="1137" spans="1:22" ht="14.25" customHeight="1" x14ac:dyDescent="0.25">
      <c r="A1137" s="18"/>
      <c r="B1137" s="18"/>
      <c r="C1137" s="18"/>
      <c r="D1137" s="18"/>
      <c r="E1137" s="18"/>
      <c r="F1137" s="18"/>
      <c r="G1137" s="18"/>
      <c r="H1137" s="18"/>
      <c r="I1137" s="18"/>
      <c r="J1137" s="18"/>
      <c r="K1137" s="1"/>
      <c r="L1137" s="1"/>
      <c r="M1137" s="18"/>
      <c r="S1137" s="18"/>
      <c r="T1137" s="18"/>
      <c r="U1137" s="18"/>
      <c r="V1137" s="18"/>
    </row>
    <row r="1138" spans="1:22" ht="14.25" customHeight="1" x14ac:dyDescent="0.25">
      <c r="A1138" s="18"/>
      <c r="B1138" s="18"/>
      <c r="C1138" s="18"/>
      <c r="D1138" s="18"/>
      <c r="E1138" s="18"/>
      <c r="F1138" s="18"/>
      <c r="G1138" s="18"/>
      <c r="H1138" s="18"/>
      <c r="I1138" s="18"/>
      <c r="J1138" s="18"/>
      <c r="K1138" s="1"/>
      <c r="L1138" s="1"/>
      <c r="M1138" s="18"/>
      <c r="S1138" s="18"/>
      <c r="T1138" s="18"/>
      <c r="U1138" s="18"/>
      <c r="V1138" s="18"/>
    </row>
    <row r="1139" spans="1:22" ht="14.25" customHeight="1" x14ac:dyDescent="0.25">
      <c r="A1139" s="18"/>
      <c r="B1139" s="18"/>
      <c r="C1139" s="18"/>
      <c r="D1139" s="18"/>
      <c r="E1139" s="18"/>
      <c r="F1139" s="18"/>
      <c r="G1139" s="18"/>
      <c r="H1139" s="18"/>
      <c r="I1139" s="18"/>
      <c r="J1139" s="18"/>
      <c r="K1139" s="1"/>
      <c r="L1139" s="1"/>
      <c r="M1139" s="18"/>
      <c r="S1139" s="18"/>
      <c r="T1139" s="18"/>
      <c r="U1139" s="18"/>
      <c r="V1139" s="18"/>
    </row>
    <row r="1140" spans="1:22" ht="14.25" customHeight="1" x14ac:dyDescent="0.25">
      <c r="A1140" s="18"/>
      <c r="B1140" s="18"/>
      <c r="C1140" s="18"/>
      <c r="D1140" s="18"/>
      <c r="E1140" s="18"/>
      <c r="F1140" s="18"/>
      <c r="G1140" s="18"/>
      <c r="H1140" s="18"/>
      <c r="I1140" s="18"/>
      <c r="J1140" s="18"/>
      <c r="K1140" s="1"/>
      <c r="L1140" s="1"/>
      <c r="M1140" s="18"/>
      <c r="S1140" s="18"/>
      <c r="T1140" s="18"/>
      <c r="U1140" s="18"/>
      <c r="V1140" s="18"/>
    </row>
    <row r="1141" spans="1:22" ht="14.25" customHeight="1" x14ac:dyDescent="0.25">
      <c r="A1141" s="18"/>
      <c r="B1141" s="18"/>
      <c r="C1141" s="18"/>
      <c r="D1141" s="18"/>
      <c r="E1141" s="18"/>
      <c r="F1141" s="18"/>
      <c r="G1141" s="18"/>
      <c r="H1141" s="18"/>
      <c r="I1141" s="18"/>
      <c r="J1141" s="18"/>
      <c r="K1141" s="1"/>
      <c r="L1141" s="1"/>
      <c r="M1141" s="18"/>
      <c r="S1141" s="18"/>
      <c r="T1141" s="18"/>
      <c r="U1141" s="18"/>
      <c r="V1141" s="18"/>
    </row>
    <row r="1142" spans="1:22" ht="14.25" customHeight="1" x14ac:dyDescent="0.25">
      <c r="A1142" s="18"/>
      <c r="B1142" s="18"/>
      <c r="C1142" s="18"/>
      <c r="D1142" s="18"/>
      <c r="E1142" s="18"/>
      <c r="F1142" s="18"/>
      <c r="G1142" s="18"/>
      <c r="H1142" s="18"/>
      <c r="I1142" s="18"/>
      <c r="J1142" s="18"/>
      <c r="K1142" s="1"/>
      <c r="L1142" s="1"/>
      <c r="M1142" s="18"/>
      <c r="S1142" s="18"/>
      <c r="T1142" s="18"/>
      <c r="U1142" s="18"/>
      <c r="V1142" s="18"/>
    </row>
    <row r="1143" spans="1:22" ht="14.25" customHeight="1" x14ac:dyDescent="0.25">
      <c r="A1143" s="18"/>
      <c r="B1143" s="18"/>
      <c r="C1143" s="18"/>
      <c r="D1143" s="18"/>
      <c r="E1143" s="18"/>
      <c r="F1143" s="18"/>
      <c r="G1143" s="18"/>
      <c r="H1143" s="18"/>
      <c r="I1143" s="18"/>
      <c r="J1143" s="18"/>
      <c r="K1143" s="1"/>
      <c r="L1143" s="1"/>
      <c r="M1143" s="18"/>
      <c r="S1143" s="18"/>
      <c r="T1143" s="18"/>
      <c r="U1143" s="18"/>
      <c r="V1143" s="18"/>
    </row>
    <row r="1144" spans="1:22" ht="14.25" customHeight="1" x14ac:dyDescent="0.25">
      <c r="A1144" s="18"/>
      <c r="B1144" s="18"/>
      <c r="C1144" s="18"/>
      <c r="D1144" s="18"/>
      <c r="E1144" s="18"/>
      <c r="F1144" s="18"/>
      <c r="G1144" s="18"/>
      <c r="H1144" s="18"/>
      <c r="I1144" s="18"/>
      <c r="J1144" s="18"/>
      <c r="K1144" s="1"/>
      <c r="L1144" s="1"/>
      <c r="M1144" s="18"/>
      <c r="S1144" s="18"/>
      <c r="T1144" s="18"/>
      <c r="U1144" s="18"/>
      <c r="V1144" s="18"/>
    </row>
    <row r="1145" spans="1:22" ht="14.25" customHeight="1" x14ac:dyDescent="0.25">
      <c r="A1145" s="18"/>
      <c r="B1145" s="18"/>
      <c r="C1145" s="18"/>
      <c r="D1145" s="18"/>
      <c r="E1145" s="18"/>
      <c r="F1145" s="18"/>
      <c r="G1145" s="18"/>
      <c r="H1145" s="18"/>
      <c r="I1145" s="18"/>
      <c r="J1145" s="18"/>
      <c r="K1145" s="1"/>
      <c r="L1145" s="1"/>
      <c r="M1145" s="18"/>
      <c r="S1145" s="18"/>
      <c r="T1145" s="18"/>
      <c r="U1145" s="18"/>
      <c r="V1145" s="18"/>
    </row>
    <row r="1146" spans="1:22" ht="14.25" customHeight="1" x14ac:dyDescent="0.25">
      <c r="A1146" s="18"/>
      <c r="B1146" s="18"/>
      <c r="C1146" s="18"/>
      <c r="D1146" s="18"/>
      <c r="E1146" s="18"/>
      <c r="F1146" s="18"/>
      <c r="G1146" s="18"/>
      <c r="H1146" s="18"/>
      <c r="I1146" s="18"/>
      <c r="J1146" s="18"/>
      <c r="K1146" s="1"/>
      <c r="L1146" s="1"/>
      <c r="M1146" s="18"/>
      <c r="S1146" s="18"/>
      <c r="T1146" s="18"/>
      <c r="U1146" s="18"/>
      <c r="V1146" s="18"/>
    </row>
    <row r="1147" spans="1:22" ht="14.25" customHeight="1" x14ac:dyDescent="0.25">
      <c r="A1147" s="18"/>
      <c r="B1147" s="18"/>
      <c r="C1147" s="18"/>
      <c r="D1147" s="18"/>
      <c r="E1147" s="18"/>
      <c r="F1147" s="18"/>
      <c r="G1147" s="18"/>
      <c r="H1147" s="18"/>
      <c r="I1147" s="18"/>
      <c r="J1147" s="18"/>
      <c r="K1147" s="1"/>
      <c r="L1147" s="1"/>
      <c r="M1147" s="18"/>
      <c r="S1147" s="18"/>
      <c r="T1147" s="18"/>
      <c r="U1147" s="18"/>
      <c r="V1147" s="18"/>
    </row>
    <row r="1148" spans="1:22" ht="14.25" customHeight="1" x14ac:dyDescent="0.25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"/>
      <c r="L1148" s="1"/>
      <c r="M1148" s="18"/>
      <c r="S1148" s="18"/>
      <c r="T1148" s="18"/>
      <c r="U1148" s="18"/>
      <c r="V1148" s="18"/>
    </row>
    <row r="1149" spans="1:22" ht="14.25" customHeight="1" x14ac:dyDescent="0.25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  <c r="K1149" s="1"/>
      <c r="L1149" s="1"/>
      <c r="M1149" s="18"/>
      <c r="S1149" s="18"/>
      <c r="T1149" s="18"/>
      <c r="U1149" s="18"/>
      <c r="V1149" s="18"/>
    </row>
    <row r="1150" spans="1:22" ht="14.25" customHeight="1" x14ac:dyDescent="0.25">
      <c r="A1150" s="18"/>
      <c r="B1150" s="18"/>
      <c r="C1150" s="18"/>
      <c r="D1150" s="18"/>
      <c r="E1150" s="18"/>
      <c r="F1150" s="18"/>
      <c r="G1150" s="18"/>
      <c r="H1150" s="18"/>
      <c r="I1150" s="18"/>
      <c r="J1150" s="18"/>
      <c r="K1150" s="1"/>
      <c r="L1150" s="1"/>
      <c r="M1150" s="18"/>
      <c r="S1150" s="18"/>
      <c r="T1150" s="18"/>
      <c r="U1150" s="18"/>
      <c r="V1150" s="18"/>
    </row>
    <row r="1151" spans="1:22" ht="14.25" customHeight="1" x14ac:dyDescent="0.25">
      <c r="A1151" s="18"/>
      <c r="B1151" s="18"/>
      <c r="C1151" s="18"/>
      <c r="D1151" s="18"/>
      <c r="E1151" s="18"/>
      <c r="F1151" s="18"/>
      <c r="G1151" s="18"/>
      <c r="H1151" s="18"/>
      <c r="I1151" s="18"/>
      <c r="J1151" s="18"/>
      <c r="K1151" s="1"/>
      <c r="L1151" s="1"/>
      <c r="M1151" s="18"/>
      <c r="S1151" s="18"/>
      <c r="T1151" s="18"/>
      <c r="U1151" s="18"/>
      <c r="V1151" s="18"/>
    </row>
    <row r="1152" spans="1:22" ht="14.25" customHeight="1" x14ac:dyDescent="0.25">
      <c r="A1152" s="18"/>
      <c r="B1152" s="18"/>
      <c r="C1152" s="18"/>
      <c r="D1152" s="18"/>
      <c r="E1152" s="18"/>
      <c r="F1152" s="18"/>
      <c r="G1152" s="18"/>
      <c r="H1152" s="18"/>
      <c r="I1152" s="18"/>
      <c r="J1152" s="18"/>
      <c r="K1152" s="1"/>
      <c r="L1152" s="1"/>
      <c r="M1152" s="18"/>
      <c r="S1152" s="18"/>
      <c r="T1152" s="18"/>
      <c r="U1152" s="18"/>
      <c r="V1152" s="18"/>
    </row>
    <row r="1153" spans="1:22" ht="14.25" customHeight="1" x14ac:dyDescent="0.25">
      <c r="A1153" s="18"/>
      <c r="B1153" s="18"/>
      <c r="C1153" s="18"/>
      <c r="D1153" s="18"/>
      <c r="E1153" s="18"/>
      <c r="F1153" s="18"/>
      <c r="G1153" s="18"/>
      <c r="H1153" s="18"/>
      <c r="I1153" s="18"/>
      <c r="J1153" s="18"/>
      <c r="K1153" s="1"/>
      <c r="L1153" s="1"/>
      <c r="M1153" s="18"/>
      <c r="S1153" s="18"/>
      <c r="T1153" s="18"/>
      <c r="U1153" s="18"/>
      <c r="V1153" s="18"/>
    </row>
    <row r="1154" spans="1:22" ht="14.25" customHeight="1" x14ac:dyDescent="0.25">
      <c r="A1154" s="18"/>
      <c r="B1154" s="18"/>
      <c r="C1154" s="18"/>
      <c r="D1154" s="18"/>
      <c r="E1154" s="18"/>
      <c r="F1154" s="18"/>
      <c r="G1154" s="18"/>
      <c r="H1154" s="18"/>
      <c r="I1154" s="18"/>
      <c r="J1154" s="18"/>
      <c r="K1154" s="1"/>
      <c r="L1154" s="1"/>
      <c r="M1154" s="18"/>
      <c r="S1154" s="18"/>
      <c r="T1154" s="18"/>
      <c r="U1154" s="18"/>
      <c r="V1154" s="18"/>
    </row>
    <row r="1155" spans="1:22" ht="14.25" customHeight="1" x14ac:dyDescent="0.25">
      <c r="A1155" s="18"/>
      <c r="B1155" s="18"/>
      <c r="C1155" s="18"/>
      <c r="D1155" s="18"/>
      <c r="E1155" s="18"/>
      <c r="F1155" s="18"/>
      <c r="G1155" s="18"/>
      <c r="H1155" s="18"/>
      <c r="I1155" s="18"/>
      <c r="J1155" s="18"/>
      <c r="K1155" s="1"/>
      <c r="L1155" s="1"/>
      <c r="M1155" s="18"/>
      <c r="S1155" s="18"/>
      <c r="T1155" s="18"/>
      <c r="U1155" s="18"/>
      <c r="V1155" s="18"/>
    </row>
    <row r="1156" spans="1:22" ht="14.25" customHeight="1" x14ac:dyDescent="0.25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  <c r="K1156" s="1"/>
      <c r="L1156" s="1"/>
      <c r="M1156" s="18"/>
      <c r="S1156" s="18"/>
      <c r="T1156" s="18"/>
      <c r="U1156" s="18"/>
      <c r="V1156" s="18"/>
    </row>
    <row r="1157" spans="1:22" ht="14.25" customHeight="1" x14ac:dyDescent="0.25">
      <c r="A1157" s="18"/>
      <c r="B1157" s="18"/>
      <c r="C1157" s="18"/>
      <c r="D1157" s="18"/>
      <c r="E1157" s="18"/>
      <c r="F1157" s="18"/>
      <c r="G1157" s="18"/>
      <c r="H1157" s="18"/>
      <c r="I1157" s="18"/>
      <c r="J1157" s="18"/>
      <c r="K1157" s="1"/>
      <c r="L1157" s="1"/>
      <c r="M1157" s="18"/>
      <c r="S1157" s="18"/>
      <c r="T1157" s="18"/>
      <c r="U1157" s="18"/>
      <c r="V1157" s="18"/>
    </row>
    <row r="1158" spans="1:22" ht="14.25" customHeight="1" x14ac:dyDescent="0.25">
      <c r="A1158" s="18"/>
      <c r="B1158" s="18"/>
      <c r="C1158" s="18"/>
      <c r="D1158" s="18"/>
      <c r="E1158" s="18"/>
      <c r="F1158" s="18"/>
      <c r="G1158" s="18"/>
      <c r="H1158" s="18"/>
      <c r="I1158" s="18"/>
      <c r="J1158" s="18"/>
      <c r="K1158" s="1"/>
      <c r="L1158" s="1"/>
      <c r="M1158" s="18"/>
      <c r="S1158" s="18"/>
      <c r="T1158" s="18"/>
      <c r="U1158" s="18"/>
      <c r="V1158" s="18"/>
    </row>
    <row r="1159" spans="1:22" ht="14.25" customHeight="1" x14ac:dyDescent="0.25">
      <c r="A1159" s="18"/>
      <c r="B1159" s="18"/>
      <c r="C1159" s="18"/>
      <c r="D1159" s="18"/>
      <c r="E1159" s="18"/>
      <c r="F1159" s="18"/>
      <c r="G1159" s="18"/>
      <c r="H1159" s="18"/>
      <c r="I1159" s="18"/>
      <c r="J1159" s="18"/>
      <c r="K1159" s="1"/>
      <c r="L1159" s="1"/>
      <c r="M1159" s="18"/>
      <c r="S1159" s="18"/>
      <c r="T1159" s="18"/>
      <c r="U1159" s="18"/>
      <c r="V1159" s="18"/>
    </row>
    <row r="1160" spans="1:22" ht="14.25" customHeight="1" x14ac:dyDescent="0.25">
      <c r="A1160" s="18"/>
      <c r="B1160" s="18"/>
      <c r="C1160" s="18"/>
      <c r="D1160" s="18"/>
      <c r="E1160" s="18"/>
      <c r="F1160" s="18"/>
      <c r="G1160" s="18"/>
      <c r="H1160" s="18"/>
      <c r="I1160" s="18"/>
      <c r="J1160" s="18"/>
      <c r="K1160" s="1"/>
      <c r="L1160" s="1"/>
      <c r="M1160" s="18"/>
      <c r="S1160" s="18"/>
      <c r="T1160" s="18"/>
      <c r="U1160" s="18"/>
      <c r="V1160" s="18"/>
    </row>
    <row r="1161" spans="1:22" ht="14.25" customHeight="1" x14ac:dyDescent="0.25">
      <c r="A1161" s="18"/>
      <c r="B1161" s="18"/>
      <c r="C1161" s="18"/>
      <c r="D1161" s="18"/>
      <c r="E1161" s="18"/>
      <c r="F1161" s="18"/>
      <c r="G1161" s="18"/>
      <c r="H1161" s="18"/>
      <c r="I1161" s="18"/>
      <c r="J1161" s="18"/>
      <c r="K1161" s="1"/>
      <c r="L1161" s="1"/>
      <c r="M1161" s="18"/>
      <c r="S1161" s="18"/>
      <c r="T1161" s="18"/>
      <c r="U1161" s="18"/>
      <c r="V1161" s="18"/>
    </row>
    <row r="1162" spans="1:22" ht="14.25" customHeight="1" x14ac:dyDescent="0.25">
      <c r="A1162" s="18"/>
      <c r="B1162" s="18"/>
      <c r="C1162" s="18"/>
      <c r="D1162" s="18"/>
      <c r="E1162" s="18"/>
      <c r="F1162" s="18"/>
      <c r="G1162" s="18"/>
      <c r="H1162" s="18"/>
      <c r="I1162" s="18"/>
      <c r="J1162" s="18"/>
      <c r="K1162" s="1"/>
      <c r="L1162" s="1"/>
      <c r="M1162" s="18"/>
      <c r="S1162" s="18"/>
      <c r="T1162" s="18"/>
      <c r="U1162" s="18"/>
      <c r="V1162" s="18"/>
    </row>
    <row r="1163" spans="1:22" ht="14.25" customHeight="1" x14ac:dyDescent="0.25">
      <c r="A1163" s="18"/>
      <c r="B1163" s="18"/>
      <c r="C1163" s="18"/>
      <c r="D1163" s="18"/>
      <c r="E1163" s="18"/>
      <c r="F1163" s="18"/>
      <c r="G1163" s="18"/>
      <c r="H1163" s="18"/>
      <c r="I1163" s="18"/>
      <c r="J1163" s="18"/>
      <c r="K1163" s="1"/>
      <c r="L1163" s="1"/>
      <c r="M1163" s="18"/>
      <c r="S1163" s="18"/>
      <c r="T1163" s="18"/>
      <c r="U1163" s="18"/>
      <c r="V1163" s="18"/>
    </row>
    <row r="1164" spans="1:22" ht="14.25" customHeight="1" x14ac:dyDescent="0.25">
      <c r="A1164" s="18"/>
      <c r="B1164" s="18"/>
      <c r="C1164" s="18"/>
      <c r="D1164" s="18"/>
      <c r="E1164" s="18"/>
      <c r="F1164" s="18"/>
      <c r="G1164" s="18"/>
      <c r="H1164" s="18"/>
      <c r="I1164" s="18"/>
      <c r="J1164" s="18"/>
      <c r="K1164" s="1"/>
      <c r="L1164" s="1"/>
      <c r="M1164" s="18"/>
      <c r="S1164" s="18"/>
      <c r="T1164" s="18"/>
      <c r="U1164" s="18"/>
      <c r="V1164" s="18"/>
    </row>
    <row r="1165" spans="1:22" ht="14.25" customHeight="1" x14ac:dyDescent="0.25">
      <c r="A1165" s="18"/>
      <c r="B1165" s="18"/>
      <c r="C1165" s="18"/>
      <c r="D1165" s="18"/>
      <c r="E1165" s="18"/>
      <c r="F1165" s="18"/>
      <c r="G1165" s="18"/>
      <c r="H1165" s="18"/>
      <c r="I1165" s="18"/>
      <c r="J1165" s="18"/>
      <c r="K1165" s="1"/>
      <c r="L1165" s="1"/>
      <c r="M1165" s="18"/>
      <c r="S1165" s="18"/>
      <c r="T1165" s="18"/>
      <c r="U1165" s="18"/>
      <c r="V1165" s="18"/>
    </row>
    <row r="1166" spans="1:22" ht="14.25" customHeight="1" x14ac:dyDescent="0.25">
      <c r="A1166" s="18"/>
      <c r="B1166" s="18"/>
      <c r="C1166" s="18"/>
      <c r="D1166" s="18"/>
      <c r="E1166" s="18"/>
      <c r="F1166" s="18"/>
      <c r="G1166" s="18"/>
      <c r="H1166" s="18"/>
      <c r="I1166" s="18"/>
      <c r="J1166" s="18"/>
      <c r="K1166" s="1"/>
      <c r="L1166" s="1"/>
      <c r="M1166" s="18"/>
      <c r="S1166" s="18"/>
      <c r="T1166" s="18"/>
      <c r="U1166" s="18"/>
      <c r="V1166" s="18"/>
    </row>
    <row r="1167" spans="1:22" ht="14.25" customHeight="1" x14ac:dyDescent="0.25">
      <c r="A1167" s="18"/>
      <c r="B1167" s="18"/>
      <c r="C1167" s="18"/>
      <c r="D1167" s="18"/>
      <c r="E1167" s="18"/>
      <c r="F1167" s="18"/>
      <c r="G1167" s="18"/>
      <c r="H1167" s="18"/>
      <c r="I1167" s="18"/>
      <c r="J1167" s="18"/>
      <c r="K1167" s="1"/>
      <c r="L1167" s="1"/>
      <c r="M1167" s="18"/>
      <c r="S1167" s="18"/>
      <c r="T1167" s="18"/>
      <c r="U1167" s="18"/>
      <c r="V1167" s="18"/>
    </row>
    <row r="1168" spans="1:22" ht="14.25" customHeight="1" x14ac:dyDescent="0.25">
      <c r="A1168" s="18"/>
      <c r="B1168" s="18"/>
      <c r="C1168" s="18"/>
      <c r="D1168" s="18"/>
      <c r="E1168" s="18"/>
      <c r="F1168" s="18"/>
      <c r="G1168" s="18"/>
      <c r="H1168" s="18"/>
      <c r="I1168" s="18"/>
      <c r="J1168" s="18"/>
      <c r="K1168" s="1"/>
      <c r="L1168" s="1"/>
      <c r="M1168" s="18"/>
      <c r="S1168" s="18"/>
      <c r="T1168" s="18"/>
      <c r="U1168" s="18"/>
      <c r="V1168" s="18"/>
    </row>
    <row r="1169" spans="1:22" ht="14.25" customHeight="1" x14ac:dyDescent="0.25">
      <c r="A1169" s="18"/>
      <c r="B1169" s="18"/>
      <c r="C1169" s="18"/>
      <c r="D1169" s="18"/>
      <c r="E1169" s="18"/>
      <c r="F1169" s="18"/>
      <c r="G1169" s="18"/>
      <c r="H1169" s="18"/>
      <c r="I1169" s="18"/>
      <c r="J1169" s="18"/>
      <c r="K1169" s="1"/>
      <c r="L1169" s="1"/>
      <c r="M1169" s="18"/>
      <c r="S1169" s="18"/>
      <c r="T1169" s="18"/>
      <c r="U1169" s="18"/>
      <c r="V1169" s="18"/>
    </row>
    <row r="1170" spans="1:22" ht="14.25" customHeight="1" x14ac:dyDescent="0.25">
      <c r="A1170" s="18"/>
      <c r="B1170" s="18"/>
      <c r="C1170" s="18"/>
      <c r="D1170" s="18"/>
      <c r="E1170" s="18"/>
      <c r="F1170" s="18"/>
      <c r="G1170" s="18"/>
      <c r="H1170" s="18"/>
      <c r="I1170" s="18"/>
      <c r="J1170" s="18"/>
      <c r="K1170" s="1"/>
      <c r="L1170" s="1"/>
      <c r="M1170" s="18"/>
      <c r="S1170" s="18"/>
      <c r="T1170" s="18"/>
      <c r="U1170" s="18"/>
      <c r="V1170" s="18"/>
    </row>
    <row r="1171" spans="1:22" ht="14.25" customHeight="1" x14ac:dyDescent="0.25">
      <c r="A1171" s="18"/>
      <c r="B1171" s="18"/>
      <c r="C1171" s="18"/>
      <c r="D1171" s="18"/>
      <c r="E1171" s="18"/>
      <c r="F1171" s="18"/>
      <c r="G1171" s="18"/>
      <c r="H1171" s="18"/>
      <c r="I1171" s="18"/>
      <c r="J1171" s="18"/>
      <c r="K1171" s="1"/>
      <c r="L1171" s="1"/>
      <c r="M1171" s="18"/>
      <c r="S1171" s="18"/>
      <c r="T1171" s="18"/>
      <c r="U1171" s="18"/>
      <c r="V1171" s="18"/>
    </row>
    <row r="1172" spans="1:22" ht="14.25" customHeight="1" x14ac:dyDescent="0.25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  <c r="K1172" s="1"/>
      <c r="L1172" s="1"/>
      <c r="M1172" s="18"/>
      <c r="S1172" s="18"/>
      <c r="T1172" s="18"/>
      <c r="U1172" s="18"/>
      <c r="V1172" s="18"/>
    </row>
    <row r="1173" spans="1:22" ht="14.25" customHeight="1" x14ac:dyDescent="0.25">
      <c r="A1173" s="18"/>
      <c r="B1173" s="18"/>
      <c r="C1173" s="18"/>
      <c r="D1173" s="18"/>
      <c r="E1173" s="18"/>
      <c r="F1173" s="18"/>
      <c r="G1173" s="18"/>
      <c r="H1173" s="18"/>
      <c r="I1173" s="18"/>
      <c r="J1173" s="18"/>
      <c r="K1173" s="1"/>
      <c r="L1173" s="1"/>
      <c r="M1173" s="18"/>
      <c r="S1173" s="18"/>
      <c r="T1173" s="18"/>
      <c r="U1173" s="18"/>
      <c r="V1173" s="18"/>
    </row>
    <row r="1174" spans="1:22" ht="14.25" customHeight="1" x14ac:dyDescent="0.25">
      <c r="A1174" s="18"/>
      <c r="B1174" s="18"/>
      <c r="C1174" s="18"/>
      <c r="D1174" s="18"/>
      <c r="E1174" s="18"/>
      <c r="F1174" s="18"/>
      <c r="G1174" s="18"/>
      <c r="H1174" s="18"/>
      <c r="I1174" s="18"/>
      <c r="J1174" s="18"/>
      <c r="K1174" s="1"/>
      <c r="L1174" s="1"/>
      <c r="M1174" s="18"/>
      <c r="S1174" s="18"/>
      <c r="T1174" s="18"/>
      <c r="U1174" s="18"/>
      <c r="V1174" s="18"/>
    </row>
    <row r="1175" spans="1:22" ht="14.25" customHeight="1" x14ac:dyDescent="0.25">
      <c r="A1175" s="18"/>
      <c r="B1175" s="18"/>
      <c r="C1175" s="18"/>
      <c r="D1175" s="18"/>
      <c r="E1175" s="18"/>
      <c r="F1175" s="18"/>
      <c r="G1175" s="18"/>
      <c r="H1175" s="18"/>
      <c r="I1175" s="18"/>
      <c r="J1175" s="18"/>
      <c r="K1175" s="1"/>
      <c r="L1175" s="1"/>
      <c r="M1175" s="18"/>
      <c r="S1175" s="18"/>
      <c r="T1175" s="18"/>
      <c r="U1175" s="18"/>
      <c r="V1175" s="18"/>
    </row>
    <row r="1176" spans="1:22" ht="14.25" customHeight="1" x14ac:dyDescent="0.25">
      <c r="A1176" s="18"/>
      <c r="B1176" s="18"/>
      <c r="C1176" s="18"/>
      <c r="D1176" s="18"/>
      <c r="E1176" s="18"/>
      <c r="F1176" s="18"/>
      <c r="G1176" s="18"/>
      <c r="H1176" s="18"/>
      <c r="I1176" s="18"/>
      <c r="J1176" s="18"/>
      <c r="K1176" s="1"/>
      <c r="L1176" s="1"/>
      <c r="M1176" s="18"/>
      <c r="S1176" s="18"/>
      <c r="T1176" s="18"/>
      <c r="U1176" s="18"/>
      <c r="V1176" s="18"/>
    </row>
    <row r="1177" spans="1:22" ht="14.25" customHeight="1" x14ac:dyDescent="0.25">
      <c r="A1177" s="18"/>
      <c r="B1177" s="18"/>
      <c r="C1177" s="18"/>
      <c r="D1177" s="18"/>
      <c r="E1177" s="18"/>
      <c r="F1177" s="18"/>
      <c r="G1177" s="18"/>
      <c r="H1177" s="18"/>
      <c r="I1177" s="18"/>
      <c r="J1177" s="18"/>
      <c r="K1177" s="1"/>
      <c r="L1177" s="1"/>
      <c r="M1177" s="18"/>
      <c r="S1177" s="18"/>
      <c r="T1177" s="18"/>
      <c r="U1177" s="18"/>
      <c r="V1177" s="18"/>
    </row>
    <row r="1178" spans="1:22" ht="14.25" customHeight="1" x14ac:dyDescent="0.25">
      <c r="A1178" s="18"/>
      <c r="B1178" s="18"/>
      <c r="C1178" s="18"/>
      <c r="D1178" s="18"/>
      <c r="E1178" s="18"/>
      <c r="F1178" s="18"/>
      <c r="G1178" s="18"/>
      <c r="H1178" s="18"/>
      <c r="I1178" s="18"/>
      <c r="J1178" s="18"/>
      <c r="K1178" s="1"/>
      <c r="L1178" s="1"/>
      <c r="M1178" s="18"/>
      <c r="S1178" s="18"/>
      <c r="T1178" s="18"/>
      <c r="U1178" s="18"/>
      <c r="V1178" s="18"/>
    </row>
    <row r="1179" spans="1:22" ht="14.25" customHeight="1" x14ac:dyDescent="0.25">
      <c r="A1179" s="18"/>
      <c r="B1179" s="18"/>
      <c r="C1179" s="18"/>
      <c r="D1179" s="18"/>
      <c r="E1179" s="18"/>
      <c r="F1179" s="18"/>
      <c r="G1179" s="18"/>
      <c r="H1179" s="18"/>
      <c r="I1179" s="18"/>
      <c r="J1179" s="18"/>
      <c r="K1179" s="1"/>
      <c r="L1179" s="1"/>
      <c r="M1179" s="18"/>
      <c r="S1179" s="18"/>
      <c r="T1179" s="18"/>
      <c r="U1179" s="18"/>
      <c r="V1179" s="18"/>
    </row>
    <row r="1180" spans="1:22" ht="14.25" customHeight="1" x14ac:dyDescent="0.25">
      <c r="A1180" s="18"/>
      <c r="B1180" s="18"/>
      <c r="C1180" s="18"/>
      <c r="D1180" s="18"/>
      <c r="E1180" s="18"/>
      <c r="F1180" s="18"/>
      <c r="G1180" s="18"/>
      <c r="H1180" s="18"/>
      <c r="I1180" s="18"/>
      <c r="J1180" s="18"/>
      <c r="K1180" s="1"/>
      <c r="L1180" s="1"/>
      <c r="M1180" s="18"/>
      <c r="S1180" s="18"/>
      <c r="T1180" s="18"/>
      <c r="U1180" s="18"/>
      <c r="V1180" s="18"/>
    </row>
    <row r="1181" spans="1:22" ht="14.25" customHeight="1" x14ac:dyDescent="0.25">
      <c r="A1181" s="18"/>
      <c r="B1181" s="18"/>
      <c r="C1181" s="18"/>
      <c r="D1181" s="18"/>
      <c r="E1181" s="18"/>
      <c r="F1181" s="18"/>
      <c r="G1181" s="18"/>
      <c r="H1181" s="18"/>
      <c r="I1181" s="18"/>
      <c r="J1181" s="18"/>
      <c r="K1181" s="1"/>
      <c r="L1181" s="1"/>
      <c r="M1181" s="18"/>
      <c r="S1181" s="18"/>
      <c r="T1181" s="18"/>
      <c r="U1181" s="18"/>
      <c r="V1181" s="18"/>
    </row>
    <row r="1182" spans="1:22" ht="14.25" customHeight="1" x14ac:dyDescent="0.25">
      <c r="A1182" s="18"/>
      <c r="B1182" s="18"/>
      <c r="C1182" s="18"/>
      <c r="D1182" s="18"/>
      <c r="E1182" s="18"/>
      <c r="F1182" s="18"/>
      <c r="G1182" s="18"/>
      <c r="H1182" s="18"/>
      <c r="I1182" s="18"/>
      <c r="J1182" s="18"/>
      <c r="K1182" s="1"/>
      <c r="L1182" s="1"/>
      <c r="M1182" s="18"/>
      <c r="S1182" s="18"/>
      <c r="T1182" s="18"/>
      <c r="U1182" s="18"/>
      <c r="V1182" s="18"/>
    </row>
    <row r="1183" spans="1:22" ht="14.25" customHeight="1" x14ac:dyDescent="0.25">
      <c r="A1183" s="18"/>
      <c r="B1183" s="18"/>
      <c r="C1183" s="18"/>
      <c r="D1183" s="18"/>
      <c r="E1183" s="18"/>
      <c r="F1183" s="18"/>
      <c r="G1183" s="18"/>
      <c r="H1183" s="18"/>
      <c r="I1183" s="18"/>
      <c r="J1183" s="18"/>
      <c r="K1183" s="1"/>
      <c r="L1183" s="1"/>
      <c r="M1183" s="18"/>
      <c r="S1183" s="18"/>
      <c r="T1183" s="18"/>
      <c r="U1183" s="18"/>
      <c r="V1183" s="18"/>
    </row>
    <row r="1184" spans="1:22" ht="14.25" customHeight="1" x14ac:dyDescent="0.25">
      <c r="A1184" s="18"/>
      <c r="B1184" s="18"/>
      <c r="C1184" s="18"/>
      <c r="D1184" s="18"/>
      <c r="E1184" s="18"/>
      <c r="F1184" s="18"/>
      <c r="G1184" s="18"/>
      <c r="H1184" s="18"/>
      <c r="I1184" s="18"/>
      <c r="J1184" s="18"/>
      <c r="K1184" s="1"/>
      <c r="L1184" s="1"/>
      <c r="M1184" s="18"/>
      <c r="S1184" s="18"/>
      <c r="T1184" s="18"/>
      <c r="U1184" s="18"/>
      <c r="V1184" s="18"/>
    </row>
    <row r="1185" spans="1:22" ht="14.25" customHeight="1" x14ac:dyDescent="0.25">
      <c r="A1185" s="18"/>
      <c r="B1185" s="18"/>
      <c r="C1185" s="18"/>
      <c r="D1185" s="18"/>
      <c r="E1185" s="18"/>
      <c r="F1185" s="18"/>
      <c r="G1185" s="18"/>
      <c r="H1185" s="18"/>
      <c r="I1185" s="18"/>
      <c r="J1185" s="18"/>
      <c r="K1185" s="1"/>
      <c r="L1185" s="1"/>
      <c r="M1185" s="18"/>
      <c r="S1185" s="18"/>
      <c r="T1185" s="18"/>
      <c r="U1185" s="18"/>
      <c r="V1185" s="18"/>
    </row>
    <row r="1186" spans="1:22" ht="14.25" customHeight="1" x14ac:dyDescent="0.25">
      <c r="A1186" s="18"/>
      <c r="B1186" s="18"/>
      <c r="C1186" s="18"/>
      <c r="D1186" s="18"/>
      <c r="E1186" s="18"/>
      <c r="F1186" s="18"/>
      <c r="G1186" s="18"/>
      <c r="H1186" s="18"/>
      <c r="I1186" s="18"/>
      <c r="J1186" s="18"/>
      <c r="K1186" s="1"/>
      <c r="L1186" s="1"/>
      <c r="M1186" s="18"/>
      <c r="S1186" s="18"/>
      <c r="T1186" s="18"/>
      <c r="U1186" s="18"/>
      <c r="V1186" s="18"/>
    </row>
    <row r="1187" spans="1:22" ht="14.25" customHeight="1" x14ac:dyDescent="0.25">
      <c r="A1187" s="18"/>
      <c r="B1187" s="18"/>
      <c r="C1187" s="18"/>
      <c r="D1187" s="18"/>
      <c r="E1187" s="18"/>
      <c r="F1187" s="18"/>
      <c r="G1187" s="18"/>
      <c r="H1187" s="18"/>
      <c r="I1187" s="18"/>
      <c r="J1187" s="18"/>
      <c r="K1187" s="1"/>
      <c r="L1187" s="1"/>
      <c r="M1187" s="18"/>
      <c r="S1187" s="18"/>
      <c r="T1187" s="18"/>
      <c r="U1187" s="18"/>
      <c r="V1187" s="18"/>
    </row>
    <row r="1188" spans="1:22" ht="14.25" customHeight="1" x14ac:dyDescent="0.25">
      <c r="A1188" s="18"/>
      <c r="B1188" s="18"/>
      <c r="C1188" s="18"/>
      <c r="D1188" s="18"/>
      <c r="E1188" s="18"/>
      <c r="F1188" s="18"/>
      <c r="G1188" s="18"/>
      <c r="H1188" s="18"/>
      <c r="I1188" s="18"/>
      <c r="J1188" s="18"/>
      <c r="K1188" s="1"/>
      <c r="L1188" s="1"/>
      <c r="M1188" s="18"/>
      <c r="S1188" s="18"/>
      <c r="T1188" s="18"/>
      <c r="U1188" s="18"/>
      <c r="V1188" s="18"/>
    </row>
    <row r="1189" spans="1:22" ht="14.25" customHeight="1" x14ac:dyDescent="0.25">
      <c r="A1189" s="18"/>
      <c r="B1189" s="18"/>
      <c r="C1189" s="18"/>
      <c r="D1189" s="18"/>
      <c r="E1189" s="18"/>
      <c r="F1189" s="18"/>
      <c r="G1189" s="18"/>
      <c r="H1189" s="18"/>
      <c r="I1189" s="18"/>
      <c r="J1189" s="18"/>
      <c r="K1189" s="1"/>
      <c r="L1189" s="1"/>
      <c r="M1189" s="18"/>
      <c r="S1189" s="18"/>
      <c r="T1189" s="18"/>
      <c r="U1189" s="18"/>
      <c r="V1189" s="18"/>
    </row>
    <row r="1190" spans="1:22" ht="14.25" customHeight="1" x14ac:dyDescent="0.25">
      <c r="A1190" s="18"/>
      <c r="B1190" s="18"/>
      <c r="C1190" s="18"/>
      <c r="D1190" s="18"/>
      <c r="E1190" s="18"/>
      <c r="F1190" s="18"/>
      <c r="G1190" s="18"/>
      <c r="H1190" s="18"/>
      <c r="I1190" s="18"/>
      <c r="J1190" s="18"/>
      <c r="K1190" s="1"/>
      <c r="L1190" s="1"/>
      <c r="M1190" s="18"/>
      <c r="S1190" s="18"/>
      <c r="T1190" s="18"/>
      <c r="U1190" s="18"/>
      <c r="V1190" s="18"/>
    </row>
    <row r="1191" spans="1:22" ht="14.25" customHeight="1" x14ac:dyDescent="0.25">
      <c r="A1191" s="18"/>
      <c r="B1191" s="18"/>
      <c r="C1191" s="18"/>
      <c r="D1191" s="18"/>
      <c r="E1191" s="18"/>
      <c r="F1191" s="18"/>
      <c r="G1191" s="18"/>
      <c r="H1191" s="18"/>
      <c r="I1191" s="18"/>
      <c r="J1191" s="18"/>
      <c r="K1191" s="1"/>
      <c r="L1191" s="1"/>
      <c r="M1191" s="18"/>
      <c r="S1191" s="18"/>
      <c r="T1191" s="18"/>
      <c r="U1191" s="18"/>
      <c r="V1191" s="18"/>
    </row>
    <row r="1192" spans="1:22" ht="14.25" customHeight="1" x14ac:dyDescent="0.25">
      <c r="A1192" s="18"/>
      <c r="B1192" s="18"/>
      <c r="C1192" s="18"/>
      <c r="D1192" s="18"/>
      <c r="E1192" s="18"/>
      <c r="F1192" s="18"/>
      <c r="G1192" s="18"/>
      <c r="H1192" s="18"/>
      <c r="I1192" s="18"/>
      <c r="J1192" s="18"/>
      <c r="K1192" s="1"/>
      <c r="L1192" s="1"/>
      <c r="M1192" s="18"/>
      <c r="S1192" s="18"/>
      <c r="T1192" s="18"/>
      <c r="U1192" s="18"/>
      <c r="V1192" s="18"/>
    </row>
    <row r="1193" spans="1:22" ht="14.25" customHeight="1" x14ac:dyDescent="0.25">
      <c r="A1193" s="18"/>
      <c r="B1193" s="18"/>
      <c r="C1193" s="18"/>
      <c r="D1193" s="18"/>
      <c r="E1193" s="18"/>
      <c r="F1193" s="18"/>
      <c r="G1193" s="18"/>
      <c r="H1193" s="18"/>
      <c r="I1193" s="18"/>
      <c r="J1193" s="18"/>
      <c r="K1193" s="1"/>
      <c r="L1193" s="1"/>
      <c r="M1193" s="18"/>
      <c r="S1193" s="18"/>
      <c r="T1193" s="18"/>
      <c r="U1193" s="18"/>
      <c r="V1193" s="18"/>
    </row>
    <row r="1194" spans="1:22" ht="14.25" customHeight="1" x14ac:dyDescent="0.25">
      <c r="A1194" s="18"/>
      <c r="B1194" s="18"/>
      <c r="C1194" s="18"/>
      <c r="D1194" s="18"/>
      <c r="E1194" s="18"/>
      <c r="F1194" s="18"/>
      <c r="G1194" s="18"/>
      <c r="H1194" s="18"/>
      <c r="I1194" s="18"/>
      <c r="J1194" s="18"/>
      <c r="K1194" s="1"/>
      <c r="L1194" s="1"/>
      <c r="M1194" s="18"/>
      <c r="S1194" s="18"/>
      <c r="T1194" s="18"/>
      <c r="U1194" s="18"/>
      <c r="V1194" s="18"/>
    </row>
    <row r="1195" spans="1:22" ht="14.25" customHeight="1" x14ac:dyDescent="0.25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"/>
      <c r="L1195" s="1"/>
      <c r="M1195" s="18"/>
      <c r="S1195" s="18"/>
      <c r="T1195" s="18"/>
      <c r="U1195" s="18"/>
      <c r="V1195" s="18"/>
    </row>
    <row r="1196" spans="1:22" ht="14.25" customHeight="1" x14ac:dyDescent="0.25">
      <c r="A1196" s="18"/>
      <c r="B1196" s="18"/>
      <c r="C1196" s="18"/>
      <c r="D1196" s="18"/>
      <c r="E1196" s="18"/>
      <c r="F1196" s="18"/>
      <c r="G1196" s="18"/>
      <c r="H1196" s="18"/>
      <c r="I1196" s="18"/>
      <c r="J1196" s="18"/>
      <c r="K1196" s="1"/>
      <c r="L1196" s="1"/>
      <c r="M1196" s="18"/>
      <c r="S1196" s="18"/>
      <c r="T1196" s="18"/>
      <c r="U1196" s="18"/>
      <c r="V1196" s="18"/>
    </row>
    <row r="1197" spans="1:22" ht="14.25" customHeight="1" x14ac:dyDescent="0.25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  <c r="K1197" s="1"/>
      <c r="L1197" s="1"/>
      <c r="M1197" s="18"/>
      <c r="S1197" s="18"/>
      <c r="T1197" s="18"/>
      <c r="U1197" s="18"/>
      <c r="V1197" s="18"/>
    </row>
    <row r="1198" spans="1:22" ht="14.25" customHeight="1" x14ac:dyDescent="0.25">
      <c r="A1198" s="18"/>
      <c r="B1198" s="18"/>
      <c r="C1198" s="18"/>
      <c r="D1198" s="18"/>
      <c r="E1198" s="18"/>
      <c r="F1198" s="18"/>
      <c r="G1198" s="18"/>
      <c r="H1198" s="18"/>
      <c r="I1198" s="18"/>
      <c r="J1198" s="18"/>
      <c r="K1198" s="1"/>
      <c r="L1198" s="1"/>
      <c r="M1198" s="18"/>
      <c r="S1198" s="18"/>
      <c r="T1198" s="18"/>
      <c r="U1198" s="18"/>
      <c r="V1198" s="18"/>
    </row>
    <row r="1199" spans="1:22" ht="14.25" customHeight="1" x14ac:dyDescent="0.25">
      <c r="A1199" s="18"/>
      <c r="B1199" s="18"/>
      <c r="C1199" s="18"/>
      <c r="D1199" s="18"/>
      <c r="E1199" s="18"/>
      <c r="F1199" s="18"/>
      <c r="G1199" s="18"/>
      <c r="H1199" s="18"/>
      <c r="I1199" s="18"/>
      <c r="J1199" s="18"/>
      <c r="K1199" s="1"/>
      <c r="L1199" s="1"/>
      <c r="M1199" s="18"/>
      <c r="S1199" s="18"/>
      <c r="T1199" s="18"/>
      <c r="U1199" s="18"/>
      <c r="V1199" s="18"/>
    </row>
    <row r="1200" spans="1:22" ht="14.25" customHeight="1" x14ac:dyDescent="0.25">
      <c r="A1200" s="18"/>
      <c r="B1200" s="18"/>
      <c r="C1200" s="18"/>
      <c r="D1200" s="18"/>
      <c r="E1200" s="18"/>
      <c r="F1200" s="18"/>
      <c r="G1200" s="18"/>
      <c r="H1200" s="18"/>
      <c r="I1200" s="18"/>
      <c r="J1200" s="18"/>
      <c r="K1200" s="1"/>
      <c r="L1200" s="1"/>
      <c r="M1200" s="18"/>
      <c r="S1200" s="18"/>
      <c r="T1200" s="18"/>
      <c r="U1200" s="18"/>
      <c r="V1200" s="18"/>
    </row>
    <row r="1201" spans="1:22" ht="14.25" customHeight="1" x14ac:dyDescent="0.25">
      <c r="A1201" s="18"/>
      <c r="B1201" s="18"/>
      <c r="C1201" s="18"/>
      <c r="D1201" s="18"/>
      <c r="E1201" s="18"/>
      <c r="F1201" s="18"/>
      <c r="G1201" s="18"/>
      <c r="H1201" s="18"/>
      <c r="I1201" s="18"/>
      <c r="J1201" s="18"/>
      <c r="K1201" s="1"/>
      <c r="L1201" s="1"/>
      <c r="M1201" s="18"/>
      <c r="S1201" s="18"/>
      <c r="T1201" s="18"/>
      <c r="U1201" s="18"/>
      <c r="V1201" s="18"/>
    </row>
    <row r="1202" spans="1:22" ht="14.25" customHeight="1" x14ac:dyDescent="0.25">
      <c r="A1202" s="18"/>
      <c r="B1202" s="18"/>
      <c r="C1202" s="18"/>
      <c r="D1202" s="18"/>
      <c r="E1202" s="18"/>
      <c r="F1202" s="18"/>
      <c r="G1202" s="18"/>
      <c r="H1202" s="18"/>
      <c r="I1202" s="18"/>
      <c r="J1202" s="18"/>
      <c r="K1202" s="1"/>
      <c r="L1202" s="1"/>
      <c r="M1202" s="18"/>
      <c r="S1202" s="18"/>
      <c r="T1202" s="18"/>
      <c r="U1202" s="18"/>
      <c r="V1202" s="18"/>
    </row>
    <row r="1203" spans="1:22" ht="14.25" customHeight="1" x14ac:dyDescent="0.25">
      <c r="A1203" s="18"/>
      <c r="B1203" s="18"/>
      <c r="C1203" s="18"/>
      <c r="D1203" s="18"/>
      <c r="E1203" s="18"/>
      <c r="F1203" s="18"/>
      <c r="G1203" s="18"/>
      <c r="H1203" s="18"/>
      <c r="I1203" s="18"/>
      <c r="J1203" s="18"/>
      <c r="K1203" s="1"/>
      <c r="L1203" s="1"/>
      <c r="M1203" s="18"/>
      <c r="S1203" s="18"/>
      <c r="T1203" s="18"/>
      <c r="U1203" s="18"/>
      <c r="V1203" s="18"/>
    </row>
    <row r="1204" spans="1:22" ht="14.25" customHeight="1" x14ac:dyDescent="0.25">
      <c r="A1204" s="18"/>
      <c r="B1204" s="18"/>
      <c r="C1204" s="18"/>
      <c r="D1204" s="18"/>
      <c r="E1204" s="18"/>
      <c r="F1204" s="18"/>
      <c r="G1204" s="18"/>
      <c r="H1204" s="18"/>
      <c r="I1204" s="18"/>
      <c r="J1204" s="18"/>
      <c r="K1204" s="1"/>
      <c r="L1204" s="1"/>
      <c r="M1204" s="18"/>
      <c r="S1204" s="18"/>
      <c r="T1204" s="18"/>
      <c r="U1204" s="18"/>
      <c r="V1204" s="18"/>
    </row>
    <row r="1205" spans="1:22" ht="14.25" customHeight="1" x14ac:dyDescent="0.25">
      <c r="A1205" s="18"/>
      <c r="B1205" s="18"/>
      <c r="C1205" s="18"/>
      <c r="D1205" s="18"/>
      <c r="E1205" s="18"/>
      <c r="F1205" s="18"/>
      <c r="G1205" s="18"/>
      <c r="H1205" s="18"/>
      <c r="I1205" s="18"/>
      <c r="J1205" s="18"/>
      <c r="K1205" s="1"/>
      <c r="L1205" s="1"/>
      <c r="M1205" s="18"/>
      <c r="S1205" s="18"/>
      <c r="T1205" s="18"/>
      <c r="U1205" s="18"/>
      <c r="V1205" s="18"/>
    </row>
    <row r="1206" spans="1:22" ht="14.25" customHeight="1" x14ac:dyDescent="0.25">
      <c r="A1206" s="18"/>
      <c r="B1206" s="18"/>
      <c r="C1206" s="18"/>
      <c r="D1206" s="18"/>
      <c r="E1206" s="18"/>
      <c r="F1206" s="18"/>
      <c r="G1206" s="18"/>
      <c r="H1206" s="18"/>
      <c r="I1206" s="18"/>
      <c r="J1206" s="18"/>
      <c r="K1206" s="1"/>
      <c r="L1206" s="1"/>
      <c r="M1206" s="18"/>
      <c r="S1206" s="18"/>
      <c r="T1206" s="18"/>
      <c r="U1206" s="18"/>
      <c r="V1206" s="18"/>
    </row>
    <row r="1207" spans="1:22" ht="14.25" customHeight="1" x14ac:dyDescent="0.25">
      <c r="A1207" s="18"/>
      <c r="B1207" s="18"/>
      <c r="C1207" s="18"/>
      <c r="D1207" s="18"/>
      <c r="E1207" s="18"/>
      <c r="F1207" s="18"/>
      <c r="G1207" s="18"/>
      <c r="H1207" s="18"/>
      <c r="I1207" s="18"/>
      <c r="J1207" s="18"/>
      <c r="K1207" s="1"/>
      <c r="L1207" s="1"/>
      <c r="M1207" s="18"/>
      <c r="S1207" s="18"/>
      <c r="T1207" s="18"/>
      <c r="U1207" s="18"/>
      <c r="V1207" s="18"/>
    </row>
    <row r="1208" spans="1:22" ht="14.25" customHeight="1" x14ac:dyDescent="0.25">
      <c r="A1208" s="18"/>
      <c r="B1208" s="18"/>
      <c r="C1208" s="18"/>
      <c r="D1208" s="18"/>
      <c r="E1208" s="18"/>
      <c r="F1208" s="18"/>
      <c r="G1208" s="18"/>
      <c r="H1208" s="18"/>
      <c r="I1208" s="18"/>
      <c r="J1208" s="18"/>
      <c r="K1208" s="1"/>
      <c r="L1208" s="1"/>
      <c r="M1208" s="18"/>
      <c r="S1208" s="18"/>
      <c r="T1208" s="18"/>
      <c r="U1208" s="18"/>
      <c r="V1208" s="18"/>
    </row>
    <row r="1209" spans="1:22" ht="14.25" customHeight="1" x14ac:dyDescent="0.25">
      <c r="A1209" s="18"/>
      <c r="B1209" s="18"/>
      <c r="C1209" s="18"/>
      <c r="D1209" s="18"/>
      <c r="E1209" s="18"/>
      <c r="F1209" s="18"/>
      <c r="G1209" s="18"/>
      <c r="H1209" s="18"/>
      <c r="I1209" s="18"/>
      <c r="J1209" s="18"/>
      <c r="K1209" s="1"/>
      <c r="L1209" s="1"/>
      <c r="M1209" s="18"/>
      <c r="S1209" s="18"/>
      <c r="T1209" s="18"/>
      <c r="U1209" s="18"/>
      <c r="V1209" s="18"/>
    </row>
    <row r="1210" spans="1:22" ht="14.25" customHeight="1" x14ac:dyDescent="0.25">
      <c r="A1210" s="18"/>
      <c r="B1210" s="18"/>
      <c r="C1210" s="18"/>
      <c r="D1210" s="18"/>
      <c r="E1210" s="18"/>
      <c r="F1210" s="18"/>
      <c r="G1210" s="18"/>
      <c r="H1210" s="18"/>
      <c r="I1210" s="18"/>
      <c r="J1210" s="18"/>
      <c r="K1210" s="1"/>
      <c r="L1210" s="1"/>
      <c r="M1210" s="18"/>
      <c r="S1210" s="18"/>
      <c r="T1210" s="18"/>
      <c r="U1210" s="18"/>
      <c r="V1210" s="18"/>
    </row>
    <row r="1211" spans="1:22" ht="14.25" customHeight="1" x14ac:dyDescent="0.25">
      <c r="A1211" s="18"/>
      <c r="B1211" s="18"/>
      <c r="C1211" s="18"/>
      <c r="D1211" s="18"/>
      <c r="E1211" s="18"/>
      <c r="F1211" s="18"/>
      <c r="G1211" s="18"/>
      <c r="H1211" s="18"/>
      <c r="I1211" s="18"/>
      <c r="J1211" s="18"/>
      <c r="K1211" s="1"/>
      <c r="L1211" s="1"/>
      <c r="M1211" s="18"/>
      <c r="S1211" s="18"/>
      <c r="T1211" s="18"/>
      <c r="U1211" s="18"/>
      <c r="V1211" s="18"/>
    </row>
    <row r="1212" spans="1:22" ht="14.25" customHeight="1" x14ac:dyDescent="0.25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  <c r="K1212" s="1"/>
      <c r="L1212" s="1"/>
      <c r="M1212" s="18"/>
      <c r="S1212" s="18"/>
      <c r="T1212" s="18"/>
      <c r="U1212" s="18"/>
      <c r="V1212" s="18"/>
    </row>
    <row r="1213" spans="1:22" ht="14.25" customHeight="1" x14ac:dyDescent="0.25">
      <c r="A1213" s="18"/>
      <c r="B1213" s="18"/>
      <c r="C1213" s="18"/>
      <c r="D1213" s="18"/>
      <c r="E1213" s="18"/>
      <c r="F1213" s="18"/>
      <c r="G1213" s="18"/>
      <c r="H1213" s="18"/>
      <c r="I1213" s="18"/>
      <c r="J1213" s="18"/>
      <c r="K1213" s="1"/>
      <c r="L1213" s="1"/>
      <c r="M1213" s="18"/>
      <c r="S1213" s="18"/>
      <c r="T1213" s="18"/>
      <c r="U1213" s="18"/>
      <c r="V1213" s="18"/>
    </row>
    <row r="1214" spans="1:22" ht="14.25" customHeight="1" x14ac:dyDescent="0.25">
      <c r="A1214" s="18"/>
      <c r="B1214" s="18"/>
      <c r="C1214" s="18"/>
      <c r="D1214" s="18"/>
      <c r="E1214" s="18"/>
      <c r="F1214" s="18"/>
      <c r="G1214" s="18"/>
      <c r="H1214" s="18"/>
      <c r="I1214" s="18"/>
      <c r="J1214" s="18"/>
      <c r="K1214" s="1"/>
      <c r="L1214" s="1"/>
      <c r="M1214" s="18"/>
      <c r="S1214" s="18"/>
      <c r="T1214" s="18"/>
      <c r="U1214" s="18"/>
      <c r="V1214" s="18"/>
    </row>
    <row r="1215" spans="1:22" ht="14.25" customHeight="1" x14ac:dyDescent="0.25">
      <c r="A1215" s="18"/>
      <c r="B1215" s="18"/>
      <c r="C1215" s="18"/>
      <c r="D1215" s="18"/>
      <c r="E1215" s="18"/>
      <c r="F1215" s="18"/>
      <c r="G1215" s="18"/>
      <c r="H1215" s="18"/>
      <c r="I1215" s="18"/>
      <c r="J1215" s="18"/>
      <c r="K1215" s="1"/>
      <c r="L1215" s="1"/>
      <c r="M1215" s="18"/>
      <c r="S1215" s="18"/>
      <c r="T1215" s="18"/>
      <c r="U1215" s="18"/>
      <c r="V1215" s="18"/>
    </row>
    <row r="1216" spans="1:22" ht="14.25" customHeight="1" x14ac:dyDescent="0.25">
      <c r="A1216" s="18"/>
      <c r="B1216" s="18"/>
      <c r="C1216" s="18"/>
      <c r="D1216" s="18"/>
      <c r="E1216" s="18"/>
      <c r="F1216" s="18"/>
      <c r="G1216" s="18"/>
      <c r="H1216" s="18"/>
      <c r="I1216" s="18"/>
      <c r="J1216" s="18"/>
      <c r="K1216" s="1"/>
      <c r="L1216" s="1"/>
      <c r="M1216" s="18"/>
      <c r="S1216" s="18"/>
      <c r="T1216" s="18"/>
      <c r="U1216" s="18"/>
      <c r="V1216" s="18"/>
    </row>
    <row r="1217" spans="1:22" ht="14.25" customHeight="1" x14ac:dyDescent="0.25">
      <c r="A1217" s="18"/>
      <c r="B1217" s="18"/>
      <c r="C1217" s="18"/>
      <c r="D1217" s="18"/>
      <c r="E1217" s="18"/>
      <c r="F1217" s="18"/>
      <c r="G1217" s="18"/>
      <c r="H1217" s="18"/>
      <c r="I1217" s="18"/>
      <c r="J1217" s="18"/>
      <c r="K1217" s="1"/>
      <c r="L1217" s="1"/>
      <c r="M1217" s="18"/>
      <c r="S1217" s="18"/>
      <c r="T1217" s="18"/>
      <c r="U1217" s="18"/>
      <c r="V1217" s="18"/>
    </row>
    <row r="1218" spans="1:22" ht="14.25" customHeight="1" x14ac:dyDescent="0.25">
      <c r="A1218" s="18"/>
      <c r="B1218" s="18"/>
      <c r="C1218" s="18"/>
      <c r="D1218" s="18"/>
      <c r="E1218" s="18"/>
      <c r="F1218" s="18"/>
      <c r="G1218" s="18"/>
      <c r="H1218" s="18"/>
      <c r="I1218" s="18"/>
      <c r="J1218" s="18"/>
      <c r="K1218" s="1"/>
      <c r="L1218" s="1"/>
      <c r="M1218" s="18"/>
      <c r="S1218" s="18"/>
      <c r="T1218" s="18"/>
      <c r="U1218" s="18"/>
      <c r="V1218" s="18"/>
    </row>
    <row r="1219" spans="1:22" ht="14.25" customHeight="1" x14ac:dyDescent="0.25">
      <c r="A1219" s="18"/>
      <c r="B1219" s="18"/>
      <c r="C1219" s="18"/>
      <c r="D1219" s="18"/>
      <c r="E1219" s="18"/>
      <c r="F1219" s="18"/>
      <c r="G1219" s="18"/>
      <c r="H1219" s="18"/>
      <c r="I1219" s="18"/>
      <c r="J1219" s="18"/>
      <c r="K1219" s="1"/>
      <c r="L1219" s="1"/>
      <c r="M1219" s="18"/>
      <c r="S1219" s="18"/>
      <c r="T1219" s="18"/>
      <c r="U1219" s="18"/>
      <c r="V1219" s="18"/>
    </row>
    <row r="1220" spans="1:22" ht="14.25" customHeight="1" x14ac:dyDescent="0.25">
      <c r="A1220" s="18"/>
      <c r="B1220" s="18"/>
      <c r="C1220" s="18"/>
      <c r="D1220" s="18"/>
      <c r="E1220" s="18"/>
      <c r="F1220" s="18"/>
      <c r="G1220" s="18"/>
      <c r="H1220" s="18"/>
      <c r="I1220" s="18"/>
      <c r="J1220" s="18"/>
      <c r="K1220" s="1"/>
      <c r="L1220" s="1"/>
      <c r="M1220" s="18"/>
      <c r="S1220" s="18"/>
      <c r="T1220" s="18"/>
      <c r="U1220" s="18"/>
      <c r="V1220" s="18"/>
    </row>
    <row r="1221" spans="1:22" ht="14.25" customHeight="1" x14ac:dyDescent="0.25">
      <c r="A1221" s="18"/>
      <c r="B1221" s="18"/>
      <c r="C1221" s="18"/>
      <c r="D1221" s="18"/>
      <c r="E1221" s="18"/>
      <c r="F1221" s="18"/>
      <c r="G1221" s="18"/>
      <c r="H1221" s="18"/>
      <c r="I1221" s="18"/>
      <c r="J1221" s="18"/>
      <c r="K1221" s="1"/>
      <c r="L1221" s="1"/>
      <c r="M1221" s="18"/>
      <c r="S1221" s="18"/>
      <c r="T1221" s="18"/>
      <c r="U1221" s="18"/>
      <c r="V1221" s="18"/>
    </row>
    <row r="1222" spans="1:22" ht="14.25" customHeight="1" x14ac:dyDescent="0.25">
      <c r="A1222" s="18"/>
      <c r="B1222" s="18"/>
      <c r="C1222" s="18"/>
      <c r="D1222" s="18"/>
      <c r="E1222" s="18"/>
      <c r="F1222" s="18"/>
      <c r="G1222" s="18"/>
      <c r="H1222" s="18"/>
      <c r="I1222" s="18"/>
      <c r="J1222" s="18"/>
      <c r="K1222" s="1"/>
      <c r="L1222" s="1"/>
      <c r="M1222" s="18"/>
      <c r="S1222" s="18"/>
      <c r="T1222" s="18"/>
      <c r="U1222" s="18"/>
      <c r="V1222" s="18"/>
    </row>
    <row r="1223" spans="1:22" ht="14.25" customHeight="1" x14ac:dyDescent="0.25">
      <c r="A1223" s="18"/>
      <c r="B1223" s="18"/>
      <c r="C1223" s="18"/>
      <c r="D1223" s="18"/>
      <c r="E1223" s="18"/>
      <c r="F1223" s="18"/>
      <c r="G1223" s="18"/>
      <c r="H1223" s="18"/>
      <c r="I1223" s="18"/>
      <c r="J1223" s="18"/>
      <c r="K1223" s="1"/>
      <c r="L1223" s="1"/>
      <c r="M1223" s="18"/>
      <c r="S1223" s="18"/>
      <c r="T1223" s="18"/>
      <c r="U1223" s="18"/>
      <c r="V1223" s="18"/>
    </row>
    <row r="1224" spans="1:22" ht="14.25" customHeight="1" x14ac:dyDescent="0.25">
      <c r="A1224" s="18"/>
      <c r="B1224" s="18"/>
      <c r="C1224" s="18"/>
      <c r="D1224" s="18"/>
      <c r="E1224" s="18"/>
      <c r="F1224" s="18"/>
      <c r="G1224" s="18"/>
      <c r="H1224" s="18"/>
      <c r="I1224" s="18"/>
      <c r="J1224" s="18"/>
      <c r="K1224" s="1"/>
      <c r="L1224" s="1"/>
      <c r="M1224" s="18"/>
      <c r="S1224" s="18"/>
      <c r="T1224" s="18"/>
      <c r="U1224" s="18"/>
      <c r="V1224" s="18"/>
    </row>
    <row r="1225" spans="1:22" ht="14.25" customHeight="1" x14ac:dyDescent="0.25">
      <c r="A1225" s="18"/>
      <c r="B1225" s="18"/>
      <c r="C1225" s="18"/>
      <c r="D1225" s="18"/>
      <c r="E1225" s="18"/>
      <c r="F1225" s="18"/>
      <c r="G1225" s="18"/>
      <c r="H1225" s="18"/>
      <c r="I1225" s="18"/>
      <c r="J1225" s="18"/>
      <c r="K1225" s="1"/>
      <c r="L1225" s="1"/>
      <c r="M1225" s="18"/>
      <c r="S1225" s="18"/>
      <c r="T1225" s="18"/>
      <c r="U1225" s="18"/>
      <c r="V1225" s="18"/>
    </row>
    <row r="1226" spans="1:22" ht="14.25" customHeight="1" x14ac:dyDescent="0.25">
      <c r="A1226" s="18"/>
      <c r="B1226" s="18"/>
      <c r="C1226" s="18"/>
      <c r="D1226" s="18"/>
      <c r="E1226" s="18"/>
      <c r="F1226" s="18"/>
      <c r="G1226" s="18"/>
      <c r="H1226" s="18"/>
      <c r="I1226" s="18"/>
      <c r="J1226" s="18"/>
      <c r="K1226" s="1"/>
      <c r="L1226" s="1"/>
      <c r="M1226" s="18"/>
      <c r="S1226" s="18"/>
      <c r="T1226" s="18"/>
      <c r="U1226" s="18"/>
      <c r="V1226" s="18"/>
    </row>
    <row r="1227" spans="1:22" ht="14.25" customHeight="1" x14ac:dyDescent="0.25">
      <c r="A1227" s="18"/>
      <c r="B1227" s="18"/>
      <c r="C1227" s="18"/>
      <c r="D1227" s="18"/>
      <c r="E1227" s="18"/>
      <c r="F1227" s="18"/>
      <c r="G1227" s="18"/>
      <c r="H1227" s="18"/>
      <c r="I1227" s="18"/>
      <c r="J1227" s="18"/>
      <c r="K1227" s="1"/>
      <c r="L1227" s="1"/>
      <c r="M1227" s="18"/>
      <c r="S1227" s="18"/>
      <c r="T1227" s="18"/>
      <c r="U1227" s="18"/>
      <c r="V1227" s="18"/>
    </row>
    <row r="1228" spans="1:22" ht="14.25" customHeight="1" x14ac:dyDescent="0.25">
      <c r="A1228" s="18"/>
      <c r="B1228" s="18"/>
      <c r="C1228" s="18"/>
      <c r="D1228" s="18"/>
      <c r="E1228" s="18"/>
      <c r="F1228" s="18"/>
      <c r="G1228" s="18"/>
      <c r="H1228" s="18"/>
      <c r="I1228" s="18"/>
      <c r="J1228" s="18"/>
      <c r="K1228" s="1"/>
      <c r="L1228" s="1"/>
      <c r="M1228" s="18"/>
      <c r="S1228" s="18"/>
      <c r="T1228" s="18"/>
      <c r="U1228" s="18"/>
      <c r="V1228" s="18"/>
    </row>
    <row r="1229" spans="1:22" ht="14.25" customHeight="1" x14ac:dyDescent="0.25">
      <c r="A1229" s="18"/>
      <c r="B1229" s="18"/>
      <c r="C1229" s="18"/>
      <c r="D1229" s="18"/>
      <c r="E1229" s="18"/>
      <c r="F1229" s="18"/>
      <c r="G1229" s="18"/>
      <c r="H1229" s="18"/>
      <c r="I1229" s="18"/>
      <c r="J1229" s="18"/>
      <c r="K1229" s="1"/>
      <c r="L1229" s="1"/>
      <c r="M1229" s="18"/>
      <c r="S1229" s="18"/>
      <c r="T1229" s="18"/>
      <c r="U1229" s="18"/>
      <c r="V1229" s="18"/>
    </row>
    <row r="1230" spans="1:22" ht="14.25" customHeight="1" x14ac:dyDescent="0.25">
      <c r="A1230" s="18"/>
      <c r="B1230" s="18"/>
      <c r="C1230" s="18"/>
      <c r="D1230" s="18"/>
      <c r="E1230" s="18"/>
      <c r="F1230" s="18"/>
      <c r="G1230" s="18"/>
      <c r="H1230" s="18"/>
      <c r="I1230" s="18"/>
      <c r="J1230" s="18"/>
      <c r="K1230" s="1"/>
      <c r="L1230" s="1"/>
      <c r="M1230" s="18"/>
      <c r="S1230" s="18"/>
      <c r="T1230" s="18"/>
      <c r="U1230" s="18"/>
      <c r="V1230" s="18"/>
    </row>
    <row r="1231" spans="1:22" ht="14.25" customHeight="1" x14ac:dyDescent="0.25">
      <c r="A1231" s="18"/>
      <c r="B1231" s="18"/>
      <c r="C1231" s="18"/>
      <c r="D1231" s="18"/>
      <c r="E1231" s="18"/>
      <c r="F1231" s="18"/>
      <c r="G1231" s="18"/>
      <c r="H1231" s="18"/>
      <c r="I1231" s="18"/>
      <c r="J1231" s="18"/>
      <c r="K1231" s="1"/>
      <c r="L1231" s="1"/>
      <c r="M1231" s="18"/>
      <c r="S1231" s="18"/>
      <c r="T1231" s="18"/>
      <c r="U1231" s="18"/>
      <c r="V1231" s="18"/>
    </row>
    <row r="1232" spans="1:22" ht="14.25" customHeight="1" x14ac:dyDescent="0.25">
      <c r="A1232" s="18"/>
      <c r="B1232" s="18"/>
      <c r="C1232" s="18"/>
      <c r="D1232" s="18"/>
      <c r="E1232" s="18"/>
      <c r="F1232" s="18"/>
      <c r="G1232" s="18"/>
      <c r="H1232" s="18"/>
      <c r="I1232" s="18"/>
      <c r="J1232" s="18"/>
      <c r="K1232" s="1"/>
      <c r="L1232" s="1"/>
      <c r="M1232" s="18"/>
      <c r="S1232" s="18"/>
      <c r="T1232" s="18"/>
      <c r="U1232" s="18"/>
      <c r="V1232" s="18"/>
    </row>
    <row r="1233" spans="1:22" ht="14.25" customHeight="1" x14ac:dyDescent="0.25">
      <c r="A1233" s="18"/>
      <c r="B1233" s="18"/>
      <c r="C1233" s="18"/>
      <c r="D1233" s="18"/>
      <c r="E1233" s="18"/>
      <c r="F1233" s="18"/>
      <c r="G1233" s="18"/>
      <c r="H1233" s="18"/>
      <c r="I1233" s="18"/>
      <c r="J1233" s="18"/>
      <c r="K1233" s="1"/>
      <c r="L1233" s="1"/>
      <c r="M1233" s="18"/>
      <c r="S1233" s="18"/>
      <c r="T1233" s="18"/>
      <c r="U1233" s="18"/>
      <c r="V1233" s="18"/>
    </row>
    <row r="1234" spans="1:22" ht="14.25" customHeight="1" x14ac:dyDescent="0.25">
      <c r="A1234" s="18"/>
      <c r="B1234" s="18"/>
      <c r="C1234" s="18"/>
      <c r="D1234" s="18"/>
      <c r="E1234" s="18"/>
      <c r="F1234" s="18"/>
      <c r="G1234" s="18"/>
      <c r="H1234" s="18"/>
      <c r="I1234" s="18"/>
      <c r="J1234" s="18"/>
      <c r="K1234" s="1"/>
      <c r="L1234" s="1"/>
      <c r="M1234" s="18"/>
      <c r="S1234" s="18"/>
      <c r="T1234" s="18"/>
      <c r="U1234" s="18"/>
      <c r="V1234" s="18"/>
    </row>
    <row r="1235" spans="1:22" ht="14.25" customHeight="1" x14ac:dyDescent="0.25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  <c r="K1235" s="1"/>
      <c r="L1235" s="1"/>
      <c r="M1235" s="18"/>
      <c r="S1235" s="18"/>
      <c r="T1235" s="18"/>
      <c r="U1235" s="18"/>
      <c r="V1235" s="18"/>
    </row>
    <row r="1236" spans="1:22" ht="14.25" customHeight="1" x14ac:dyDescent="0.25">
      <c r="A1236" s="18"/>
      <c r="B1236" s="18"/>
      <c r="C1236" s="18"/>
      <c r="D1236" s="18"/>
      <c r="E1236" s="18"/>
      <c r="F1236" s="18"/>
      <c r="G1236" s="18"/>
      <c r="H1236" s="18"/>
      <c r="I1236" s="18"/>
      <c r="J1236" s="18"/>
      <c r="K1236" s="1"/>
      <c r="L1236" s="1"/>
      <c r="M1236" s="18"/>
      <c r="S1236" s="18"/>
      <c r="T1236" s="18"/>
      <c r="U1236" s="18"/>
      <c r="V1236" s="18"/>
    </row>
    <row r="1237" spans="1:22" ht="14.25" customHeight="1" x14ac:dyDescent="0.25">
      <c r="A1237" s="18"/>
      <c r="B1237" s="18"/>
      <c r="C1237" s="18"/>
      <c r="D1237" s="18"/>
      <c r="E1237" s="18"/>
      <c r="F1237" s="18"/>
      <c r="G1237" s="18"/>
      <c r="H1237" s="18"/>
      <c r="I1237" s="18"/>
      <c r="J1237" s="18"/>
      <c r="K1237" s="1"/>
      <c r="L1237" s="1"/>
      <c r="M1237" s="18"/>
      <c r="S1237" s="18"/>
      <c r="T1237" s="18"/>
      <c r="U1237" s="18"/>
      <c r="V1237" s="18"/>
    </row>
    <row r="1238" spans="1:22" ht="14.25" customHeight="1" x14ac:dyDescent="0.25">
      <c r="A1238" s="18"/>
      <c r="B1238" s="18"/>
      <c r="C1238" s="18"/>
      <c r="D1238" s="18"/>
      <c r="E1238" s="18"/>
      <c r="F1238" s="18"/>
      <c r="G1238" s="18"/>
      <c r="H1238" s="18"/>
      <c r="I1238" s="18"/>
      <c r="J1238" s="18"/>
      <c r="K1238" s="1"/>
      <c r="L1238" s="1"/>
      <c r="M1238" s="18"/>
      <c r="S1238" s="18"/>
      <c r="T1238" s="18"/>
      <c r="U1238" s="18"/>
      <c r="V1238" s="18"/>
    </row>
    <row r="1239" spans="1:22" ht="14.25" customHeight="1" x14ac:dyDescent="0.25">
      <c r="A1239" s="18"/>
      <c r="B1239" s="18"/>
      <c r="C1239" s="18"/>
      <c r="D1239" s="18"/>
      <c r="E1239" s="18"/>
      <c r="F1239" s="18"/>
      <c r="G1239" s="18"/>
      <c r="H1239" s="18"/>
      <c r="I1239" s="18"/>
      <c r="J1239" s="18"/>
      <c r="K1239" s="1"/>
      <c r="L1239" s="1"/>
      <c r="M1239" s="18"/>
      <c r="S1239" s="18"/>
      <c r="T1239" s="18"/>
      <c r="U1239" s="18"/>
      <c r="V1239" s="18"/>
    </row>
    <row r="1240" spans="1:22" ht="14.25" customHeight="1" x14ac:dyDescent="0.25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  <c r="K1240" s="1"/>
      <c r="L1240" s="1"/>
      <c r="M1240" s="18"/>
      <c r="S1240" s="18"/>
      <c r="T1240" s="18"/>
      <c r="U1240" s="18"/>
      <c r="V1240" s="18"/>
    </row>
    <row r="1241" spans="1:22" ht="14.25" customHeight="1" x14ac:dyDescent="0.25">
      <c r="A1241" s="18"/>
      <c r="B1241" s="18"/>
      <c r="C1241" s="18"/>
      <c r="D1241" s="18"/>
      <c r="E1241" s="18"/>
      <c r="F1241" s="18"/>
      <c r="G1241" s="18"/>
      <c r="H1241" s="18"/>
      <c r="I1241" s="18"/>
      <c r="J1241" s="18"/>
      <c r="K1241" s="1"/>
      <c r="L1241" s="1"/>
      <c r="M1241" s="18"/>
      <c r="S1241" s="18"/>
      <c r="T1241" s="18"/>
      <c r="U1241" s="18"/>
      <c r="V1241" s="18"/>
    </row>
    <row r="1242" spans="1:22" ht="14.25" customHeight="1" x14ac:dyDescent="0.25">
      <c r="A1242" s="18"/>
      <c r="B1242" s="18"/>
      <c r="C1242" s="18"/>
      <c r="D1242" s="18"/>
      <c r="E1242" s="18"/>
      <c r="F1242" s="18"/>
      <c r="G1242" s="18"/>
      <c r="H1242" s="18"/>
      <c r="I1242" s="18"/>
      <c r="J1242" s="18"/>
      <c r="K1242" s="1"/>
      <c r="L1242" s="1"/>
      <c r="M1242" s="18"/>
      <c r="S1242" s="18"/>
      <c r="T1242" s="18"/>
      <c r="U1242" s="18"/>
      <c r="V1242" s="18"/>
    </row>
    <row r="1243" spans="1:22" ht="14.25" customHeight="1" x14ac:dyDescent="0.25">
      <c r="A1243" s="18"/>
      <c r="B1243" s="18"/>
      <c r="C1243" s="18"/>
      <c r="D1243" s="18"/>
      <c r="E1243" s="18"/>
      <c r="F1243" s="18"/>
      <c r="G1243" s="18"/>
      <c r="H1243" s="18"/>
      <c r="I1243" s="18"/>
      <c r="J1243" s="18"/>
      <c r="K1243" s="1"/>
      <c r="L1243" s="1"/>
      <c r="M1243" s="18"/>
      <c r="S1243" s="18"/>
      <c r="T1243" s="18"/>
      <c r="U1243" s="18"/>
      <c r="V1243" s="18"/>
    </row>
    <row r="1244" spans="1:22" ht="14.25" customHeight="1" x14ac:dyDescent="0.25">
      <c r="A1244" s="18"/>
      <c r="B1244" s="18"/>
      <c r="C1244" s="18"/>
      <c r="D1244" s="18"/>
      <c r="E1244" s="18"/>
      <c r="F1244" s="18"/>
      <c r="G1244" s="18"/>
      <c r="H1244" s="18"/>
      <c r="I1244" s="18"/>
      <c r="J1244" s="18"/>
      <c r="K1244" s="1"/>
      <c r="L1244" s="1"/>
      <c r="M1244" s="18"/>
      <c r="S1244" s="18"/>
      <c r="T1244" s="18"/>
      <c r="U1244" s="18"/>
      <c r="V1244" s="18"/>
    </row>
    <row r="1245" spans="1:22" ht="14.25" customHeight="1" x14ac:dyDescent="0.25">
      <c r="A1245" s="18"/>
      <c r="B1245" s="18"/>
      <c r="C1245" s="18"/>
      <c r="D1245" s="18"/>
      <c r="E1245" s="18"/>
      <c r="F1245" s="18"/>
      <c r="G1245" s="18"/>
      <c r="H1245" s="18"/>
      <c r="I1245" s="18"/>
      <c r="J1245" s="18"/>
      <c r="K1245" s="1"/>
      <c r="L1245" s="1"/>
      <c r="M1245" s="18"/>
      <c r="S1245" s="18"/>
      <c r="T1245" s="18"/>
      <c r="U1245" s="18"/>
      <c r="V1245" s="18"/>
    </row>
    <row r="1246" spans="1:22" ht="14.25" customHeight="1" x14ac:dyDescent="0.25">
      <c r="A1246" s="18"/>
      <c r="B1246" s="18"/>
      <c r="C1246" s="18"/>
      <c r="D1246" s="18"/>
      <c r="E1246" s="18"/>
      <c r="F1246" s="18"/>
      <c r="G1246" s="18"/>
      <c r="H1246" s="18"/>
      <c r="I1246" s="18"/>
      <c r="J1246" s="18"/>
      <c r="K1246" s="1"/>
      <c r="L1246" s="1"/>
      <c r="M1246" s="18"/>
      <c r="S1246" s="18"/>
      <c r="T1246" s="18"/>
      <c r="U1246" s="18"/>
      <c r="V1246" s="18"/>
    </row>
    <row r="1247" spans="1:22" ht="14.25" customHeight="1" x14ac:dyDescent="0.25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  <c r="K1247" s="1"/>
      <c r="L1247" s="1"/>
      <c r="M1247" s="18"/>
      <c r="S1247" s="18"/>
      <c r="T1247" s="18"/>
      <c r="U1247" s="18"/>
      <c r="V1247" s="18"/>
    </row>
    <row r="1248" spans="1:22" ht="14.25" customHeight="1" x14ac:dyDescent="0.25">
      <c r="A1248" s="18"/>
      <c r="B1248" s="18"/>
      <c r="C1248" s="18"/>
      <c r="D1248" s="18"/>
      <c r="E1248" s="18"/>
      <c r="F1248" s="18"/>
      <c r="G1248" s="18"/>
      <c r="H1248" s="18"/>
      <c r="I1248" s="18"/>
      <c r="J1248" s="18"/>
      <c r="K1248" s="1"/>
      <c r="L1248" s="1"/>
      <c r="M1248" s="18"/>
      <c r="S1248" s="18"/>
      <c r="T1248" s="18"/>
      <c r="U1248" s="18"/>
      <c r="V1248" s="18"/>
    </row>
    <row r="1249" spans="1:22" ht="14.25" customHeight="1" x14ac:dyDescent="0.25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"/>
      <c r="L1249" s="1"/>
      <c r="M1249" s="18"/>
      <c r="S1249" s="18"/>
      <c r="T1249" s="18"/>
      <c r="U1249" s="18"/>
      <c r="V1249" s="18"/>
    </row>
    <row r="1250" spans="1:22" ht="14.25" customHeight="1" x14ac:dyDescent="0.25">
      <c r="A1250" s="18"/>
      <c r="B1250" s="18"/>
      <c r="C1250" s="18"/>
      <c r="D1250" s="18"/>
      <c r="E1250" s="18"/>
      <c r="F1250" s="18"/>
      <c r="G1250" s="18"/>
      <c r="H1250" s="18"/>
      <c r="I1250" s="18"/>
      <c r="J1250" s="18"/>
      <c r="K1250" s="1"/>
      <c r="L1250" s="1"/>
      <c r="M1250" s="18"/>
      <c r="S1250" s="18"/>
      <c r="T1250" s="18"/>
      <c r="U1250" s="18"/>
      <c r="V1250" s="18"/>
    </row>
    <row r="1251" spans="1:22" ht="14.25" customHeight="1" x14ac:dyDescent="0.25">
      <c r="A1251" s="18"/>
      <c r="B1251" s="18"/>
      <c r="C1251" s="18"/>
      <c r="D1251" s="18"/>
      <c r="E1251" s="18"/>
      <c r="F1251" s="18"/>
      <c r="G1251" s="18"/>
      <c r="H1251" s="18"/>
      <c r="I1251" s="18"/>
      <c r="J1251" s="18"/>
      <c r="K1251" s="1"/>
      <c r="L1251" s="1"/>
      <c r="M1251" s="18"/>
      <c r="S1251" s="18"/>
      <c r="T1251" s="18"/>
      <c r="U1251" s="18"/>
      <c r="V1251" s="18"/>
    </row>
    <row r="1252" spans="1:22" ht="14.25" customHeight="1" x14ac:dyDescent="0.25">
      <c r="A1252" s="18"/>
      <c r="B1252" s="18"/>
      <c r="C1252" s="18"/>
      <c r="D1252" s="18"/>
      <c r="E1252" s="18"/>
      <c r="F1252" s="18"/>
      <c r="G1252" s="18"/>
      <c r="H1252" s="18"/>
      <c r="I1252" s="18"/>
      <c r="J1252" s="18"/>
      <c r="K1252" s="1"/>
      <c r="L1252" s="1"/>
      <c r="M1252" s="18"/>
      <c r="S1252" s="18"/>
      <c r="T1252" s="18"/>
      <c r="U1252" s="18"/>
      <c r="V1252" s="18"/>
    </row>
    <row r="1253" spans="1:22" ht="14.25" customHeight="1" x14ac:dyDescent="0.25">
      <c r="A1253" s="18"/>
      <c r="B1253" s="18"/>
      <c r="C1253" s="18"/>
      <c r="D1253" s="18"/>
      <c r="E1253" s="18"/>
      <c r="F1253" s="18"/>
      <c r="G1253" s="18"/>
      <c r="H1253" s="18"/>
      <c r="I1253" s="18"/>
      <c r="J1253" s="18"/>
      <c r="K1253" s="1"/>
      <c r="L1253" s="1"/>
      <c r="M1253" s="18"/>
      <c r="S1253" s="18"/>
      <c r="T1253" s="18"/>
      <c r="U1253" s="18"/>
      <c r="V1253" s="18"/>
    </row>
    <row r="1254" spans="1:22" ht="14.25" customHeight="1" x14ac:dyDescent="0.25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"/>
      <c r="L1254" s="1"/>
      <c r="M1254" s="18"/>
      <c r="S1254" s="18"/>
      <c r="T1254" s="18"/>
      <c r="U1254" s="18"/>
      <c r="V1254" s="18"/>
    </row>
    <row r="1255" spans="1:22" ht="14.25" customHeight="1" x14ac:dyDescent="0.25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  <c r="K1255" s="1"/>
      <c r="L1255" s="1"/>
      <c r="M1255" s="18"/>
      <c r="S1255" s="18"/>
      <c r="T1255" s="18"/>
      <c r="U1255" s="18"/>
      <c r="V1255" s="18"/>
    </row>
    <row r="1256" spans="1:22" ht="14.25" customHeight="1" x14ac:dyDescent="0.25">
      <c r="A1256" s="18"/>
      <c r="B1256" s="18"/>
      <c r="C1256" s="18"/>
      <c r="D1256" s="18"/>
      <c r="E1256" s="18"/>
      <c r="F1256" s="18"/>
      <c r="G1256" s="18"/>
      <c r="H1256" s="18"/>
      <c r="I1256" s="18"/>
      <c r="J1256" s="18"/>
      <c r="K1256" s="1"/>
      <c r="L1256" s="1"/>
      <c r="M1256" s="18"/>
      <c r="S1256" s="18"/>
      <c r="T1256" s="18"/>
      <c r="U1256" s="18"/>
      <c r="V1256" s="18"/>
    </row>
    <row r="1257" spans="1:22" ht="14.25" customHeight="1" x14ac:dyDescent="0.25">
      <c r="A1257" s="18"/>
      <c r="B1257" s="18"/>
      <c r="C1257" s="18"/>
      <c r="D1257" s="18"/>
      <c r="E1257" s="18"/>
      <c r="F1257" s="18"/>
      <c r="G1257" s="18"/>
      <c r="H1257" s="18"/>
      <c r="I1257" s="18"/>
      <c r="J1257" s="18"/>
      <c r="K1257" s="1"/>
      <c r="L1257" s="1"/>
      <c r="M1257" s="18"/>
      <c r="S1257" s="18"/>
      <c r="T1257" s="18"/>
      <c r="U1257" s="18"/>
      <c r="V1257" s="18"/>
    </row>
    <row r="1258" spans="1:22" ht="14.25" customHeight="1" x14ac:dyDescent="0.25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  <c r="K1258" s="1"/>
      <c r="L1258" s="1"/>
      <c r="M1258" s="18"/>
      <c r="S1258" s="18"/>
      <c r="T1258" s="18"/>
      <c r="U1258" s="18"/>
      <c r="V1258" s="18"/>
    </row>
    <row r="1259" spans="1:22" ht="14.25" customHeight="1" x14ac:dyDescent="0.25">
      <c r="A1259" s="18"/>
      <c r="B1259" s="18"/>
      <c r="C1259" s="18"/>
      <c r="D1259" s="18"/>
      <c r="E1259" s="18"/>
      <c r="F1259" s="18"/>
      <c r="G1259" s="18"/>
      <c r="H1259" s="18"/>
      <c r="I1259" s="18"/>
      <c r="J1259" s="18"/>
      <c r="K1259" s="1"/>
      <c r="L1259" s="1"/>
      <c r="M1259" s="18"/>
      <c r="S1259" s="18"/>
      <c r="T1259" s="18"/>
      <c r="U1259" s="18"/>
      <c r="V1259" s="18"/>
    </row>
    <row r="1260" spans="1:22" ht="14.25" customHeight="1" x14ac:dyDescent="0.25">
      <c r="A1260" s="18"/>
      <c r="B1260" s="18"/>
      <c r="C1260" s="18"/>
      <c r="D1260" s="18"/>
      <c r="E1260" s="18"/>
      <c r="F1260" s="18"/>
      <c r="G1260" s="18"/>
      <c r="H1260" s="18"/>
      <c r="I1260" s="18"/>
      <c r="J1260" s="18"/>
      <c r="K1260" s="1"/>
      <c r="L1260" s="1"/>
      <c r="M1260" s="18"/>
      <c r="S1260" s="18"/>
      <c r="T1260" s="18"/>
      <c r="U1260" s="18"/>
      <c r="V1260" s="18"/>
    </row>
    <row r="1261" spans="1:22" ht="14.25" customHeight="1" x14ac:dyDescent="0.25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  <c r="K1261" s="1"/>
      <c r="L1261" s="1"/>
      <c r="M1261" s="18"/>
      <c r="S1261" s="18"/>
      <c r="T1261" s="18"/>
      <c r="U1261" s="18"/>
      <c r="V1261" s="18"/>
    </row>
    <row r="1262" spans="1:22" ht="14.25" customHeight="1" x14ac:dyDescent="0.25">
      <c r="A1262" s="18"/>
      <c r="B1262" s="18"/>
      <c r="C1262" s="18"/>
      <c r="D1262" s="18"/>
      <c r="E1262" s="18"/>
      <c r="F1262" s="18"/>
      <c r="G1262" s="18"/>
      <c r="H1262" s="18"/>
      <c r="I1262" s="18"/>
      <c r="J1262" s="18"/>
      <c r="K1262" s="1"/>
      <c r="L1262" s="1"/>
      <c r="M1262" s="18"/>
      <c r="S1262" s="18"/>
      <c r="T1262" s="18"/>
      <c r="U1262" s="18"/>
      <c r="V1262" s="18"/>
    </row>
    <row r="1263" spans="1:22" ht="14.25" customHeight="1" x14ac:dyDescent="0.25">
      <c r="A1263" s="18"/>
      <c r="B1263" s="18"/>
      <c r="C1263" s="18"/>
      <c r="D1263" s="18"/>
      <c r="E1263" s="18"/>
      <c r="F1263" s="18"/>
      <c r="G1263" s="18"/>
      <c r="H1263" s="18"/>
      <c r="I1263" s="18"/>
      <c r="J1263" s="18"/>
      <c r="K1263" s="1"/>
      <c r="L1263" s="1"/>
      <c r="M1263" s="18"/>
      <c r="S1263" s="18"/>
      <c r="T1263" s="18"/>
      <c r="U1263" s="18"/>
      <c r="V1263" s="18"/>
    </row>
    <row r="1264" spans="1:22" ht="14.25" customHeight="1" x14ac:dyDescent="0.25">
      <c r="A1264" s="18"/>
      <c r="B1264" s="18"/>
      <c r="C1264" s="18"/>
      <c r="D1264" s="18"/>
      <c r="E1264" s="18"/>
      <c r="F1264" s="18"/>
      <c r="G1264" s="18"/>
      <c r="H1264" s="18"/>
      <c r="I1264" s="18"/>
      <c r="J1264" s="18"/>
      <c r="K1264" s="1"/>
      <c r="L1264" s="1"/>
      <c r="M1264" s="18"/>
      <c r="S1264" s="18"/>
      <c r="T1264" s="18"/>
      <c r="U1264" s="18"/>
      <c r="V1264" s="18"/>
    </row>
    <row r="1265" spans="1:22" ht="14.25" customHeight="1" x14ac:dyDescent="0.25">
      <c r="A1265" s="18"/>
      <c r="B1265" s="18"/>
      <c r="C1265" s="18"/>
      <c r="D1265" s="18"/>
      <c r="E1265" s="18"/>
      <c r="F1265" s="18"/>
      <c r="G1265" s="18"/>
      <c r="H1265" s="18"/>
      <c r="I1265" s="18"/>
      <c r="J1265" s="18"/>
      <c r="K1265" s="1"/>
      <c r="L1265" s="1"/>
      <c r="M1265" s="18"/>
      <c r="S1265" s="18"/>
      <c r="T1265" s="18"/>
      <c r="U1265" s="18"/>
      <c r="V1265" s="18"/>
    </row>
    <row r="1266" spans="1:22" ht="14.25" customHeight="1" x14ac:dyDescent="0.25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  <c r="K1266" s="1"/>
      <c r="L1266" s="1"/>
      <c r="M1266" s="18"/>
      <c r="S1266" s="18"/>
      <c r="T1266" s="18"/>
      <c r="U1266" s="18"/>
      <c r="V1266" s="18"/>
    </row>
    <row r="1267" spans="1:22" ht="14.25" customHeight="1" x14ac:dyDescent="0.25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  <c r="K1267" s="1"/>
      <c r="L1267" s="1"/>
      <c r="M1267" s="18"/>
      <c r="S1267" s="18"/>
      <c r="T1267" s="18"/>
      <c r="U1267" s="18"/>
      <c r="V1267" s="18"/>
    </row>
    <row r="1268" spans="1:22" ht="14.25" customHeight="1" x14ac:dyDescent="0.25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  <c r="K1268" s="1"/>
      <c r="L1268" s="1"/>
      <c r="M1268" s="18"/>
      <c r="S1268" s="18"/>
      <c r="T1268" s="18"/>
      <c r="U1268" s="18"/>
      <c r="V1268" s="18"/>
    </row>
    <row r="1269" spans="1:22" ht="14.25" customHeight="1" x14ac:dyDescent="0.25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  <c r="K1269" s="1"/>
      <c r="L1269" s="1"/>
      <c r="M1269" s="18"/>
      <c r="S1269" s="18"/>
      <c r="T1269" s="18"/>
      <c r="U1269" s="18"/>
      <c r="V1269" s="18"/>
    </row>
    <row r="1270" spans="1:22" ht="14.25" customHeight="1" x14ac:dyDescent="0.25">
      <c r="A1270" s="18"/>
      <c r="B1270" s="18"/>
      <c r="C1270" s="18"/>
      <c r="D1270" s="18"/>
      <c r="E1270" s="18"/>
      <c r="F1270" s="18"/>
      <c r="G1270" s="18"/>
      <c r="H1270" s="18"/>
      <c r="I1270" s="18"/>
      <c r="J1270" s="18"/>
      <c r="K1270" s="1"/>
      <c r="L1270" s="1"/>
      <c r="M1270" s="18"/>
      <c r="S1270" s="18"/>
      <c r="T1270" s="18"/>
      <c r="U1270" s="18"/>
      <c r="V1270" s="18"/>
    </row>
    <row r="1271" spans="1:22" ht="14.25" customHeight="1" x14ac:dyDescent="0.25">
      <c r="A1271" s="18"/>
      <c r="B1271" s="18"/>
      <c r="C1271" s="18"/>
      <c r="D1271" s="18"/>
      <c r="E1271" s="18"/>
      <c r="F1271" s="18"/>
      <c r="G1271" s="18"/>
      <c r="H1271" s="18"/>
      <c r="I1271" s="18"/>
      <c r="J1271" s="18"/>
      <c r="K1271" s="1"/>
      <c r="L1271" s="1"/>
      <c r="M1271" s="18"/>
      <c r="S1271" s="18"/>
      <c r="T1271" s="18"/>
      <c r="U1271" s="18"/>
      <c r="V1271" s="18"/>
    </row>
    <row r="1272" spans="1:22" ht="14.25" customHeight="1" x14ac:dyDescent="0.25">
      <c r="A1272" s="18"/>
      <c r="B1272" s="18"/>
      <c r="C1272" s="18"/>
      <c r="D1272" s="18"/>
      <c r="E1272" s="18"/>
      <c r="F1272" s="18"/>
      <c r="G1272" s="18"/>
      <c r="H1272" s="18"/>
      <c r="I1272" s="18"/>
      <c r="J1272" s="18"/>
      <c r="K1272" s="1"/>
      <c r="L1272" s="1"/>
      <c r="M1272" s="18"/>
      <c r="S1272" s="18"/>
      <c r="T1272" s="18"/>
      <c r="U1272" s="18"/>
      <c r="V1272" s="18"/>
    </row>
    <row r="1273" spans="1:22" ht="14.25" customHeight="1" x14ac:dyDescent="0.25">
      <c r="A1273" s="18"/>
      <c r="B1273" s="18"/>
      <c r="C1273" s="18"/>
      <c r="D1273" s="18"/>
      <c r="E1273" s="18"/>
      <c r="F1273" s="18"/>
      <c r="G1273" s="18"/>
      <c r="H1273" s="18"/>
      <c r="I1273" s="18"/>
      <c r="J1273" s="18"/>
      <c r="K1273" s="1"/>
      <c r="L1273" s="1"/>
      <c r="M1273" s="18"/>
      <c r="S1273" s="18"/>
      <c r="T1273" s="18"/>
      <c r="U1273" s="18"/>
      <c r="V1273" s="18"/>
    </row>
    <row r="1274" spans="1:22" ht="14.25" customHeight="1" x14ac:dyDescent="0.25">
      <c r="A1274" s="18"/>
      <c r="B1274" s="18"/>
      <c r="C1274" s="18"/>
      <c r="D1274" s="18"/>
      <c r="E1274" s="18"/>
      <c r="F1274" s="18"/>
      <c r="G1274" s="18"/>
      <c r="H1274" s="18"/>
      <c r="I1274" s="18"/>
      <c r="J1274" s="18"/>
      <c r="K1274" s="1"/>
      <c r="L1274" s="1"/>
      <c r="M1274" s="18"/>
      <c r="S1274" s="18"/>
      <c r="T1274" s="18"/>
      <c r="U1274" s="18"/>
      <c r="V1274" s="18"/>
    </row>
    <row r="1275" spans="1:22" ht="14.25" customHeight="1" x14ac:dyDescent="0.25">
      <c r="A1275" s="18"/>
      <c r="B1275" s="18"/>
      <c r="C1275" s="18"/>
      <c r="D1275" s="18"/>
      <c r="E1275" s="18"/>
      <c r="F1275" s="18"/>
      <c r="G1275" s="18"/>
      <c r="H1275" s="18"/>
      <c r="I1275" s="18"/>
      <c r="J1275" s="18"/>
      <c r="K1275" s="1"/>
      <c r="L1275" s="1"/>
      <c r="M1275" s="18"/>
      <c r="S1275" s="18"/>
      <c r="T1275" s="18"/>
      <c r="U1275" s="18"/>
      <c r="V1275" s="18"/>
    </row>
    <row r="1276" spans="1:22" ht="14.25" customHeight="1" x14ac:dyDescent="0.25">
      <c r="A1276" s="18"/>
      <c r="B1276" s="18"/>
      <c r="C1276" s="18"/>
      <c r="D1276" s="18"/>
      <c r="E1276" s="18"/>
      <c r="F1276" s="18"/>
      <c r="G1276" s="18"/>
      <c r="H1276" s="18"/>
      <c r="I1276" s="18"/>
      <c r="J1276" s="18"/>
      <c r="K1276" s="1"/>
      <c r="L1276" s="1"/>
      <c r="M1276" s="18"/>
      <c r="S1276" s="18"/>
      <c r="T1276" s="18"/>
      <c r="U1276" s="18"/>
      <c r="V1276" s="18"/>
    </row>
    <row r="1277" spans="1:22" ht="14.25" customHeight="1" x14ac:dyDescent="0.25">
      <c r="A1277" s="18"/>
      <c r="B1277" s="18"/>
      <c r="C1277" s="18"/>
      <c r="D1277" s="18"/>
      <c r="E1277" s="18"/>
      <c r="F1277" s="18"/>
      <c r="G1277" s="18"/>
      <c r="H1277" s="18"/>
      <c r="I1277" s="18"/>
      <c r="J1277" s="18"/>
      <c r="K1277" s="1"/>
      <c r="L1277" s="1"/>
      <c r="M1277" s="18"/>
      <c r="S1277" s="18"/>
      <c r="T1277" s="18"/>
      <c r="U1277" s="18"/>
      <c r="V1277" s="18"/>
    </row>
    <row r="1278" spans="1:22" ht="14.25" customHeight="1" x14ac:dyDescent="0.25">
      <c r="A1278" s="18"/>
      <c r="B1278" s="18"/>
      <c r="C1278" s="18"/>
      <c r="D1278" s="18"/>
      <c r="E1278" s="18"/>
      <c r="F1278" s="18"/>
      <c r="G1278" s="18"/>
      <c r="H1278" s="18"/>
      <c r="I1278" s="18"/>
      <c r="J1278" s="18"/>
      <c r="K1278" s="1"/>
      <c r="L1278" s="1"/>
      <c r="M1278" s="18"/>
      <c r="S1278" s="18"/>
      <c r="T1278" s="18"/>
      <c r="U1278" s="18"/>
      <c r="V1278" s="18"/>
    </row>
    <row r="1279" spans="1:22" ht="14.25" customHeight="1" x14ac:dyDescent="0.25">
      <c r="A1279" s="18"/>
      <c r="B1279" s="18"/>
      <c r="C1279" s="18"/>
      <c r="D1279" s="18"/>
      <c r="E1279" s="18"/>
      <c r="F1279" s="18"/>
      <c r="G1279" s="18"/>
      <c r="H1279" s="18"/>
      <c r="I1279" s="18"/>
      <c r="J1279" s="18"/>
      <c r="K1279" s="1"/>
      <c r="L1279" s="1"/>
      <c r="M1279" s="18"/>
      <c r="S1279" s="18"/>
      <c r="T1279" s="18"/>
      <c r="U1279" s="18"/>
      <c r="V1279" s="18"/>
    </row>
    <row r="1280" spans="1:22" ht="14.25" customHeight="1" x14ac:dyDescent="0.25">
      <c r="A1280" s="18"/>
      <c r="B1280" s="18"/>
      <c r="C1280" s="18"/>
      <c r="D1280" s="18"/>
      <c r="E1280" s="18"/>
      <c r="F1280" s="18"/>
      <c r="G1280" s="18"/>
      <c r="H1280" s="18"/>
      <c r="I1280" s="18"/>
      <c r="J1280" s="18"/>
      <c r="K1280" s="1"/>
      <c r="L1280" s="1"/>
      <c r="M1280" s="18"/>
      <c r="S1280" s="18"/>
      <c r="T1280" s="18"/>
      <c r="U1280" s="18"/>
      <c r="V1280" s="18"/>
    </row>
    <row r="1281" spans="1:22" ht="14.25" customHeight="1" x14ac:dyDescent="0.25">
      <c r="A1281" s="18"/>
      <c r="B1281" s="18"/>
      <c r="C1281" s="18"/>
      <c r="D1281" s="18"/>
      <c r="E1281" s="18"/>
      <c r="F1281" s="18"/>
      <c r="G1281" s="18"/>
      <c r="H1281" s="18"/>
      <c r="I1281" s="18"/>
      <c r="J1281" s="18"/>
      <c r="K1281" s="1"/>
      <c r="L1281" s="1"/>
      <c r="M1281" s="18"/>
      <c r="S1281" s="18"/>
      <c r="T1281" s="18"/>
      <c r="U1281" s="18"/>
      <c r="V1281" s="18"/>
    </row>
    <row r="1282" spans="1:22" ht="14.25" customHeight="1" x14ac:dyDescent="0.25">
      <c r="A1282" s="18"/>
      <c r="B1282" s="18"/>
      <c r="C1282" s="18"/>
      <c r="D1282" s="18"/>
      <c r="E1282" s="18"/>
      <c r="F1282" s="18"/>
      <c r="G1282" s="18"/>
      <c r="H1282" s="18"/>
      <c r="I1282" s="18"/>
      <c r="J1282" s="18"/>
      <c r="K1282" s="1"/>
      <c r="L1282" s="1"/>
      <c r="M1282" s="18"/>
      <c r="S1282" s="18"/>
      <c r="T1282" s="18"/>
      <c r="U1282" s="18"/>
      <c r="V1282" s="18"/>
    </row>
    <row r="1283" spans="1:22" ht="14.25" customHeight="1" x14ac:dyDescent="0.25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  <c r="K1283" s="1"/>
      <c r="L1283" s="1"/>
      <c r="M1283" s="18"/>
      <c r="S1283" s="18"/>
      <c r="T1283" s="18"/>
      <c r="U1283" s="18"/>
      <c r="V1283" s="18"/>
    </row>
    <row r="1284" spans="1:22" ht="14.25" customHeight="1" x14ac:dyDescent="0.25">
      <c r="A1284" s="18"/>
      <c r="B1284" s="18"/>
      <c r="C1284" s="18"/>
      <c r="D1284" s="18"/>
      <c r="E1284" s="18"/>
      <c r="F1284" s="18"/>
      <c r="G1284" s="18"/>
      <c r="H1284" s="18"/>
      <c r="I1284" s="18"/>
      <c r="J1284" s="18"/>
      <c r="K1284" s="1"/>
      <c r="L1284" s="1"/>
      <c r="M1284" s="18"/>
      <c r="S1284" s="18"/>
      <c r="T1284" s="18"/>
      <c r="U1284" s="18"/>
      <c r="V1284" s="18"/>
    </row>
    <row r="1285" spans="1:22" ht="14.25" customHeight="1" x14ac:dyDescent="0.25">
      <c r="A1285" s="18"/>
      <c r="B1285" s="18"/>
      <c r="C1285" s="18"/>
      <c r="D1285" s="18"/>
      <c r="E1285" s="18"/>
      <c r="F1285" s="18"/>
      <c r="G1285" s="18"/>
      <c r="H1285" s="18"/>
      <c r="I1285" s="18"/>
      <c r="J1285" s="18"/>
      <c r="K1285" s="1"/>
      <c r="L1285" s="1"/>
      <c r="M1285" s="18"/>
      <c r="S1285" s="18"/>
      <c r="T1285" s="18"/>
      <c r="U1285" s="18"/>
      <c r="V1285" s="18"/>
    </row>
    <row r="1286" spans="1:22" ht="14.25" customHeight="1" x14ac:dyDescent="0.25">
      <c r="A1286" s="18"/>
      <c r="B1286" s="18"/>
      <c r="C1286" s="18"/>
      <c r="D1286" s="18"/>
      <c r="E1286" s="18"/>
      <c r="F1286" s="18"/>
      <c r="G1286" s="18"/>
      <c r="H1286" s="18"/>
      <c r="I1286" s="18"/>
      <c r="J1286" s="18"/>
      <c r="K1286" s="1"/>
      <c r="L1286" s="1"/>
      <c r="M1286" s="18"/>
      <c r="S1286" s="18"/>
      <c r="T1286" s="18"/>
      <c r="U1286" s="18"/>
      <c r="V1286" s="18"/>
    </row>
    <row r="1287" spans="1:22" ht="14.25" customHeight="1" x14ac:dyDescent="0.25">
      <c r="A1287" s="18"/>
      <c r="B1287" s="18"/>
      <c r="C1287" s="18"/>
      <c r="D1287" s="18"/>
      <c r="E1287" s="18"/>
      <c r="F1287" s="18"/>
      <c r="G1287" s="18"/>
      <c r="H1287" s="18"/>
      <c r="I1287" s="18"/>
      <c r="J1287" s="18"/>
      <c r="K1287" s="1"/>
      <c r="L1287" s="1"/>
      <c r="M1287" s="18"/>
      <c r="S1287" s="18"/>
      <c r="T1287" s="18"/>
      <c r="U1287" s="18"/>
      <c r="V1287" s="18"/>
    </row>
    <row r="1288" spans="1:22" ht="14.25" customHeight="1" x14ac:dyDescent="0.25">
      <c r="A1288" s="18"/>
      <c r="B1288" s="18"/>
      <c r="C1288" s="18"/>
      <c r="D1288" s="18"/>
      <c r="E1288" s="18"/>
      <c r="F1288" s="18"/>
      <c r="G1288" s="18"/>
      <c r="H1288" s="18"/>
      <c r="I1288" s="18"/>
      <c r="J1288" s="18"/>
      <c r="K1288" s="1"/>
      <c r="L1288" s="1"/>
      <c r="M1288" s="18"/>
      <c r="S1288" s="18"/>
      <c r="T1288" s="18"/>
      <c r="U1288" s="18"/>
      <c r="V1288" s="18"/>
    </row>
    <row r="1289" spans="1:22" ht="14.25" customHeight="1" x14ac:dyDescent="0.25">
      <c r="A1289" s="18"/>
      <c r="B1289" s="18"/>
      <c r="C1289" s="18"/>
      <c r="D1289" s="18"/>
      <c r="E1289" s="18"/>
      <c r="F1289" s="18"/>
      <c r="G1289" s="18"/>
      <c r="H1289" s="18"/>
      <c r="I1289" s="18"/>
      <c r="J1289" s="18"/>
      <c r="K1289" s="1"/>
      <c r="L1289" s="1"/>
      <c r="M1289" s="18"/>
      <c r="S1289" s="18"/>
      <c r="T1289" s="18"/>
      <c r="U1289" s="18"/>
      <c r="V1289" s="18"/>
    </row>
    <row r="1290" spans="1:22" ht="14.25" customHeight="1" x14ac:dyDescent="0.25">
      <c r="A1290" s="18"/>
      <c r="B1290" s="18"/>
      <c r="C1290" s="18"/>
      <c r="D1290" s="18"/>
      <c r="E1290" s="18"/>
      <c r="F1290" s="18"/>
      <c r="G1290" s="18"/>
      <c r="H1290" s="18"/>
      <c r="I1290" s="18"/>
      <c r="J1290" s="18"/>
      <c r="K1290" s="1"/>
      <c r="L1290" s="1"/>
      <c r="M1290" s="18"/>
      <c r="S1290" s="18"/>
      <c r="T1290" s="18"/>
      <c r="U1290" s="18"/>
      <c r="V1290" s="18"/>
    </row>
    <row r="1291" spans="1:22" ht="14.25" customHeight="1" x14ac:dyDescent="0.25">
      <c r="A1291" s="18"/>
      <c r="B1291" s="18"/>
      <c r="C1291" s="18"/>
      <c r="D1291" s="18"/>
      <c r="E1291" s="18"/>
      <c r="F1291" s="18"/>
      <c r="G1291" s="18"/>
      <c r="H1291" s="18"/>
      <c r="I1291" s="18"/>
      <c r="J1291" s="18"/>
      <c r="K1291" s="1"/>
      <c r="L1291" s="1"/>
      <c r="M1291" s="18"/>
      <c r="S1291" s="18"/>
      <c r="T1291" s="18"/>
      <c r="U1291" s="18"/>
      <c r="V1291" s="18"/>
    </row>
    <row r="1292" spans="1:22" ht="14.25" customHeight="1" x14ac:dyDescent="0.25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  <c r="K1292" s="1"/>
      <c r="L1292" s="1"/>
      <c r="M1292" s="18"/>
      <c r="S1292" s="18"/>
      <c r="T1292" s="18"/>
      <c r="U1292" s="18"/>
      <c r="V1292" s="18"/>
    </row>
    <row r="1293" spans="1:22" ht="14.25" customHeight="1" x14ac:dyDescent="0.25">
      <c r="A1293" s="18"/>
      <c r="B1293" s="18"/>
      <c r="C1293" s="18"/>
      <c r="D1293" s="18"/>
      <c r="E1293" s="18"/>
      <c r="F1293" s="18"/>
      <c r="G1293" s="18"/>
      <c r="H1293" s="18"/>
      <c r="I1293" s="18"/>
      <c r="J1293" s="18"/>
      <c r="K1293" s="1"/>
      <c r="L1293" s="1"/>
      <c r="M1293" s="18"/>
      <c r="S1293" s="18"/>
      <c r="T1293" s="18"/>
      <c r="U1293" s="18"/>
      <c r="V1293" s="18"/>
    </row>
    <row r="1294" spans="1:22" ht="14.25" customHeight="1" x14ac:dyDescent="0.25">
      <c r="A1294" s="18"/>
      <c r="B1294" s="18"/>
      <c r="C1294" s="18"/>
      <c r="D1294" s="18"/>
      <c r="E1294" s="18"/>
      <c r="F1294" s="18"/>
      <c r="G1294" s="18"/>
      <c r="H1294" s="18"/>
      <c r="I1294" s="18"/>
      <c r="J1294" s="18"/>
      <c r="K1294" s="1"/>
      <c r="L1294" s="1"/>
      <c r="M1294" s="18"/>
      <c r="S1294" s="18"/>
      <c r="T1294" s="18"/>
      <c r="U1294" s="18"/>
      <c r="V1294" s="18"/>
    </row>
    <row r="1295" spans="1:22" ht="14.25" customHeight="1" x14ac:dyDescent="0.25">
      <c r="A1295" s="18"/>
      <c r="B1295" s="18"/>
      <c r="C1295" s="18"/>
      <c r="D1295" s="18"/>
      <c r="E1295" s="18"/>
      <c r="F1295" s="18"/>
      <c r="G1295" s="18"/>
      <c r="H1295" s="18"/>
      <c r="I1295" s="18"/>
      <c r="J1295" s="18"/>
      <c r="K1295" s="1"/>
      <c r="L1295" s="1"/>
      <c r="M1295" s="18"/>
      <c r="S1295" s="18"/>
      <c r="T1295" s="18"/>
      <c r="U1295" s="18"/>
      <c r="V1295" s="18"/>
    </row>
    <row r="1296" spans="1:22" ht="14.25" customHeight="1" x14ac:dyDescent="0.25">
      <c r="A1296" s="18"/>
      <c r="B1296" s="18"/>
      <c r="C1296" s="18"/>
      <c r="D1296" s="18"/>
      <c r="E1296" s="18"/>
      <c r="F1296" s="18"/>
      <c r="G1296" s="18"/>
      <c r="H1296" s="18"/>
      <c r="I1296" s="18"/>
      <c r="J1296" s="18"/>
      <c r="K1296" s="1"/>
      <c r="L1296" s="1"/>
      <c r="M1296" s="18"/>
      <c r="S1296" s="18"/>
      <c r="T1296" s="18"/>
      <c r="U1296" s="18"/>
      <c r="V1296" s="18"/>
    </row>
    <row r="1297" spans="1:22" ht="14.25" customHeight="1" x14ac:dyDescent="0.25">
      <c r="A1297" s="18"/>
      <c r="B1297" s="18"/>
      <c r="C1297" s="18"/>
      <c r="D1297" s="18"/>
      <c r="E1297" s="18"/>
      <c r="F1297" s="18"/>
      <c r="G1297" s="18"/>
      <c r="H1297" s="18"/>
      <c r="I1297" s="18"/>
      <c r="J1297" s="18"/>
      <c r="K1297" s="1"/>
      <c r="L1297" s="1"/>
      <c r="M1297" s="18"/>
      <c r="S1297" s="18"/>
      <c r="T1297" s="18"/>
      <c r="U1297" s="18"/>
      <c r="V1297" s="18"/>
    </row>
    <row r="1298" spans="1:22" ht="14.25" customHeight="1" x14ac:dyDescent="0.25">
      <c r="A1298" s="18"/>
      <c r="B1298" s="18"/>
      <c r="C1298" s="18"/>
      <c r="D1298" s="18"/>
      <c r="E1298" s="18"/>
      <c r="F1298" s="18"/>
      <c r="G1298" s="18"/>
      <c r="H1298" s="18"/>
      <c r="I1298" s="18"/>
      <c r="J1298" s="18"/>
      <c r="K1298" s="1"/>
      <c r="L1298" s="1"/>
      <c r="M1298" s="18"/>
      <c r="S1298" s="18"/>
      <c r="T1298" s="18"/>
      <c r="U1298" s="18"/>
      <c r="V1298" s="18"/>
    </row>
    <row r="1299" spans="1:22" ht="14.25" customHeight="1" x14ac:dyDescent="0.25">
      <c r="A1299" s="18"/>
      <c r="B1299" s="18"/>
      <c r="C1299" s="18"/>
      <c r="D1299" s="18"/>
      <c r="E1299" s="18"/>
      <c r="F1299" s="18"/>
      <c r="G1299" s="18"/>
      <c r="H1299" s="18"/>
      <c r="I1299" s="18"/>
      <c r="J1299" s="18"/>
      <c r="K1299" s="1"/>
      <c r="L1299" s="1"/>
      <c r="M1299" s="18"/>
      <c r="S1299" s="18"/>
      <c r="T1299" s="18"/>
      <c r="U1299" s="18"/>
      <c r="V1299" s="18"/>
    </row>
    <row r="1300" spans="1:22" ht="14.25" customHeight="1" x14ac:dyDescent="0.25">
      <c r="A1300" s="18"/>
      <c r="B1300" s="18"/>
      <c r="C1300" s="18"/>
      <c r="D1300" s="18"/>
      <c r="E1300" s="18"/>
      <c r="F1300" s="18"/>
      <c r="G1300" s="18"/>
      <c r="H1300" s="18"/>
      <c r="I1300" s="18"/>
      <c r="J1300" s="18"/>
      <c r="K1300" s="1"/>
      <c r="L1300" s="1"/>
      <c r="M1300" s="18"/>
      <c r="S1300" s="18"/>
      <c r="T1300" s="18"/>
      <c r="U1300" s="18"/>
      <c r="V1300" s="18"/>
    </row>
    <row r="1301" spans="1:22" ht="14.25" customHeight="1" x14ac:dyDescent="0.25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  <c r="K1301" s="1"/>
      <c r="L1301" s="1"/>
      <c r="M1301" s="18"/>
      <c r="S1301" s="18"/>
      <c r="T1301" s="18"/>
      <c r="U1301" s="18"/>
      <c r="V1301" s="18"/>
    </row>
    <row r="1302" spans="1:22" ht="14.25" customHeight="1" x14ac:dyDescent="0.25">
      <c r="A1302" s="18"/>
      <c r="B1302" s="18"/>
      <c r="C1302" s="18"/>
      <c r="D1302" s="18"/>
      <c r="E1302" s="18"/>
      <c r="F1302" s="18"/>
      <c r="G1302" s="18"/>
      <c r="H1302" s="18"/>
      <c r="I1302" s="18"/>
      <c r="J1302" s="18"/>
      <c r="K1302" s="1"/>
      <c r="L1302" s="1"/>
      <c r="M1302" s="18"/>
      <c r="S1302" s="18"/>
      <c r="T1302" s="18"/>
      <c r="U1302" s="18"/>
      <c r="V1302" s="18"/>
    </row>
    <row r="1303" spans="1:22" ht="14.25" customHeight="1" x14ac:dyDescent="0.25">
      <c r="A1303" s="18"/>
      <c r="B1303" s="18"/>
      <c r="C1303" s="18"/>
      <c r="D1303" s="18"/>
      <c r="E1303" s="18"/>
      <c r="F1303" s="18"/>
      <c r="G1303" s="18"/>
      <c r="H1303" s="18"/>
      <c r="I1303" s="18"/>
      <c r="J1303" s="18"/>
      <c r="K1303" s="1"/>
      <c r="L1303" s="1"/>
      <c r="M1303" s="18"/>
      <c r="S1303" s="18"/>
      <c r="T1303" s="18"/>
      <c r="U1303" s="18"/>
      <c r="V1303" s="18"/>
    </row>
    <row r="1304" spans="1:22" ht="14.25" customHeight="1" x14ac:dyDescent="0.25">
      <c r="A1304" s="18"/>
      <c r="B1304" s="18"/>
      <c r="C1304" s="18"/>
      <c r="D1304" s="18"/>
      <c r="E1304" s="18"/>
      <c r="F1304" s="18"/>
      <c r="G1304" s="18"/>
      <c r="H1304" s="18"/>
      <c r="I1304" s="18"/>
      <c r="J1304" s="18"/>
      <c r="K1304" s="1"/>
      <c r="L1304" s="1"/>
      <c r="M1304" s="18"/>
      <c r="S1304" s="18"/>
      <c r="T1304" s="18"/>
      <c r="U1304" s="18"/>
      <c r="V1304" s="18"/>
    </row>
    <row r="1305" spans="1:22" ht="14.25" customHeight="1" x14ac:dyDescent="0.25">
      <c r="A1305" s="18"/>
      <c r="B1305" s="18"/>
      <c r="C1305" s="18"/>
      <c r="D1305" s="18"/>
      <c r="E1305" s="18"/>
      <c r="F1305" s="18"/>
      <c r="G1305" s="18"/>
      <c r="H1305" s="18"/>
      <c r="I1305" s="18"/>
      <c r="J1305" s="18"/>
      <c r="K1305" s="1"/>
      <c r="L1305" s="1"/>
      <c r="M1305" s="18"/>
      <c r="S1305" s="18"/>
      <c r="T1305" s="18"/>
      <c r="U1305" s="18"/>
      <c r="V1305" s="18"/>
    </row>
    <row r="1306" spans="1:22" ht="14.25" customHeight="1" x14ac:dyDescent="0.25">
      <c r="A1306" s="18"/>
      <c r="B1306" s="18"/>
      <c r="C1306" s="18"/>
      <c r="D1306" s="18"/>
      <c r="E1306" s="18"/>
      <c r="F1306" s="18"/>
      <c r="G1306" s="18"/>
      <c r="H1306" s="18"/>
      <c r="I1306" s="18"/>
      <c r="J1306" s="18"/>
      <c r="K1306" s="1"/>
      <c r="L1306" s="1"/>
      <c r="M1306" s="18"/>
      <c r="S1306" s="18"/>
      <c r="T1306" s="18"/>
      <c r="U1306" s="18"/>
      <c r="V1306" s="18"/>
    </row>
    <row r="1307" spans="1:22" ht="14.25" customHeight="1" x14ac:dyDescent="0.25">
      <c r="A1307" s="18"/>
      <c r="B1307" s="18"/>
      <c r="C1307" s="18"/>
      <c r="D1307" s="18"/>
      <c r="E1307" s="18"/>
      <c r="F1307" s="18"/>
      <c r="G1307" s="18"/>
      <c r="H1307" s="18"/>
      <c r="I1307" s="18"/>
      <c r="J1307" s="18"/>
      <c r="K1307" s="1"/>
      <c r="L1307" s="1"/>
      <c r="M1307" s="18"/>
      <c r="S1307" s="18"/>
      <c r="T1307" s="18"/>
      <c r="U1307" s="18"/>
      <c r="V1307" s="18"/>
    </row>
    <row r="1308" spans="1:22" ht="14.25" customHeight="1" x14ac:dyDescent="0.25">
      <c r="A1308" s="18"/>
      <c r="B1308" s="18"/>
      <c r="C1308" s="18"/>
      <c r="D1308" s="18"/>
      <c r="E1308" s="18"/>
      <c r="F1308" s="18"/>
      <c r="G1308" s="18"/>
      <c r="H1308" s="18"/>
      <c r="I1308" s="18"/>
      <c r="J1308" s="18"/>
      <c r="K1308" s="1"/>
      <c r="L1308" s="1"/>
      <c r="M1308" s="18"/>
      <c r="S1308" s="18"/>
      <c r="T1308" s="18"/>
      <c r="U1308" s="18"/>
      <c r="V1308" s="18"/>
    </row>
    <row r="1309" spans="1:22" ht="14.25" customHeight="1" x14ac:dyDescent="0.25">
      <c r="A1309" s="18"/>
      <c r="B1309" s="18"/>
      <c r="C1309" s="18"/>
      <c r="D1309" s="18"/>
      <c r="E1309" s="18"/>
      <c r="F1309" s="18"/>
      <c r="G1309" s="18"/>
      <c r="H1309" s="18"/>
      <c r="I1309" s="18"/>
      <c r="J1309" s="18"/>
      <c r="K1309" s="1"/>
      <c r="L1309" s="1"/>
      <c r="M1309" s="18"/>
      <c r="S1309" s="18"/>
      <c r="T1309" s="18"/>
      <c r="U1309" s="18"/>
      <c r="V1309" s="18"/>
    </row>
    <row r="1310" spans="1:22" ht="14.25" customHeight="1" x14ac:dyDescent="0.25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  <c r="K1310" s="1"/>
      <c r="L1310" s="1"/>
      <c r="M1310" s="18"/>
      <c r="S1310" s="18"/>
      <c r="T1310" s="18"/>
      <c r="U1310" s="18"/>
      <c r="V1310" s="18"/>
    </row>
    <row r="1311" spans="1:22" ht="14.25" customHeight="1" x14ac:dyDescent="0.25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  <c r="K1311" s="1"/>
      <c r="L1311" s="1"/>
      <c r="M1311" s="18"/>
      <c r="S1311" s="18"/>
      <c r="T1311" s="18"/>
      <c r="U1311" s="18"/>
      <c r="V1311" s="18"/>
    </row>
    <row r="1312" spans="1:22" ht="14.25" customHeight="1" x14ac:dyDescent="0.25">
      <c r="A1312" s="18"/>
      <c r="B1312" s="18"/>
      <c r="C1312" s="18"/>
      <c r="D1312" s="18"/>
      <c r="E1312" s="18"/>
      <c r="F1312" s="18"/>
      <c r="G1312" s="18"/>
      <c r="H1312" s="18"/>
      <c r="I1312" s="18"/>
      <c r="J1312" s="18"/>
      <c r="K1312" s="1"/>
      <c r="L1312" s="1"/>
      <c r="M1312" s="18"/>
      <c r="S1312" s="18"/>
      <c r="T1312" s="18"/>
      <c r="U1312" s="18"/>
      <c r="V1312" s="18"/>
    </row>
    <row r="1313" spans="1:22" ht="14.25" customHeight="1" x14ac:dyDescent="0.25">
      <c r="A1313" s="18"/>
      <c r="B1313" s="18"/>
      <c r="C1313" s="18"/>
      <c r="D1313" s="18"/>
      <c r="E1313" s="18"/>
      <c r="F1313" s="18"/>
      <c r="G1313" s="18"/>
      <c r="H1313" s="18"/>
      <c r="I1313" s="18"/>
      <c r="J1313" s="18"/>
      <c r="K1313" s="1"/>
      <c r="L1313" s="1"/>
      <c r="M1313" s="18"/>
      <c r="S1313" s="18"/>
      <c r="T1313" s="18"/>
      <c r="U1313" s="18"/>
      <c r="V1313" s="18"/>
    </row>
    <row r="1314" spans="1:22" ht="14.25" customHeight="1" x14ac:dyDescent="0.25">
      <c r="A1314" s="18"/>
      <c r="B1314" s="18"/>
      <c r="C1314" s="18"/>
      <c r="D1314" s="18"/>
      <c r="E1314" s="18"/>
      <c r="F1314" s="18"/>
      <c r="G1314" s="18"/>
      <c r="H1314" s="18"/>
      <c r="I1314" s="18"/>
      <c r="J1314" s="18"/>
      <c r="K1314" s="1"/>
      <c r="L1314" s="1"/>
      <c r="M1314" s="18"/>
      <c r="S1314" s="18"/>
      <c r="T1314" s="18"/>
      <c r="U1314" s="18"/>
      <c r="V1314" s="18"/>
    </row>
    <row r="1315" spans="1:22" ht="14.25" customHeight="1" x14ac:dyDescent="0.25">
      <c r="A1315" s="18"/>
      <c r="B1315" s="18"/>
      <c r="C1315" s="18"/>
      <c r="D1315" s="18"/>
      <c r="E1315" s="18"/>
      <c r="F1315" s="18"/>
      <c r="G1315" s="18"/>
      <c r="H1315" s="18"/>
      <c r="I1315" s="18"/>
      <c r="J1315" s="18"/>
      <c r="K1315" s="1"/>
      <c r="L1315" s="1"/>
      <c r="M1315" s="18"/>
      <c r="S1315" s="18"/>
      <c r="T1315" s="18"/>
      <c r="U1315" s="18"/>
      <c r="V1315" s="18"/>
    </row>
    <row r="1316" spans="1:22" ht="14.25" customHeight="1" x14ac:dyDescent="0.25">
      <c r="A1316" s="18"/>
      <c r="B1316" s="18"/>
      <c r="C1316" s="18"/>
      <c r="D1316" s="18"/>
      <c r="E1316" s="18"/>
      <c r="F1316" s="18"/>
      <c r="G1316" s="18"/>
      <c r="H1316" s="18"/>
      <c r="I1316" s="18"/>
      <c r="J1316" s="18"/>
      <c r="K1316" s="1"/>
      <c r="L1316" s="1"/>
      <c r="M1316" s="18"/>
      <c r="S1316" s="18"/>
      <c r="T1316" s="18"/>
      <c r="U1316" s="18"/>
      <c r="V1316" s="18"/>
    </row>
    <row r="1317" spans="1:22" ht="14.25" customHeight="1" x14ac:dyDescent="0.25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  <c r="K1317" s="1"/>
      <c r="L1317" s="1"/>
      <c r="M1317" s="18"/>
      <c r="S1317" s="18"/>
      <c r="T1317" s="18"/>
      <c r="U1317" s="18"/>
      <c r="V1317" s="18"/>
    </row>
    <row r="1318" spans="1:22" ht="14.25" customHeight="1" x14ac:dyDescent="0.25">
      <c r="A1318" s="18"/>
      <c r="B1318" s="18"/>
      <c r="C1318" s="18"/>
      <c r="D1318" s="18"/>
      <c r="E1318" s="18"/>
      <c r="F1318" s="18"/>
      <c r="G1318" s="18"/>
      <c r="H1318" s="18"/>
      <c r="I1318" s="18"/>
      <c r="J1318" s="18"/>
      <c r="K1318" s="1"/>
      <c r="L1318" s="1"/>
      <c r="M1318" s="18"/>
      <c r="S1318" s="18"/>
      <c r="T1318" s="18"/>
      <c r="U1318" s="18"/>
      <c r="V1318" s="18"/>
    </row>
    <row r="1319" spans="1:22" ht="14.25" customHeight="1" x14ac:dyDescent="0.25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"/>
      <c r="L1319" s="1"/>
      <c r="M1319" s="18"/>
      <c r="S1319" s="18"/>
      <c r="T1319" s="18"/>
      <c r="U1319" s="18"/>
      <c r="V1319" s="18"/>
    </row>
    <row r="1320" spans="1:22" ht="14.25" customHeight="1" x14ac:dyDescent="0.25">
      <c r="A1320" s="18"/>
      <c r="B1320" s="18"/>
      <c r="C1320" s="18"/>
      <c r="D1320" s="18"/>
      <c r="E1320" s="18"/>
      <c r="F1320" s="18"/>
      <c r="G1320" s="18"/>
      <c r="H1320" s="18"/>
      <c r="I1320" s="18"/>
      <c r="J1320" s="18"/>
      <c r="K1320" s="1"/>
      <c r="L1320" s="1"/>
      <c r="M1320" s="18"/>
      <c r="S1320" s="18"/>
      <c r="T1320" s="18"/>
      <c r="U1320" s="18"/>
      <c r="V1320" s="18"/>
    </row>
    <row r="1321" spans="1:22" ht="14.25" customHeight="1" x14ac:dyDescent="0.25">
      <c r="A1321" s="18"/>
      <c r="B1321" s="18"/>
      <c r="C1321" s="18"/>
      <c r="D1321" s="18"/>
      <c r="E1321" s="18"/>
      <c r="F1321" s="18"/>
      <c r="G1321" s="18"/>
      <c r="H1321" s="18"/>
      <c r="I1321" s="18"/>
      <c r="J1321" s="18"/>
      <c r="K1321" s="1"/>
      <c r="L1321" s="1"/>
      <c r="M1321" s="18"/>
      <c r="S1321" s="18"/>
      <c r="T1321" s="18"/>
      <c r="U1321" s="18"/>
      <c r="V1321" s="18"/>
    </row>
    <row r="1322" spans="1:22" ht="14.25" customHeight="1" x14ac:dyDescent="0.25">
      <c r="A1322" s="18"/>
      <c r="B1322" s="18"/>
      <c r="C1322" s="18"/>
      <c r="D1322" s="18"/>
      <c r="E1322" s="18"/>
      <c r="F1322" s="18"/>
      <c r="G1322" s="18"/>
      <c r="H1322" s="18"/>
      <c r="I1322" s="18"/>
      <c r="J1322" s="18"/>
      <c r="K1322" s="1"/>
      <c r="L1322" s="1"/>
      <c r="M1322" s="18"/>
      <c r="S1322" s="18"/>
      <c r="T1322" s="18"/>
      <c r="U1322" s="18"/>
      <c r="V1322" s="18"/>
    </row>
    <row r="1323" spans="1:22" ht="14.25" customHeight="1" x14ac:dyDescent="0.25">
      <c r="A1323" s="18"/>
      <c r="B1323" s="18"/>
      <c r="C1323" s="18"/>
      <c r="D1323" s="18"/>
      <c r="E1323" s="18"/>
      <c r="F1323" s="18"/>
      <c r="G1323" s="18"/>
      <c r="H1323" s="18"/>
      <c r="I1323" s="18"/>
      <c r="J1323" s="18"/>
      <c r="K1323" s="1"/>
      <c r="L1323" s="1"/>
      <c r="M1323" s="18"/>
      <c r="S1323" s="18"/>
      <c r="T1323" s="18"/>
      <c r="U1323" s="18"/>
      <c r="V1323" s="18"/>
    </row>
    <row r="1324" spans="1:22" ht="14.25" customHeight="1" x14ac:dyDescent="0.25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  <c r="K1324" s="1"/>
      <c r="L1324" s="1"/>
      <c r="M1324" s="18"/>
      <c r="S1324" s="18"/>
      <c r="T1324" s="18"/>
      <c r="U1324" s="18"/>
      <c r="V1324" s="18"/>
    </row>
    <row r="1325" spans="1:22" ht="14.25" customHeight="1" x14ac:dyDescent="0.25">
      <c r="A1325" s="18"/>
      <c r="B1325" s="18"/>
      <c r="C1325" s="18"/>
      <c r="D1325" s="18"/>
      <c r="E1325" s="18"/>
      <c r="F1325" s="18"/>
      <c r="G1325" s="18"/>
      <c r="H1325" s="18"/>
      <c r="I1325" s="18"/>
      <c r="J1325" s="18"/>
      <c r="K1325" s="1"/>
      <c r="L1325" s="1"/>
      <c r="M1325" s="18"/>
      <c r="S1325" s="18"/>
      <c r="T1325" s="18"/>
      <c r="U1325" s="18"/>
      <c r="V1325" s="18"/>
    </row>
    <row r="1326" spans="1:22" ht="14.25" customHeight="1" x14ac:dyDescent="0.25">
      <c r="A1326" s="18"/>
      <c r="B1326" s="18"/>
      <c r="C1326" s="18"/>
      <c r="D1326" s="18"/>
      <c r="E1326" s="18"/>
      <c r="F1326" s="18"/>
      <c r="G1326" s="18"/>
      <c r="H1326" s="18"/>
      <c r="I1326" s="18"/>
      <c r="J1326" s="18"/>
      <c r="K1326" s="1"/>
      <c r="L1326" s="1"/>
      <c r="M1326" s="18"/>
      <c r="S1326" s="18"/>
      <c r="T1326" s="18"/>
      <c r="U1326" s="18"/>
      <c r="V1326" s="18"/>
    </row>
    <row r="1327" spans="1:22" ht="14.25" customHeight="1" x14ac:dyDescent="0.25">
      <c r="A1327" s="18"/>
      <c r="B1327" s="18"/>
      <c r="C1327" s="18"/>
      <c r="D1327" s="18"/>
      <c r="E1327" s="18"/>
      <c r="F1327" s="18"/>
      <c r="G1327" s="18"/>
      <c r="H1327" s="18"/>
      <c r="I1327" s="18"/>
      <c r="J1327" s="18"/>
      <c r="K1327" s="1"/>
      <c r="L1327" s="1"/>
      <c r="M1327" s="18"/>
      <c r="S1327" s="18"/>
      <c r="T1327" s="18"/>
      <c r="U1327" s="18"/>
      <c r="V1327" s="18"/>
    </row>
    <row r="1328" spans="1:22" ht="14.25" customHeight="1" x14ac:dyDescent="0.25">
      <c r="A1328" s="18"/>
      <c r="B1328" s="18"/>
      <c r="C1328" s="18"/>
      <c r="D1328" s="18"/>
      <c r="E1328" s="18"/>
      <c r="F1328" s="18"/>
      <c r="G1328" s="18"/>
      <c r="H1328" s="18"/>
      <c r="I1328" s="18"/>
      <c r="J1328" s="18"/>
      <c r="K1328" s="1"/>
      <c r="L1328" s="1"/>
      <c r="M1328" s="18"/>
      <c r="S1328" s="18"/>
      <c r="T1328" s="18"/>
      <c r="U1328" s="18"/>
      <c r="V1328" s="18"/>
    </row>
    <row r="1329" spans="1:22" ht="14.25" customHeight="1" x14ac:dyDescent="0.25">
      <c r="A1329" s="18"/>
      <c r="B1329" s="18"/>
      <c r="C1329" s="18"/>
      <c r="D1329" s="18"/>
      <c r="E1329" s="18"/>
      <c r="F1329" s="18"/>
      <c r="G1329" s="18"/>
      <c r="H1329" s="18"/>
      <c r="I1329" s="18"/>
      <c r="J1329" s="18"/>
      <c r="K1329" s="1"/>
      <c r="L1329" s="1"/>
      <c r="M1329" s="18"/>
      <c r="S1329" s="18"/>
      <c r="T1329" s="18"/>
      <c r="U1329" s="18"/>
      <c r="V1329" s="18"/>
    </row>
    <row r="1330" spans="1:22" ht="14.25" customHeight="1" x14ac:dyDescent="0.25">
      <c r="A1330" s="18"/>
      <c r="B1330" s="18"/>
      <c r="C1330" s="18"/>
      <c r="D1330" s="18"/>
      <c r="E1330" s="18"/>
      <c r="F1330" s="18"/>
      <c r="G1330" s="18"/>
      <c r="H1330" s="18"/>
      <c r="I1330" s="18"/>
      <c r="J1330" s="18"/>
      <c r="K1330" s="1"/>
      <c r="L1330" s="1"/>
      <c r="M1330" s="18"/>
      <c r="S1330" s="18"/>
      <c r="T1330" s="18"/>
      <c r="U1330" s="18"/>
      <c r="V1330" s="18"/>
    </row>
    <row r="1331" spans="1:22" ht="14.25" customHeight="1" x14ac:dyDescent="0.25">
      <c r="A1331" s="18"/>
      <c r="B1331" s="18"/>
      <c r="C1331" s="18"/>
      <c r="D1331" s="18"/>
      <c r="E1331" s="18"/>
      <c r="F1331" s="18"/>
      <c r="G1331" s="18"/>
      <c r="H1331" s="18"/>
      <c r="I1331" s="18"/>
      <c r="J1331" s="18"/>
      <c r="K1331" s="1"/>
      <c r="L1331" s="1"/>
      <c r="M1331" s="18"/>
      <c r="S1331" s="18"/>
      <c r="T1331" s="18"/>
      <c r="U1331" s="18"/>
      <c r="V1331" s="18"/>
    </row>
    <row r="1332" spans="1:22" ht="14.25" customHeight="1" x14ac:dyDescent="0.25">
      <c r="A1332" s="18"/>
      <c r="B1332" s="18"/>
      <c r="C1332" s="18"/>
      <c r="D1332" s="18"/>
      <c r="E1332" s="18"/>
      <c r="F1332" s="18"/>
      <c r="G1332" s="18"/>
      <c r="H1332" s="18"/>
      <c r="I1332" s="18"/>
      <c r="J1332" s="18"/>
      <c r="K1332" s="1"/>
      <c r="L1332" s="1"/>
      <c r="M1332" s="18"/>
      <c r="S1332" s="18"/>
      <c r="T1332" s="18"/>
      <c r="U1332" s="18"/>
      <c r="V1332" s="18"/>
    </row>
    <row r="1333" spans="1:22" ht="14.25" customHeight="1" x14ac:dyDescent="0.25">
      <c r="A1333" s="18"/>
      <c r="B1333" s="18"/>
      <c r="C1333" s="18"/>
      <c r="D1333" s="18"/>
      <c r="E1333" s="18"/>
      <c r="F1333" s="18"/>
      <c r="G1333" s="18"/>
      <c r="H1333" s="18"/>
      <c r="I1333" s="18"/>
      <c r="J1333" s="18"/>
      <c r="K1333" s="1"/>
      <c r="L1333" s="1"/>
      <c r="M1333" s="18"/>
      <c r="S1333" s="18"/>
      <c r="T1333" s="18"/>
      <c r="U1333" s="18"/>
      <c r="V1333" s="18"/>
    </row>
    <row r="1334" spans="1:22" ht="14.25" customHeight="1" x14ac:dyDescent="0.25">
      <c r="A1334" s="18"/>
      <c r="B1334" s="18"/>
      <c r="C1334" s="18"/>
      <c r="D1334" s="18"/>
      <c r="E1334" s="18"/>
      <c r="F1334" s="18"/>
      <c r="G1334" s="18"/>
      <c r="H1334" s="18"/>
      <c r="I1334" s="18"/>
      <c r="J1334" s="18"/>
      <c r="K1334" s="1"/>
      <c r="L1334" s="1"/>
      <c r="M1334" s="18"/>
      <c r="S1334" s="18"/>
      <c r="T1334" s="18"/>
      <c r="U1334" s="18"/>
      <c r="V1334" s="18"/>
    </row>
    <row r="1335" spans="1:22" ht="14.25" customHeight="1" x14ac:dyDescent="0.25">
      <c r="A1335" s="18"/>
      <c r="B1335" s="18"/>
      <c r="C1335" s="18"/>
      <c r="D1335" s="18"/>
      <c r="E1335" s="18"/>
      <c r="F1335" s="18"/>
      <c r="G1335" s="18"/>
      <c r="H1335" s="18"/>
      <c r="I1335" s="18"/>
      <c r="J1335" s="18"/>
      <c r="K1335" s="1"/>
      <c r="L1335" s="1"/>
      <c r="M1335" s="18"/>
      <c r="S1335" s="18"/>
      <c r="T1335" s="18"/>
      <c r="U1335" s="18"/>
      <c r="V1335" s="18"/>
    </row>
    <row r="1336" spans="1:22" ht="14.25" customHeight="1" x14ac:dyDescent="0.25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  <c r="K1336" s="1"/>
      <c r="L1336" s="1"/>
      <c r="M1336" s="18"/>
      <c r="S1336" s="18"/>
      <c r="T1336" s="18"/>
      <c r="U1336" s="18"/>
      <c r="V1336" s="18"/>
    </row>
    <row r="1337" spans="1:22" ht="14.25" customHeight="1" x14ac:dyDescent="0.25">
      <c r="A1337" s="18"/>
      <c r="B1337" s="18"/>
      <c r="C1337" s="18"/>
      <c r="D1337" s="18"/>
      <c r="E1337" s="18"/>
      <c r="F1337" s="18"/>
      <c r="G1337" s="18"/>
      <c r="H1337" s="18"/>
      <c r="I1337" s="18"/>
      <c r="J1337" s="18"/>
      <c r="K1337" s="1"/>
      <c r="L1337" s="1"/>
      <c r="M1337" s="18"/>
      <c r="S1337" s="18"/>
      <c r="T1337" s="18"/>
      <c r="U1337" s="18"/>
      <c r="V1337" s="18"/>
    </row>
    <row r="1338" spans="1:22" ht="14.25" customHeight="1" x14ac:dyDescent="0.25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  <c r="K1338" s="1"/>
      <c r="L1338" s="1"/>
      <c r="M1338" s="18"/>
      <c r="S1338" s="18"/>
      <c r="T1338" s="18"/>
      <c r="U1338" s="18"/>
      <c r="V1338" s="18"/>
    </row>
    <row r="1339" spans="1:22" ht="14.25" customHeight="1" x14ac:dyDescent="0.25">
      <c r="A1339" s="18"/>
      <c r="B1339" s="18"/>
      <c r="C1339" s="18"/>
      <c r="D1339" s="18"/>
      <c r="E1339" s="18"/>
      <c r="F1339" s="18"/>
      <c r="G1339" s="18"/>
      <c r="H1339" s="18"/>
      <c r="I1339" s="18"/>
      <c r="J1339" s="18"/>
      <c r="K1339" s="1"/>
      <c r="L1339" s="1"/>
      <c r="M1339" s="18"/>
      <c r="S1339" s="18"/>
      <c r="T1339" s="18"/>
      <c r="U1339" s="18"/>
      <c r="V1339" s="18"/>
    </row>
    <row r="1340" spans="1:22" ht="14.25" customHeight="1" x14ac:dyDescent="0.25">
      <c r="A1340" s="18"/>
      <c r="B1340" s="18"/>
      <c r="C1340" s="18"/>
      <c r="D1340" s="18"/>
      <c r="E1340" s="18"/>
      <c r="F1340" s="18"/>
      <c r="G1340" s="18"/>
      <c r="H1340" s="18"/>
      <c r="I1340" s="18"/>
      <c r="J1340" s="18"/>
      <c r="K1340" s="1"/>
      <c r="L1340" s="1"/>
      <c r="M1340" s="18"/>
      <c r="S1340" s="18"/>
      <c r="T1340" s="18"/>
      <c r="U1340" s="18"/>
      <c r="V1340" s="18"/>
    </row>
    <row r="1341" spans="1:22" ht="14.25" customHeight="1" x14ac:dyDescent="0.25">
      <c r="A1341" s="18"/>
      <c r="B1341" s="18"/>
      <c r="C1341" s="18"/>
      <c r="D1341" s="18"/>
      <c r="E1341" s="18"/>
      <c r="F1341" s="18"/>
      <c r="G1341" s="18"/>
      <c r="H1341" s="18"/>
      <c r="I1341" s="18"/>
      <c r="J1341" s="18"/>
      <c r="K1341" s="1"/>
      <c r="L1341" s="1"/>
      <c r="M1341" s="18"/>
      <c r="S1341" s="18"/>
      <c r="T1341" s="18"/>
      <c r="U1341" s="18"/>
      <c r="V1341" s="18"/>
    </row>
    <row r="1342" spans="1:22" ht="14.25" customHeight="1" x14ac:dyDescent="0.25">
      <c r="A1342" s="18"/>
      <c r="B1342" s="18"/>
      <c r="C1342" s="18"/>
      <c r="D1342" s="18"/>
      <c r="E1342" s="18"/>
      <c r="F1342" s="18"/>
      <c r="G1342" s="18"/>
      <c r="H1342" s="18"/>
      <c r="I1342" s="18"/>
      <c r="J1342" s="18"/>
      <c r="K1342" s="1"/>
      <c r="L1342" s="1"/>
      <c r="M1342" s="18"/>
      <c r="S1342" s="18"/>
      <c r="T1342" s="18"/>
      <c r="U1342" s="18"/>
      <c r="V1342" s="18"/>
    </row>
    <row r="1343" spans="1:22" ht="14.25" customHeight="1" x14ac:dyDescent="0.25">
      <c r="A1343" s="18"/>
      <c r="B1343" s="18"/>
      <c r="C1343" s="18"/>
      <c r="D1343" s="18"/>
      <c r="E1343" s="18"/>
      <c r="F1343" s="18"/>
      <c r="G1343" s="18"/>
      <c r="H1343" s="18"/>
      <c r="I1343" s="18"/>
      <c r="J1343" s="18"/>
      <c r="K1343" s="1"/>
      <c r="L1343" s="1"/>
      <c r="M1343" s="18"/>
      <c r="S1343" s="18"/>
      <c r="T1343" s="18"/>
      <c r="U1343" s="18"/>
      <c r="V1343" s="18"/>
    </row>
    <row r="1344" spans="1:22" ht="14.25" customHeight="1" x14ac:dyDescent="0.25">
      <c r="A1344" s="18"/>
      <c r="B1344" s="18"/>
      <c r="C1344" s="18"/>
      <c r="D1344" s="18"/>
      <c r="E1344" s="18"/>
      <c r="F1344" s="18"/>
      <c r="G1344" s="18"/>
      <c r="H1344" s="18"/>
      <c r="I1344" s="18"/>
      <c r="J1344" s="18"/>
      <c r="K1344" s="1"/>
      <c r="L1344" s="1"/>
      <c r="M1344" s="18"/>
      <c r="S1344" s="18"/>
      <c r="T1344" s="18"/>
      <c r="U1344" s="18"/>
      <c r="V1344" s="18"/>
    </row>
    <row r="1345" spans="1:22" ht="14.25" customHeight="1" x14ac:dyDescent="0.25">
      <c r="A1345" s="18"/>
      <c r="B1345" s="18"/>
      <c r="C1345" s="18"/>
      <c r="D1345" s="18"/>
      <c r="E1345" s="18"/>
      <c r="F1345" s="18"/>
      <c r="G1345" s="18"/>
      <c r="H1345" s="18"/>
      <c r="I1345" s="18"/>
      <c r="J1345" s="18"/>
      <c r="K1345" s="1"/>
      <c r="L1345" s="1"/>
      <c r="M1345" s="18"/>
      <c r="S1345" s="18"/>
      <c r="T1345" s="18"/>
      <c r="U1345" s="18"/>
      <c r="V1345" s="18"/>
    </row>
    <row r="1346" spans="1:22" ht="14.25" customHeight="1" x14ac:dyDescent="0.25">
      <c r="A1346" s="18"/>
      <c r="B1346" s="18"/>
      <c r="C1346" s="18"/>
      <c r="D1346" s="18"/>
      <c r="E1346" s="18"/>
      <c r="F1346" s="18"/>
      <c r="G1346" s="18"/>
      <c r="H1346" s="18"/>
      <c r="I1346" s="18"/>
      <c r="J1346" s="18"/>
      <c r="K1346" s="1"/>
      <c r="L1346" s="1"/>
      <c r="M1346" s="18"/>
      <c r="S1346" s="18"/>
      <c r="T1346" s="18"/>
      <c r="U1346" s="18"/>
      <c r="V1346" s="18"/>
    </row>
    <row r="1347" spans="1:22" ht="14.25" customHeight="1" x14ac:dyDescent="0.25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  <c r="K1347" s="1"/>
      <c r="L1347" s="1"/>
      <c r="M1347" s="18"/>
      <c r="S1347" s="18"/>
      <c r="T1347" s="18"/>
      <c r="U1347" s="18"/>
      <c r="V1347" s="18"/>
    </row>
    <row r="1348" spans="1:22" ht="14.25" customHeight="1" x14ac:dyDescent="0.25">
      <c r="A1348" s="18"/>
      <c r="B1348" s="18"/>
      <c r="C1348" s="18"/>
      <c r="D1348" s="18"/>
      <c r="E1348" s="18"/>
      <c r="F1348" s="18"/>
      <c r="G1348" s="18"/>
      <c r="H1348" s="18"/>
      <c r="I1348" s="18"/>
      <c r="J1348" s="18"/>
      <c r="K1348" s="1"/>
      <c r="L1348" s="1"/>
      <c r="M1348" s="18"/>
      <c r="S1348" s="18"/>
      <c r="T1348" s="18"/>
      <c r="U1348" s="18"/>
      <c r="V1348" s="18"/>
    </row>
    <row r="1349" spans="1:22" ht="14.25" customHeight="1" x14ac:dyDescent="0.25">
      <c r="A1349" s="18"/>
      <c r="B1349" s="18"/>
      <c r="C1349" s="18"/>
      <c r="D1349" s="18"/>
      <c r="E1349" s="18"/>
      <c r="F1349" s="18"/>
      <c r="G1349" s="18"/>
      <c r="H1349" s="18"/>
      <c r="I1349" s="18"/>
      <c r="J1349" s="18"/>
      <c r="K1349" s="1"/>
      <c r="L1349" s="1"/>
      <c r="M1349" s="18"/>
      <c r="S1349" s="18"/>
      <c r="T1349" s="18"/>
      <c r="U1349" s="18"/>
      <c r="V1349" s="18"/>
    </row>
    <row r="1350" spans="1:22" ht="14.25" customHeight="1" x14ac:dyDescent="0.25">
      <c r="A1350" s="18"/>
      <c r="B1350" s="18"/>
      <c r="C1350" s="18"/>
      <c r="D1350" s="18"/>
      <c r="E1350" s="18"/>
      <c r="F1350" s="18"/>
      <c r="G1350" s="18"/>
      <c r="H1350" s="18"/>
      <c r="I1350" s="18"/>
      <c r="J1350" s="18"/>
      <c r="K1350" s="1"/>
      <c r="L1350" s="1"/>
      <c r="M1350" s="18"/>
      <c r="S1350" s="18"/>
      <c r="T1350" s="18"/>
      <c r="U1350" s="18"/>
      <c r="V1350" s="18"/>
    </row>
    <row r="1351" spans="1:22" ht="14.25" customHeight="1" x14ac:dyDescent="0.25">
      <c r="A1351" s="18"/>
      <c r="B1351" s="18"/>
      <c r="C1351" s="18"/>
      <c r="D1351" s="18"/>
      <c r="E1351" s="18"/>
      <c r="F1351" s="18"/>
      <c r="G1351" s="18"/>
      <c r="H1351" s="18"/>
      <c r="I1351" s="18"/>
      <c r="J1351" s="18"/>
      <c r="K1351" s="1"/>
      <c r="L1351" s="1"/>
      <c r="M1351" s="18"/>
      <c r="S1351" s="18"/>
      <c r="T1351" s="18"/>
      <c r="U1351" s="18"/>
      <c r="V1351" s="18"/>
    </row>
    <row r="1352" spans="1:22" ht="14.25" customHeight="1" x14ac:dyDescent="0.25">
      <c r="A1352" s="18"/>
      <c r="B1352" s="18"/>
      <c r="C1352" s="18"/>
      <c r="D1352" s="18"/>
      <c r="E1352" s="18"/>
      <c r="F1352" s="18"/>
      <c r="G1352" s="18"/>
      <c r="H1352" s="18"/>
      <c r="I1352" s="18"/>
      <c r="J1352" s="18"/>
      <c r="K1352" s="1"/>
      <c r="L1352" s="1"/>
      <c r="M1352" s="18"/>
      <c r="S1352" s="18"/>
      <c r="T1352" s="18"/>
      <c r="U1352" s="18"/>
      <c r="V1352" s="18"/>
    </row>
    <row r="1353" spans="1:22" ht="14.25" customHeight="1" x14ac:dyDescent="0.25">
      <c r="A1353" s="18"/>
      <c r="B1353" s="18"/>
      <c r="C1353" s="18"/>
      <c r="D1353" s="18"/>
      <c r="E1353" s="18"/>
      <c r="F1353" s="18"/>
      <c r="G1353" s="18"/>
      <c r="H1353" s="18"/>
      <c r="I1353" s="18"/>
      <c r="J1353" s="18"/>
      <c r="K1353" s="1"/>
      <c r="L1353" s="1"/>
      <c r="M1353" s="18"/>
      <c r="S1353" s="18"/>
      <c r="T1353" s="18"/>
      <c r="U1353" s="18"/>
      <c r="V1353" s="18"/>
    </row>
    <row r="1354" spans="1:22" ht="14.25" customHeight="1" x14ac:dyDescent="0.25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  <c r="K1354" s="1"/>
      <c r="L1354" s="1"/>
      <c r="M1354" s="18"/>
      <c r="S1354" s="18"/>
      <c r="T1354" s="18"/>
      <c r="U1354" s="18"/>
      <c r="V1354" s="18"/>
    </row>
    <row r="1355" spans="1:22" ht="14.25" customHeight="1" x14ac:dyDescent="0.25">
      <c r="A1355" s="18"/>
      <c r="B1355" s="18"/>
      <c r="C1355" s="18"/>
      <c r="D1355" s="18"/>
      <c r="E1355" s="18"/>
      <c r="F1355" s="18"/>
      <c r="G1355" s="18"/>
      <c r="H1355" s="18"/>
      <c r="I1355" s="18"/>
      <c r="J1355" s="18"/>
      <c r="K1355" s="1"/>
      <c r="L1355" s="1"/>
      <c r="M1355" s="18"/>
      <c r="S1355" s="18"/>
      <c r="T1355" s="18"/>
      <c r="U1355" s="18"/>
      <c r="V1355" s="18"/>
    </row>
    <row r="1356" spans="1:22" ht="14.25" customHeight="1" x14ac:dyDescent="0.25">
      <c r="A1356" s="18"/>
      <c r="B1356" s="18"/>
      <c r="C1356" s="18"/>
      <c r="D1356" s="18"/>
      <c r="E1356" s="18"/>
      <c r="F1356" s="18"/>
      <c r="G1356" s="18"/>
      <c r="H1356" s="18"/>
      <c r="I1356" s="18"/>
      <c r="J1356" s="18"/>
      <c r="K1356" s="1"/>
      <c r="L1356" s="1"/>
      <c r="M1356" s="18"/>
      <c r="S1356" s="18"/>
      <c r="T1356" s="18"/>
      <c r="U1356" s="18"/>
      <c r="V1356" s="18"/>
    </row>
    <row r="1357" spans="1:22" ht="14.25" customHeight="1" x14ac:dyDescent="0.25">
      <c r="A1357" s="18"/>
      <c r="B1357" s="18"/>
      <c r="C1357" s="18"/>
      <c r="D1357" s="18"/>
      <c r="E1357" s="18"/>
      <c r="F1357" s="18"/>
      <c r="G1357" s="18"/>
      <c r="H1357" s="18"/>
      <c r="I1357" s="18"/>
      <c r="J1357" s="18"/>
      <c r="K1357" s="1"/>
      <c r="L1357" s="1"/>
      <c r="M1357" s="18"/>
      <c r="S1357" s="18"/>
      <c r="T1357" s="18"/>
      <c r="U1357" s="18"/>
      <c r="V1357" s="18"/>
    </row>
    <row r="1358" spans="1:22" ht="14.25" customHeight="1" x14ac:dyDescent="0.25">
      <c r="A1358" s="18"/>
      <c r="B1358" s="18"/>
      <c r="C1358" s="18"/>
      <c r="D1358" s="18"/>
      <c r="E1358" s="18"/>
      <c r="F1358" s="18"/>
      <c r="G1358" s="18"/>
      <c r="H1358" s="18"/>
      <c r="I1358" s="18"/>
      <c r="J1358" s="18"/>
      <c r="K1358" s="1"/>
      <c r="L1358" s="1"/>
      <c r="M1358" s="18"/>
      <c r="S1358" s="18"/>
      <c r="T1358" s="18"/>
      <c r="U1358" s="18"/>
      <c r="V1358" s="18"/>
    </row>
    <row r="1359" spans="1:22" ht="14.25" customHeight="1" x14ac:dyDescent="0.25">
      <c r="A1359" s="18"/>
      <c r="B1359" s="18"/>
      <c r="C1359" s="18"/>
      <c r="D1359" s="18"/>
      <c r="E1359" s="18"/>
      <c r="F1359" s="18"/>
      <c r="G1359" s="18"/>
      <c r="H1359" s="18"/>
      <c r="I1359" s="18"/>
      <c r="J1359" s="18"/>
      <c r="K1359" s="1"/>
      <c r="L1359" s="1"/>
      <c r="M1359" s="18"/>
      <c r="S1359" s="18"/>
      <c r="T1359" s="18"/>
      <c r="U1359" s="18"/>
      <c r="V1359" s="18"/>
    </row>
    <row r="1360" spans="1:22" ht="14.25" customHeight="1" x14ac:dyDescent="0.25">
      <c r="A1360" s="18"/>
      <c r="B1360" s="18"/>
      <c r="C1360" s="18"/>
      <c r="D1360" s="18"/>
      <c r="E1360" s="18"/>
      <c r="F1360" s="18"/>
      <c r="G1360" s="18"/>
      <c r="H1360" s="18"/>
      <c r="I1360" s="18"/>
      <c r="J1360" s="18"/>
      <c r="K1360" s="1"/>
      <c r="L1360" s="1"/>
      <c r="M1360" s="18"/>
      <c r="S1360" s="18"/>
      <c r="T1360" s="18"/>
      <c r="U1360" s="18"/>
      <c r="V1360" s="18"/>
    </row>
    <row r="1361" spans="1:22" ht="14.25" customHeight="1" x14ac:dyDescent="0.25">
      <c r="A1361" s="18"/>
      <c r="B1361" s="18"/>
      <c r="C1361" s="18"/>
      <c r="D1361" s="18"/>
      <c r="E1361" s="18"/>
      <c r="F1361" s="18"/>
      <c r="G1361" s="18"/>
      <c r="H1361" s="18"/>
      <c r="I1361" s="18"/>
      <c r="J1361" s="18"/>
      <c r="K1361" s="1"/>
      <c r="L1361" s="1"/>
      <c r="M1361" s="18"/>
      <c r="S1361" s="18"/>
      <c r="T1361" s="18"/>
      <c r="U1361" s="18"/>
      <c r="V1361" s="18"/>
    </row>
    <row r="1362" spans="1:22" ht="14.25" customHeight="1" x14ac:dyDescent="0.25">
      <c r="A1362" s="18"/>
      <c r="B1362" s="18"/>
      <c r="C1362" s="18"/>
      <c r="D1362" s="18"/>
      <c r="E1362" s="18"/>
      <c r="F1362" s="18"/>
      <c r="G1362" s="18"/>
      <c r="H1362" s="18"/>
      <c r="I1362" s="18"/>
      <c r="J1362" s="18"/>
      <c r="K1362" s="1"/>
      <c r="L1362" s="1"/>
      <c r="M1362" s="18"/>
      <c r="S1362" s="18"/>
      <c r="T1362" s="18"/>
      <c r="U1362" s="18"/>
      <c r="V1362" s="18"/>
    </row>
    <row r="1363" spans="1:22" ht="14.25" customHeight="1" x14ac:dyDescent="0.25">
      <c r="A1363" s="18"/>
      <c r="B1363" s="18"/>
      <c r="C1363" s="18"/>
      <c r="D1363" s="18"/>
      <c r="E1363" s="18"/>
      <c r="F1363" s="18"/>
      <c r="G1363" s="18"/>
      <c r="H1363" s="18"/>
      <c r="I1363" s="18"/>
      <c r="J1363" s="18"/>
      <c r="K1363" s="1"/>
      <c r="L1363" s="1"/>
      <c r="M1363" s="18"/>
      <c r="S1363" s="18"/>
      <c r="T1363" s="18"/>
      <c r="U1363" s="18"/>
      <c r="V1363" s="18"/>
    </row>
    <row r="1364" spans="1:22" ht="14.25" customHeight="1" x14ac:dyDescent="0.25">
      <c r="A1364" s="18"/>
      <c r="B1364" s="18"/>
      <c r="C1364" s="18"/>
      <c r="D1364" s="18"/>
      <c r="E1364" s="18"/>
      <c r="F1364" s="18"/>
      <c r="G1364" s="18"/>
      <c r="H1364" s="18"/>
      <c r="I1364" s="18"/>
      <c r="J1364" s="18"/>
      <c r="K1364" s="1"/>
      <c r="L1364" s="1"/>
      <c r="M1364" s="18"/>
      <c r="S1364" s="18"/>
      <c r="T1364" s="18"/>
      <c r="U1364" s="18"/>
      <c r="V1364" s="18"/>
    </row>
    <row r="1365" spans="1:22" ht="14.25" customHeight="1" x14ac:dyDescent="0.25">
      <c r="A1365" s="18"/>
      <c r="B1365" s="18"/>
      <c r="C1365" s="18"/>
      <c r="D1365" s="18"/>
      <c r="E1365" s="18"/>
      <c r="F1365" s="18"/>
      <c r="G1365" s="18"/>
      <c r="H1365" s="18"/>
      <c r="I1365" s="18"/>
      <c r="J1365" s="18"/>
      <c r="K1365" s="1"/>
      <c r="L1365" s="1"/>
      <c r="M1365" s="18"/>
      <c r="S1365" s="18"/>
      <c r="T1365" s="18"/>
      <c r="U1365" s="18"/>
      <c r="V1365" s="18"/>
    </row>
    <row r="1366" spans="1:22" ht="14.25" customHeight="1" x14ac:dyDescent="0.25">
      <c r="A1366" s="18"/>
      <c r="B1366" s="18"/>
      <c r="C1366" s="18"/>
      <c r="D1366" s="18"/>
      <c r="E1366" s="18"/>
      <c r="F1366" s="18"/>
      <c r="G1366" s="18"/>
      <c r="H1366" s="18"/>
      <c r="I1366" s="18"/>
      <c r="J1366" s="18"/>
      <c r="K1366" s="1"/>
      <c r="L1366" s="1"/>
      <c r="M1366" s="18"/>
      <c r="S1366" s="18"/>
      <c r="T1366" s="18"/>
      <c r="U1366" s="18"/>
      <c r="V1366" s="18"/>
    </row>
    <row r="1367" spans="1:22" ht="14.25" customHeight="1" x14ac:dyDescent="0.25">
      <c r="A1367" s="18"/>
      <c r="B1367" s="18"/>
      <c r="C1367" s="18"/>
      <c r="D1367" s="18"/>
      <c r="E1367" s="18"/>
      <c r="F1367" s="18"/>
      <c r="G1367" s="18"/>
      <c r="H1367" s="18"/>
      <c r="I1367" s="18"/>
      <c r="J1367" s="18"/>
      <c r="K1367" s="1"/>
      <c r="L1367" s="1"/>
      <c r="M1367" s="18"/>
      <c r="S1367" s="18"/>
      <c r="T1367" s="18"/>
      <c r="U1367" s="18"/>
      <c r="V1367" s="18"/>
    </row>
    <row r="1368" spans="1:22" ht="14.25" customHeight="1" x14ac:dyDescent="0.25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  <c r="K1368" s="1"/>
      <c r="L1368" s="1"/>
      <c r="M1368" s="18"/>
      <c r="S1368" s="18"/>
      <c r="T1368" s="18"/>
      <c r="U1368" s="18"/>
      <c r="V1368" s="18"/>
    </row>
    <row r="1369" spans="1:22" ht="14.25" customHeight="1" x14ac:dyDescent="0.25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  <c r="K1369" s="1"/>
      <c r="L1369" s="1"/>
      <c r="M1369" s="18"/>
      <c r="S1369" s="18"/>
      <c r="T1369" s="18"/>
      <c r="U1369" s="18"/>
      <c r="V1369" s="18"/>
    </row>
    <row r="1370" spans="1:22" ht="14.25" customHeight="1" x14ac:dyDescent="0.25">
      <c r="A1370" s="18"/>
      <c r="B1370" s="18"/>
      <c r="C1370" s="18"/>
      <c r="D1370" s="18"/>
      <c r="E1370" s="18"/>
      <c r="F1370" s="18"/>
      <c r="G1370" s="18"/>
      <c r="H1370" s="18"/>
      <c r="I1370" s="18"/>
      <c r="J1370" s="18"/>
      <c r="K1370" s="1"/>
      <c r="L1370" s="1"/>
      <c r="M1370" s="18"/>
      <c r="S1370" s="18"/>
      <c r="T1370" s="18"/>
      <c r="U1370" s="18"/>
      <c r="V1370" s="18"/>
    </row>
    <row r="1371" spans="1:22" ht="14.25" customHeight="1" x14ac:dyDescent="0.25">
      <c r="A1371" s="18"/>
      <c r="B1371" s="18"/>
      <c r="C1371" s="18"/>
      <c r="D1371" s="18"/>
      <c r="E1371" s="18"/>
      <c r="F1371" s="18"/>
      <c r="G1371" s="18"/>
      <c r="H1371" s="18"/>
      <c r="I1371" s="18"/>
      <c r="J1371" s="18"/>
      <c r="K1371" s="1"/>
      <c r="L1371" s="1"/>
      <c r="M1371" s="18"/>
      <c r="S1371" s="18"/>
      <c r="T1371" s="18"/>
      <c r="U1371" s="18"/>
      <c r="V1371" s="18"/>
    </row>
    <row r="1372" spans="1:22" ht="14.25" customHeight="1" x14ac:dyDescent="0.25">
      <c r="A1372" s="18"/>
      <c r="B1372" s="18"/>
      <c r="C1372" s="18"/>
      <c r="D1372" s="18"/>
      <c r="E1372" s="18"/>
      <c r="F1372" s="18"/>
      <c r="G1372" s="18"/>
      <c r="H1372" s="18"/>
      <c r="I1372" s="18"/>
      <c r="J1372" s="18"/>
      <c r="K1372" s="1"/>
      <c r="L1372" s="1"/>
      <c r="M1372" s="18"/>
      <c r="S1372" s="18"/>
      <c r="T1372" s="18"/>
      <c r="U1372" s="18"/>
      <c r="V1372" s="18"/>
    </row>
    <row r="1373" spans="1:22" ht="14.25" customHeight="1" x14ac:dyDescent="0.25">
      <c r="A1373" s="18"/>
      <c r="B1373" s="18"/>
      <c r="C1373" s="18"/>
      <c r="D1373" s="18"/>
      <c r="E1373" s="18"/>
      <c r="F1373" s="18"/>
      <c r="G1373" s="18"/>
      <c r="H1373" s="18"/>
      <c r="I1373" s="18"/>
      <c r="J1373" s="18"/>
      <c r="K1373" s="1"/>
      <c r="L1373" s="1"/>
      <c r="M1373" s="18"/>
      <c r="S1373" s="18"/>
      <c r="T1373" s="18"/>
      <c r="U1373" s="18"/>
      <c r="V1373" s="18"/>
    </row>
    <row r="1374" spans="1:22" ht="14.25" customHeight="1" x14ac:dyDescent="0.25">
      <c r="A1374" s="18"/>
      <c r="B1374" s="18"/>
      <c r="C1374" s="18"/>
      <c r="D1374" s="18"/>
      <c r="E1374" s="18"/>
      <c r="F1374" s="18"/>
      <c r="G1374" s="18"/>
      <c r="H1374" s="18"/>
      <c r="I1374" s="18"/>
      <c r="J1374" s="18"/>
      <c r="K1374" s="1"/>
      <c r="L1374" s="1"/>
      <c r="M1374" s="18"/>
      <c r="S1374" s="18"/>
      <c r="T1374" s="18"/>
      <c r="U1374" s="18"/>
      <c r="V1374" s="18"/>
    </row>
    <row r="1375" spans="1:22" ht="14.25" customHeight="1" x14ac:dyDescent="0.25">
      <c r="A1375" s="18"/>
      <c r="B1375" s="18"/>
      <c r="C1375" s="18"/>
      <c r="D1375" s="18"/>
      <c r="E1375" s="18"/>
      <c r="F1375" s="18"/>
      <c r="G1375" s="18"/>
      <c r="H1375" s="18"/>
      <c r="I1375" s="18"/>
      <c r="J1375" s="18"/>
      <c r="K1375" s="1"/>
      <c r="L1375" s="1"/>
      <c r="M1375" s="18"/>
      <c r="S1375" s="18"/>
      <c r="T1375" s="18"/>
      <c r="U1375" s="18"/>
      <c r="V1375" s="18"/>
    </row>
    <row r="1376" spans="1:22" ht="14.25" customHeight="1" x14ac:dyDescent="0.25">
      <c r="A1376" s="18"/>
      <c r="B1376" s="18"/>
      <c r="C1376" s="18"/>
      <c r="D1376" s="18"/>
      <c r="E1376" s="18"/>
      <c r="F1376" s="18"/>
      <c r="G1376" s="18"/>
      <c r="H1376" s="18"/>
      <c r="I1376" s="18"/>
      <c r="J1376" s="18"/>
      <c r="K1376" s="1"/>
      <c r="L1376" s="1"/>
      <c r="M1376" s="18"/>
      <c r="S1376" s="18"/>
      <c r="T1376" s="18"/>
      <c r="U1376" s="18"/>
      <c r="V1376" s="18"/>
    </row>
    <row r="1377" spans="1:22" ht="14.25" customHeight="1" x14ac:dyDescent="0.25">
      <c r="A1377" s="18"/>
      <c r="B1377" s="18"/>
      <c r="C1377" s="18"/>
      <c r="D1377" s="18"/>
      <c r="E1377" s="18"/>
      <c r="F1377" s="18"/>
      <c r="G1377" s="18"/>
      <c r="H1377" s="18"/>
      <c r="I1377" s="18"/>
      <c r="J1377" s="18"/>
      <c r="K1377" s="1"/>
      <c r="L1377" s="1"/>
      <c r="M1377" s="18"/>
      <c r="S1377" s="18"/>
      <c r="T1377" s="18"/>
      <c r="U1377" s="18"/>
      <c r="V1377" s="18"/>
    </row>
    <row r="1378" spans="1:22" ht="14.25" customHeight="1" x14ac:dyDescent="0.25">
      <c r="A1378" s="18"/>
      <c r="B1378" s="18"/>
      <c r="C1378" s="18"/>
      <c r="D1378" s="18"/>
      <c r="E1378" s="18"/>
      <c r="F1378" s="18"/>
      <c r="G1378" s="18"/>
      <c r="H1378" s="18"/>
      <c r="I1378" s="18"/>
      <c r="J1378" s="18"/>
      <c r="K1378" s="1"/>
      <c r="L1378" s="1"/>
      <c r="M1378" s="18"/>
      <c r="S1378" s="18"/>
      <c r="T1378" s="18"/>
      <c r="U1378" s="18"/>
      <c r="V1378" s="18"/>
    </row>
    <row r="1379" spans="1:22" ht="14.25" customHeight="1" x14ac:dyDescent="0.25">
      <c r="A1379" s="18"/>
      <c r="B1379" s="18"/>
      <c r="C1379" s="18"/>
      <c r="D1379" s="18"/>
      <c r="E1379" s="18"/>
      <c r="F1379" s="18"/>
      <c r="G1379" s="18"/>
      <c r="H1379" s="18"/>
      <c r="I1379" s="18"/>
      <c r="J1379" s="18"/>
      <c r="K1379" s="1"/>
      <c r="L1379" s="1"/>
      <c r="M1379" s="18"/>
      <c r="S1379" s="18"/>
      <c r="T1379" s="18"/>
      <c r="U1379" s="18"/>
      <c r="V1379" s="18"/>
    </row>
    <row r="1380" spans="1:22" ht="14.25" customHeight="1" x14ac:dyDescent="0.25">
      <c r="A1380" s="18"/>
      <c r="B1380" s="18"/>
      <c r="C1380" s="18"/>
      <c r="D1380" s="18"/>
      <c r="E1380" s="18"/>
      <c r="F1380" s="18"/>
      <c r="G1380" s="18"/>
      <c r="H1380" s="18"/>
      <c r="I1380" s="18"/>
      <c r="J1380" s="18"/>
      <c r="K1380" s="1"/>
      <c r="L1380" s="1"/>
      <c r="M1380" s="18"/>
      <c r="S1380" s="18"/>
      <c r="T1380" s="18"/>
      <c r="U1380" s="18"/>
      <c r="V1380" s="18"/>
    </row>
    <row r="1381" spans="1:22" ht="14.25" customHeight="1" x14ac:dyDescent="0.25">
      <c r="A1381" s="18"/>
      <c r="B1381" s="18"/>
      <c r="C1381" s="18"/>
      <c r="D1381" s="18"/>
      <c r="E1381" s="18"/>
      <c r="F1381" s="18"/>
      <c r="G1381" s="18"/>
      <c r="H1381" s="18"/>
      <c r="I1381" s="18"/>
      <c r="J1381" s="18"/>
      <c r="K1381" s="1"/>
      <c r="L1381" s="1"/>
      <c r="M1381" s="18"/>
      <c r="S1381" s="18"/>
      <c r="T1381" s="18"/>
      <c r="U1381" s="18"/>
      <c r="V1381" s="18"/>
    </row>
    <row r="1382" spans="1:22" ht="14.25" customHeight="1" x14ac:dyDescent="0.25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"/>
      <c r="L1382" s="1"/>
      <c r="M1382" s="18"/>
      <c r="S1382" s="18"/>
      <c r="T1382" s="18"/>
      <c r="U1382" s="18"/>
      <c r="V1382" s="18"/>
    </row>
    <row r="1383" spans="1:22" ht="14.25" customHeight="1" x14ac:dyDescent="0.25">
      <c r="A1383" s="18"/>
      <c r="B1383" s="18"/>
      <c r="C1383" s="18"/>
      <c r="D1383" s="18"/>
      <c r="E1383" s="18"/>
      <c r="F1383" s="18"/>
      <c r="G1383" s="18"/>
      <c r="H1383" s="18"/>
      <c r="I1383" s="18"/>
      <c r="J1383" s="18"/>
      <c r="K1383" s="1"/>
      <c r="L1383" s="1"/>
      <c r="M1383" s="18"/>
      <c r="S1383" s="18"/>
      <c r="T1383" s="18"/>
      <c r="U1383" s="18"/>
      <c r="V1383" s="18"/>
    </row>
    <row r="1384" spans="1:22" ht="14.25" customHeight="1" x14ac:dyDescent="0.25">
      <c r="A1384" s="18"/>
      <c r="B1384" s="18"/>
      <c r="C1384" s="18"/>
      <c r="D1384" s="18"/>
      <c r="E1384" s="18"/>
      <c r="F1384" s="18"/>
      <c r="G1384" s="18"/>
      <c r="H1384" s="18"/>
      <c r="I1384" s="18"/>
      <c r="J1384" s="18"/>
      <c r="K1384" s="1"/>
      <c r="L1384" s="1"/>
      <c r="M1384" s="18"/>
      <c r="S1384" s="18"/>
      <c r="T1384" s="18"/>
      <c r="U1384" s="18"/>
      <c r="V1384" s="18"/>
    </row>
    <row r="1385" spans="1:22" ht="14.25" customHeight="1" x14ac:dyDescent="0.25">
      <c r="A1385" s="18"/>
      <c r="B1385" s="18"/>
      <c r="C1385" s="18"/>
      <c r="D1385" s="18"/>
      <c r="E1385" s="18"/>
      <c r="F1385" s="18"/>
      <c r="G1385" s="18"/>
      <c r="H1385" s="18"/>
      <c r="I1385" s="18"/>
      <c r="J1385" s="18"/>
      <c r="K1385" s="1"/>
      <c r="L1385" s="1"/>
      <c r="M1385" s="18"/>
      <c r="S1385" s="18"/>
      <c r="T1385" s="18"/>
      <c r="U1385" s="18"/>
      <c r="V1385" s="18"/>
    </row>
    <row r="1386" spans="1:22" ht="14.25" customHeight="1" x14ac:dyDescent="0.25">
      <c r="A1386" s="18"/>
      <c r="B1386" s="18"/>
      <c r="C1386" s="18"/>
      <c r="D1386" s="18"/>
      <c r="E1386" s="18"/>
      <c r="F1386" s="18"/>
      <c r="G1386" s="18"/>
      <c r="H1386" s="18"/>
      <c r="I1386" s="18"/>
      <c r="J1386" s="18"/>
      <c r="K1386" s="1"/>
      <c r="L1386" s="1"/>
      <c r="M1386" s="18"/>
      <c r="S1386" s="18"/>
      <c r="T1386" s="18"/>
      <c r="U1386" s="18"/>
      <c r="V1386" s="18"/>
    </row>
    <row r="1387" spans="1:22" ht="14.25" customHeight="1" x14ac:dyDescent="0.25">
      <c r="A1387" s="18"/>
      <c r="B1387" s="18"/>
      <c r="C1387" s="18"/>
      <c r="D1387" s="18"/>
      <c r="E1387" s="18"/>
      <c r="F1387" s="18"/>
      <c r="G1387" s="18"/>
      <c r="H1387" s="18"/>
      <c r="I1387" s="18"/>
      <c r="J1387" s="18"/>
      <c r="K1387" s="1"/>
      <c r="L1387" s="1"/>
      <c r="M1387" s="18"/>
      <c r="S1387" s="18"/>
      <c r="T1387" s="18"/>
      <c r="U1387" s="18"/>
      <c r="V1387" s="18"/>
    </row>
    <row r="1388" spans="1:22" ht="14.25" customHeight="1" x14ac:dyDescent="0.25">
      <c r="A1388" s="18"/>
      <c r="B1388" s="18"/>
      <c r="C1388" s="18"/>
      <c r="D1388" s="18"/>
      <c r="E1388" s="18"/>
      <c r="F1388" s="18"/>
      <c r="G1388" s="18"/>
      <c r="H1388" s="18"/>
      <c r="I1388" s="18"/>
      <c r="J1388" s="18"/>
      <c r="K1388" s="1"/>
      <c r="L1388" s="1"/>
      <c r="M1388" s="18"/>
      <c r="S1388" s="18"/>
      <c r="T1388" s="18"/>
      <c r="U1388" s="18"/>
      <c r="V1388" s="18"/>
    </row>
    <row r="1389" spans="1:22" ht="14.25" customHeight="1" x14ac:dyDescent="0.25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  <c r="K1389" s="1"/>
      <c r="L1389" s="1"/>
      <c r="M1389" s="18"/>
      <c r="S1389" s="18"/>
      <c r="T1389" s="18"/>
      <c r="U1389" s="18"/>
      <c r="V1389" s="18"/>
    </row>
    <row r="1390" spans="1:22" ht="14.25" customHeight="1" x14ac:dyDescent="0.25">
      <c r="A1390" s="18"/>
      <c r="B1390" s="18"/>
      <c r="C1390" s="18"/>
      <c r="D1390" s="18"/>
      <c r="E1390" s="18"/>
      <c r="F1390" s="18"/>
      <c r="G1390" s="18"/>
      <c r="H1390" s="18"/>
      <c r="I1390" s="18"/>
      <c r="J1390" s="18"/>
      <c r="K1390" s="1"/>
      <c r="L1390" s="1"/>
      <c r="M1390" s="18"/>
      <c r="S1390" s="18"/>
      <c r="T1390" s="18"/>
      <c r="U1390" s="18"/>
      <c r="V1390" s="18"/>
    </row>
    <row r="1391" spans="1:22" ht="14.25" customHeight="1" x14ac:dyDescent="0.25">
      <c r="A1391" s="18"/>
      <c r="B1391" s="18"/>
      <c r="C1391" s="18"/>
      <c r="D1391" s="18"/>
      <c r="E1391" s="18"/>
      <c r="F1391" s="18"/>
      <c r="G1391" s="18"/>
      <c r="H1391" s="18"/>
      <c r="I1391" s="18"/>
      <c r="J1391" s="18"/>
      <c r="K1391" s="1"/>
      <c r="L1391" s="1"/>
      <c r="M1391" s="18"/>
      <c r="S1391" s="18"/>
      <c r="T1391" s="18"/>
      <c r="U1391" s="18"/>
      <c r="V1391" s="18"/>
    </row>
    <row r="1392" spans="1:22" ht="14.25" customHeight="1" x14ac:dyDescent="0.25">
      <c r="A1392" s="18"/>
      <c r="B1392" s="18"/>
      <c r="C1392" s="18"/>
      <c r="D1392" s="18"/>
      <c r="E1392" s="18"/>
      <c r="F1392" s="18"/>
      <c r="G1392" s="18"/>
      <c r="H1392" s="18"/>
      <c r="I1392" s="18"/>
      <c r="J1392" s="18"/>
      <c r="K1392" s="1"/>
      <c r="L1392" s="1"/>
      <c r="M1392" s="18"/>
      <c r="S1392" s="18"/>
      <c r="T1392" s="18"/>
      <c r="U1392" s="18"/>
      <c r="V1392" s="18"/>
    </row>
    <row r="1393" spans="1:22" ht="14.25" customHeight="1" x14ac:dyDescent="0.25">
      <c r="A1393" s="18"/>
      <c r="B1393" s="18"/>
      <c r="C1393" s="18"/>
      <c r="D1393" s="18"/>
      <c r="E1393" s="18"/>
      <c r="F1393" s="18"/>
      <c r="G1393" s="18"/>
      <c r="H1393" s="18"/>
      <c r="I1393" s="18"/>
      <c r="J1393" s="18"/>
      <c r="K1393" s="1"/>
      <c r="L1393" s="1"/>
      <c r="M1393" s="18"/>
      <c r="S1393" s="18"/>
      <c r="T1393" s="18"/>
      <c r="U1393" s="18"/>
      <c r="V1393" s="18"/>
    </row>
    <row r="1394" spans="1:22" ht="14.25" customHeight="1" x14ac:dyDescent="0.25">
      <c r="A1394" s="18"/>
      <c r="B1394" s="18"/>
      <c r="C1394" s="18"/>
      <c r="D1394" s="18"/>
      <c r="E1394" s="18"/>
      <c r="F1394" s="18"/>
      <c r="G1394" s="18"/>
      <c r="H1394" s="18"/>
      <c r="I1394" s="18"/>
      <c r="J1394" s="18"/>
      <c r="K1394" s="1"/>
      <c r="L1394" s="1"/>
      <c r="M1394" s="18"/>
      <c r="S1394" s="18"/>
      <c r="T1394" s="18"/>
      <c r="U1394" s="18"/>
      <c r="V1394" s="18"/>
    </row>
    <row r="1395" spans="1:22" ht="14.25" customHeight="1" x14ac:dyDescent="0.25">
      <c r="A1395" s="18"/>
      <c r="B1395" s="18"/>
      <c r="C1395" s="18"/>
      <c r="D1395" s="18"/>
      <c r="E1395" s="18"/>
      <c r="F1395" s="18"/>
      <c r="G1395" s="18"/>
      <c r="H1395" s="18"/>
      <c r="I1395" s="18"/>
      <c r="J1395" s="18"/>
      <c r="K1395" s="1"/>
      <c r="L1395" s="1"/>
      <c r="M1395" s="18"/>
      <c r="S1395" s="18"/>
      <c r="T1395" s="18"/>
      <c r="U1395" s="18"/>
      <c r="V1395" s="18"/>
    </row>
    <row r="1396" spans="1:22" ht="14.25" customHeight="1" x14ac:dyDescent="0.25">
      <c r="A1396" s="18"/>
      <c r="B1396" s="18"/>
      <c r="C1396" s="18"/>
      <c r="D1396" s="18"/>
      <c r="E1396" s="18"/>
      <c r="F1396" s="18"/>
      <c r="G1396" s="18"/>
      <c r="H1396" s="18"/>
      <c r="I1396" s="18"/>
      <c r="J1396" s="18"/>
      <c r="K1396" s="1"/>
      <c r="L1396" s="1"/>
      <c r="M1396" s="18"/>
      <c r="S1396" s="18"/>
      <c r="T1396" s="18"/>
      <c r="U1396" s="18"/>
      <c r="V1396" s="18"/>
    </row>
    <row r="1397" spans="1:22" ht="14.25" customHeight="1" x14ac:dyDescent="0.25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  <c r="K1397" s="1"/>
      <c r="L1397" s="1"/>
      <c r="M1397" s="18"/>
      <c r="S1397" s="18"/>
      <c r="T1397" s="18"/>
      <c r="U1397" s="18"/>
      <c r="V1397" s="18"/>
    </row>
    <row r="1398" spans="1:22" ht="14.25" customHeight="1" x14ac:dyDescent="0.25">
      <c r="A1398" s="18"/>
      <c r="B1398" s="18"/>
      <c r="C1398" s="18"/>
      <c r="D1398" s="18"/>
      <c r="E1398" s="18"/>
      <c r="F1398" s="18"/>
      <c r="G1398" s="18"/>
      <c r="H1398" s="18"/>
      <c r="I1398" s="18"/>
      <c r="J1398" s="18"/>
      <c r="K1398" s="1"/>
      <c r="L1398" s="1"/>
      <c r="M1398" s="18"/>
      <c r="S1398" s="18"/>
      <c r="T1398" s="18"/>
      <c r="U1398" s="18"/>
      <c r="V1398" s="18"/>
    </row>
    <row r="1399" spans="1:22" ht="14.25" customHeight="1" x14ac:dyDescent="0.25">
      <c r="A1399" s="18"/>
      <c r="B1399" s="18"/>
      <c r="C1399" s="18"/>
      <c r="D1399" s="18"/>
      <c r="E1399" s="18"/>
      <c r="F1399" s="18"/>
      <c r="G1399" s="18"/>
      <c r="H1399" s="18"/>
      <c r="I1399" s="18"/>
      <c r="J1399" s="18"/>
      <c r="K1399" s="1"/>
      <c r="L1399" s="1"/>
      <c r="M1399" s="18"/>
      <c r="S1399" s="18"/>
      <c r="T1399" s="18"/>
      <c r="U1399" s="18"/>
      <c r="V1399" s="18"/>
    </row>
    <row r="1400" spans="1:22" ht="14.25" customHeight="1" x14ac:dyDescent="0.25">
      <c r="A1400" s="18"/>
      <c r="B1400" s="18"/>
      <c r="C1400" s="18"/>
      <c r="D1400" s="18"/>
      <c r="E1400" s="18"/>
      <c r="F1400" s="18"/>
      <c r="G1400" s="18"/>
      <c r="H1400" s="18"/>
      <c r="I1400" s="18"/>
      <c r="J1400" s="18"/>
      <c r="K1400" s="1"/>
      <c r="L1400" s="1"/>
      <c r="M1400" s="18"/>
      <c r="S1400" s="18"/>
      <c r="T1400" s="18"/>
      <c r="U1400" s="18"/>
      <c r="V1400" s="18"/>
    </row>
    <row r="1401" spans="1:22" ht="14.25" customHeight="1" x14ac:dyDescent="0.25">
      <c r="A1401" s="18"/>
      <c r="B1401" s="18"/>
      <c r="C1401" s="18"/>
      <c r="D1401" s="18"/>
      <c r="E1401" s="18"/>
      <c r="F1401" s="18"/>
      <c r="G1401" s="18"/>
      <c r="H1401" s="18"/>
      <c r="I1401" s="18"/>
      <c r="J1401" s="18"/>
      <c r="K1401" s="1"/>
      <c r="L1401" s="1"/>
      <c r="M1401" s="18"/>
      <c r="S1401" s="18"/>
      <c r="T1401" s="18"/>
      <c r="U1401" s="18"/>
      <c r="V1401" s="18"/>
    </row>
    <row r="1402" spans="1:22" ht="14.25" customHeight="1" x14ac:dyDescent="0.25">
      <c r="A1402" s="18"/>
      <c r="B1402" s="18"/>
      <c r="C1402" s="18"/>
      <c r="D1402" s="18"/>
      <c r="E1402" s="18"/>
      <c r="F1402" s="18"/>
      <c r="G1402" s="18"/>
      <c r="H1402" s="18"/>
      <c r="I1402" s="18"/>
      <c r="J1402" s="18"/>
      <c r="K1402" s="1"/>
      <c r="L1402" s="1"/>
      <c r="M1402" s="18"/>
      <c r="S1402" s="18"/>
      <c r="T1402" s="18"/>
      <c r="U1402" s="18"/>
      <c r="V1402" s="18"/>
    </row>
    <row r="1403" spans="1:22" ht="14.25" customHeight="1" x14ac:dyDescent="0.25">
      <c r="A1403" s="18"/>
      <c r="B1403" s="18"/>
      <c r="C1403" s="18"/>
      <c r="D1403" s="18"/>
      <c r="E1403" s="18"/>
      <c r="F1403" s="18"/>
      <c r="G1403" s="18"/>
      <c r="H1403" s="18"/>
      <c r="I1403" s="18"/>
      <c r="J1403" s="18"/>
      <c r="K1403" s="1"/>
      <c r="L1403" s="1"/>
      <c r="M1403" s="18"/>
      <c r="S1403" s="18"/>
      <c r="T1403" s="18"/>
      <c r="U1403" s="18"/>
      <c r="V1403" s="18"/>
    </row>
    <row r="1404" spans="1:22" ht="14.25" customHeight="1" x14ac:dyDescent="0.25">
      <c r="A1404" s="18"/>
      <c r="B1404" s="18"/>
      <c r="C1404" s="18"/>
      <c r="D1404" s="18"/>
      <c r="E1404" s="18"/>
      <c r="F1404" s="18"/>
      <c r="G1404" s="18"/>
      <c r="H1404" s="18"/>
      <c r="I1404" s="18"/>
      <c r="J1404" s="18"/>
      <c r="K1404" s="1"/>
      <c r="L1404" s="1"/>
      <c r="M1404" s="18"/>
      <c r="S1404" s="18"/>
      <c r="T1404" s="18"/>
      <c r="U1404" s="18"/>
      <c r="V1404" s="18"/>
    </row>
    <row r="1405" spans="1:22" ht="14.25" customHeight="1" x14ac:dyDescent="0.25">
      <c r="A1405" s="18"/>
      <c r="B1405" s="18"/>
      <c r="C1405" s="18"/>
      <c r="D1405" s="18"/>
      <c r="E1405" s="18"/>
      <c r="F1405" s="18"/>
      <c r="G1405" s="18"/>
      <c r="H1405" s="18"/>
      <c r="I1405" s="18"/>
      <c r="J1405" s="18"/>
      <c r="K1405" s="1"/>
      <c r="L1405" s="1"/>
      <c r="M1405" s="18"/>
      <c r="S1405" s="18"/>
      <c r="T1405" s="18"/>
      <c r="U1405" s="18"/>
      <c r="V1405" s="18"/>
    </row>
    <row r="1406" spans="1:22" ht="14.25" customHeight="1" x14ac:dyDescent="0.25">
      <c r="A1406" s="18"/>
      <c r="B1406" s="18"/>
      <c r="C1406" s="18"/>
      <c r="D1406" s="18"/>
      <c r="E1406" s="18"/>
      <c r="F1406" s="18"/>
      <c r="G1406" s="18"/>
      <c r="H1406" s="18"/>
      <c r="I1406" s="18"/>
      <c r="J1406" s="18"/>
      <c r="K1406" s="1"/>
      <c r="L1406" s="1"/>
      <c r="M1406" s="18"/>
      <c r="S1406" s="18"/>
      <c r="T1406" s="18"/>
      <c r="U1406" s="18"/>
      <c r="V1406" s="18"/>
    </row>
    <row r="1407" spans="1:22" ht="14.25" customHeight="1" x14ac:dyDescent="0.25">
      <c r="A1407" s="18"/>
      <c r="B1407" s="18"/>
      <c r="C1407" s="18"/>
      <c r="D1407" s="18"/>
      <c r="E1407" s="18"/>
      <c r="F1407" s="18"/>
      <c r="G1407" s="18"/>
      <c r="H1407" s="18"/>
      <c r="I1407" s="18"/>
      <c r="J1407" s="18"/>
      <c r="K1407" s="1"/>
      <c r="L1407" s="1"/>
      <c r="M1407" s="18"/>
      <c r="S1407" s="18"/>
      <c r="T1407" s="18"/>
      <c r="U1407" s="18"/>
      <c r="V1407" s="18"/>
    </row>
    <row r="1408" spans="1:22" ht="14.25" customHeight="1" x14ac:dyDescent="0.25">
      <c r="A1408" s="18"/>
      <c r="B1408" s="18"/>
      <c r="C1408" s="18"/>
      <c r="D1408" s="18"/>
      <c r="E1408" s="18"/>
      <c r="F1408" s="18"/>
      <c r="G1408" s="18"/>
      <c r="H1408" s="18"/>
      <c r="I1408" s="18"/>
      <c r="J1408" s="18"/>
      <c r="K1408" s="1"/>
      <c r="L1408" s="1"/>
      <c r="M1408" s="18"/>
      <c r="S1408" s="18"/>
      <c r="T1408" s="18"/>
      <c r="U1408" s="18"/>
      <c r="V1408" s="18"/>
    </row>
    <row r="1409" spans="1:22" ht="14.25" customHeight="1" x14ac:dyDescent="0.25">
      <c r="A1409" s="18"/>
      <c r="B1409" s="18"/>
      <c r="C1409" s="18"/>
      <c r="D1409" s="18"/>
      <c r="E1409" s="18"/>
      <c r="F1409" s="18"/>
      <c r="G1409" s="18"/>
      <c r="H1409" s="18"/>
      <c r="I1409" s="18"/>
      <c r="J1409" s="18"/>
      <c r="K1409" s="1"/>
      <c r="L1409" s="1"/>
      <c r="M1409" s="18"/>
      <c r="S1409" s="18"/>
      <c r="T1409" s="18"/>
      <c r="U1409" s="18"/>
      <c r="V1409" s="18"/>
    </row>
    <row r="1410" spans="1:22" ht="14.25" customHeight="1" x14ac:dyDescent="0.25">
      <c r="A1410" s="18"/>
      <c r="B1410" s="18"/>
      <c r="C1410" s="18"/>
      <c r="D1410" s="18"/>
      <c r="E1410" s="18"/>
      <c r="F1410" s="18"/>
      <c r="G1410" s="18"/>
      <c r="H1410" s="18"/>
      <c r="I1410" s="18"/>
      <c r="J1410" s="18"/>
      <c r="K1410" s="1"/>
      <c r="L1410" s="1"/>
      <c r="M1410" s="18"/>
      <c r="S1410" s="18"/>
      <c r="T1410" s="18"/>
      <c r="U1410" s="18"/>
      <c r="V1410" s="18"/>
    </row>
    <row r="1411" spans="1:22" ht="14.25" customHeight="1" x14ac:dyDescent="0.25">
      <c r="A1411" s="18"/>
      <c r="B1411" s="18"/>
      <c r="C1411" s="18"/>
      <c r="D1411" s="18"/>
      <c r="E1411" s="18"/>
      <c r="F1411" s="18"/>
      <c r="G1411" s="18"/>
      <c r="H1411" s="18"/>
      <c r="I1411" s="18"/>
      <c r="J1411" s="18"/>
      <c r="K1411" s="1"/>
      <c r="L1411" s="1"/>
      <c r="M1411" s="18"/>
      <c r="S1411" s="18"/>
      <c r="T1411" s="18"/>
      <c r="U1411" s="18"/>
      <c r="V1411" s="18"/>
    </row>
    <row r="1412" spans="1:22" ht="14.25" customHeight="1" x14ac:dyDescent="0.25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  <c r="K1412" s="1"/>
      <c r="L1412" s="1"/>
      <c r="M1412" s="18"/>
      <c r="S1412" s="18"/>
      <c r="T1412" s="18"/>
      <c r="U1412" s="18"/>
      <c r="V1412" s="18"/>
    </row>
    <row r="1413" spans="1:22" ht="14.25" customHeight="1" x14ac:dyDescent="0.25">
      <c r="A1413" s="18"/>
      <c r="B1413" s="18"/>
      <c r="C1413" s="18"/>
      <c r="D1413" s="18"/>
      <c r="E1413" s="18"/>
      <c r="F1413" s="18"/>
      <c r="G1413" s="18"/>
      <c r="H1413" s="18"/>
      <c r="I1413" s="18"/>
      <c r="J1413" s="18"/>
      <c r="K1413" s="1"/>
      <c r="L1413" s="1"/>
      <c r="M1413" s="18"/>
      <c r="S1413" s="18"/>
      <c r="T1413" s="18"/>
      <c r="U1413" s="18"/>
      <c r="V1413" s="18"/>
    </row>
    <row r="1414" spans="1:22" ht="14.25" customHeight="1" x14ac:dyDescent="0.25">
      <c r="A1414" s="18"/>
      <c r="B1414" s="18"/>
      <c r="C1414" s="18"/>
      <c r="D1414" s="18"/>
      <c r="E1414" s="18"/>
      <c r="F1414" s="18"/>
      <c r="G1414" s="18"/>
      <c r="H1414" s="18"/>
      <c r="I1414" s="18"/>
      <c r="J1414" s="18"/>
      <c r="K1414" s="1"/>
      <c r="L1414" s="1"/>
      <c r="M1414" s="18"/>
      <c r="S1414" s="18"/>
      <c r="T1414" s="18"/>
      <c r="U1414" s="18"/>
      <c r="V1414" s="18"/>
    </row>
    <row r="1415" spans="1:22" ht="14.25" customHeight="1" x14ac:dyDescent="0.25">
      <c r="A1415" s="18"/>
      <c r="B1415" s="18"/>
      <c r="C1415" s="18"/>
      <c r="D1415" s="18"/>
      <c r="E1415" s="18"/>
      <c r="F1415" s="18"/>
      <c r="G1415" s="18"/>
      <c r="H1415" s="18"/>
      <c r="I1415" s="18"/>
      <c r="J1415" s="18"/>
      <c r="K1415" s="1"/>
      <c r="L1415" s="1"/>
      <c r="M1415" s="18"/>
      <c r="S1415" s="18"/>
      <c r="T1415" s="18"/>
      <c r="U1415" s="18"/>
      <c r="V1415" s="18"/>
    </row>
    <row r="1416" spans="1:22" ht="14.25" customHeight="1" x14ac:dyDescent="0.25">
      <c r="A1416" s="18"/>
      <c r="B1416" s="18"/>
      <c r="C1416" s="18"/>
      <c r="D1416" s="18"/>
      <c r="E1416" s="18"/>
      <c r="F1416" s="18"/>
      <c r="G1416" s="18"/>
      <c r="H1416" s="18"/>
      <c r="I1416" s="18"/>
      <c r="J1416" s="18"/>
      <c r="K1416" s="1"/>
      <c r="L1416" s="1"/>
      <c r="M1416" s="18"/>
      <c r="S1416" s="18"/>
      <c r="T1416" s="18"/>
      <c r="U1416" s="18"/>
      <c r="V1416" s="18"/>
    </row>
    <row r="1417" spans="1:22" ht="14.25" customHeight="1" x14ac:dyDescent="0.25">
      <c r="A1417" s="18"/>
      <c r="B1417" s="18"/>
      <c r="C1417" s="18"/>
      <c r="D1417" s="18"/>
      <c r="E1417" s="18"/>
      <c r="F1417" s="18"/>
      <c r="G1417" s="18"/>
      <c r="H1417" s="18"/>
      <c r="I1417" s="18"/>
      <c r="J1417" s="18"/>
      <c r="K1417" s="1"/>
      <c r="L1417" s="1"/>
      <c r="M1417" s="18"/>
      <c r="S1417" s="18"/>
      <c r="T1417" s="18"/>
      <c r="U1417" s="18"/>
      <c r="V1417" s="18"/>
    </row>
    <row r="1418" spans="1:22" ht="14.25" customHeight="1" x14ac:dyDescent="0.25">
      <c r="A1418" s="18"/>
      <c r="B1418" s="18"/>
      <c r="C1418" s="18"/>
      <c r="D1418" s="18"/>
      <c r="E1418" s="18"/>
      <c r="F1418" s="18"/>
      <c r="G1418" s="18"/>
      <c r="H1418" s="18"/>
      <c r="I1418" s="18"/>
      <c r="J1418" s="18"/>
      <c r="K1418" s="1"/>
      <c r="L1418" s="1"/>
      <c r="M1418" s="18"/>
      <c r="S1418" s="18"/>
      <c r="T1418" s="18"/>
      <c r="U1418" s="18"/>
      <c r="V1418" s="18"/>
    </row>
    <row r="1419" spans="1:22" ht="14.25" customHeight="1" x14ac:dyDescent="0.25">
      <c r="A1419" s="18"/>
      <c r="B1419" s="18"/>
      <c r="C1419" s="18"/>
      <c r="D1419" s="18"/>
      <c r="E1419" s="18"/>
      <c r="F1419" s="18"/>
      <c r="G1419" s="18"/>
      <c r="H1419" s="18"/>
      <c r="I1419" s="18"/>
      <c r="J1419" s="18"/>
      <c r="K1419" s="1"/>
      <c r="L1419" s="1"/>
      <c r="M1419" s="18"/>
      <c r="S1419" s="18"/>
      <c r="T1419" s="18"/>
      <c r="U1419" s="18"/>
      <c r="V1419" s="18"/>
    </row>
    <row r="1420" spans="1:22" ht="14.25" customHeight="1" x14ac:dyDescent="0.25">
      <c r="A1420" s="18"/>
      <c r="B1420" s="18"/>
      <c r="C1420" s="18"/>
      <c r="D1420" s="18"/>
      <c r="E1420" s="18"/>
      <c r="F1420" s="18"/>
      <c r="G1420" s="18"/>
      <c r="H1420" s="18"/>
      <c r="I1420" s="18"/>
      <c r="J1420" s="18"/>
      <c r="K1420" s="1"/>
      <c r="L1420" s="1"/>
      <c r="M1420" s="18"/>
      <c r="S1420" s="18"/>
      <c r="T1420" s="18"/>
      <c r="U1420" s="18"/>
      <c r="V1420" s="18"/>
    </row>
    <row r="1421" spans="1:22" ht="14.25" customHeight="1" x14ac:dyDescent="0.25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"/>
      <c r="L1421" s="1"/>
      <c r="M1421" s="18"/>
      <c r="S1421" s="18"/>
      <c r="T1421" s="18"/>
      <c r="U1421" s="18"/>
      <c r="V1421" s="18"/>
    </row>
    <row r="1422" spans="1:22" ht="14.25" customHeight="1" x14ac:dyDescent="0.25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  <c r="K1422" s="1"/>
      <c r="L1422" s="1"/>
      <c r="M1422" s="18"/>
      <c r="S1422" s="18"/>
      <c r="T1422" s="18"/>
      <c r="U1422" s="18"/>
      <c r="V1422" s="18"/>
    </row>
    <row r="1423" spans="1:22" ht="14.25" customHeight="1" x14ac:dyDescent="0.25">
      <c r="A1423" s="18"/>
      <c r="B1423" s="18"/>
      <c r="C1423" s="18"/>
      <c r="D1423" s="18"/>
      <c r="E1423" s="18"/>
      <c r="F1423" s="18"/>
      <c r="G1423" s="18"/>
      <c r="H1423" s="18"/>
      <c r="I1423" s="18"/>
      <c r="J1423" s="18"/>
      <c r="K1423" s="1"/>
      <c r="L1423" s="1"/>
      <c r="M1423" s="18"/>
      <c r="S1423" s="18"/>
      <c r="T1423" s="18"/>
      <c r="U1423" s="18"/>
      <c r="V1423" s="18"/>
    </row>
    <row r="1424" spans="1:22" ht="14.25" customHeight="1" x14ac:dyDescent="0.25">
      <c r="A1424" s="18"/>
      <c r="B1424" s="18"/>
      <c r="C1424" s="18"/>
      <c r="D1424" s="18"/>
      <c r="E1424" s="18"/>
      <c r="F1424" s="18"/>
      <c r="G1424" s="18"/>
      <c r="H1424" s="18"/>
      <c r="I1424" s="18"/>
      <c r="J1424" s="18"/>
      <c r="K1424" s="1"/>
      <c r="L1424" s="1"/>
      <c r="M1424" s="18"/>
      <c r="S1424" s="18"/>
      <c r="T1424" s="18"/>
      <c r="U1424" s="18"/>
      <c r="V1424" s="18"/>
    </row>
    <row r="1425" spans="1:22" ht="14.25" customHeight="1" x14ac:dyDescent="0.25">
      <c r="A1425" s="18"/>
      <c r="B1425" s="18"/>
      <c r="C1425" s="18"/>
      <c r="D1425" s="18"/>
      <c r="E1425" s="18"/>
      <c r="F1425" s="18"/>
      <c r="G1425" s="18"/>
      <c r="H1425" s="18"/>
      <c r="I1425" s="18"/>
      <c r="J1425" s="18"/>
      <c r="K1425" s="1"/>
      <c r="L1425" s="1"/>
      <c r="M1425" s="18"/>
      <c r="S1425" s="18"/>
      <c r="T1425" s="18"/>
      <c r="U1425" s="18"/>
      <c r="V1425" s="18"/>
    </row>
    <row r="1426" spans="1:22" ht="14.25" customHeight="1" x14ac:dyDescent="0.25">
      <c r="A1426" s="18"/>
      <c r="B1426" s="18"/>
      <c r="C1426" s="18"/>
      <c r="D1426" s="18"/>
      <c r="E1426" s="18"/>
      <c r="F1426" s="18"/>
      <c r="G1426" s="18"/>
      <c r="H1426" s="18"/>
      <c r="I1426" s="18"/>
      <c r="J1426" s="18"/>
      <c r="K1426" s="1"/>
      <c r="L1426" s="1"/>
      <c r="M1426" s="18"/>
      <c r="S1426" s="18"/>
      <c r="T1426" s="18"/>
      <c r="U1426" s="18"/>
      <c r="V1426" s="18"/>
    </row>
    <row r="1427" spans="1:22" ht="14.25" customHeight="1" x14ac:dyDescent="0.25">
      <c r="A1427" s="18"/>
      <c r="B1427" s="18"/>
      <c r="C1427" s="18"/>
      <c r="D1427" s="18"/>
      <c r="E1427" s="18"/>
      <c r="F1427" s="18"/>
      <c r="G1427" s="18"/>
      <c r="H1427" s="18"/>
      <c r="I1427" s="18"/>
      <c r="J1427" s="18"/>
      <c r="K1427" s="1"/>
      <c r="L1427" s="1"/>
      <c r="M1427" s="18"/>
      <c r="S1427" s="18"/>
      <c r="T1427" s="18"/>
      <c r="U1427" s="18"/>
      <c r="V1427" s="18"/>
    </row>
    <row r="1428" spans="1:22" ht="14.25" customHeight="1" x14ac:dyDescent="0.25">
      <c r="A1428" s="18"/>
      <c r="B1428" s="18"/>
      <c r="C1428" s="18"/>
      <c r="D1428" s="18"/>
      <c r="E1428" s="18"/>
      <c r="F1428" s="18"/>
      <c r="G1428" s="18"/>
      <c r="H1428" s="18"/>
      <c r="I1428" s="18"/>
      <c r="J1428" s="18"/>
      <c r="K1428" s="1"/>
      <c r="L1428" s="1"/>
      <c r="M1428" s="18"/>
      <c r="S1428" s="18"/>
      <c r="T1428" s="18"/>
      <c r="U1428" s="18"/>
      <c r="V1428" s="18"/>
    </row>
    <row r="1429" spans="1:22" ht="14.25" customHeight="1" x14ac:dyDescent="0.25">
      <c r="A1429" s="18"/>
      <c r="B1429" s="18"/>
      <c r="C1429" s="18"/>
      <c r="D1429" s="18"/>
      <c r="E1429" s="18"/>
      <c r="F1429" s="18"/>
      <c r="G1429" s="18"/>
      <c r="H1429" s="18"/>
      <c r="I1429" s="18"/>
      <c r="J1429" s="18"/>
      <c r="K1429" s="1"/>
      <c r="L1429" s="1"/>
      <c r="M1429" s="18"/>
      <c r="S1429" s="18"/>
      <c r="T1429" s="18"/>
      <c r="U1429" s="18"/>
      <c r="V1429" s="18"/>
    </row>
    <row r="1430" spans="1:22" ht="14.25" customHeight="1" x14ac:dyDescent="0.25">
      <c r="A1430" s="18"/>
      <c r="B1430" s="18"/>
      <c r="C1430" s="18"/>
      <c r="D1430" s="18"/>
      <c r="E1430" s="18"/>
      <c r="F1430" s="18"/>
      <c r="G1430" s="18"/>
      <c r="H1430" s="18"/>
      <c r="I1430" s="18"/>
      <c r="J1430" s="18"/>
      <c r="K1430" s="1"/>
      <c r="L1430" s="1"/>
      <c r="M1430" s="18"/>
      <c r="S1430" s="18"/>
      <c r="T1430" s="18"/>
      <c r="U1430" s="18"/>
      <c r="V1430" s="18"/>
    </row>
    <row r="1431" spans="1:22" ht="14.25" customHeight="1" x14ac:dyDescent="0.25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  <c r="K1431" s="1"/>
      <c r="L1431" s="1"/>
      <c r="M1431" s="18"/>
      <c r="S1431" s="18"/>
      <c r="T1431" s="18"/>
      <c r="U1431" s="18"/>
      <c r="V1431" s="18"/>
    </row>
    <row r="1432" spans="1:22" ht="14.25" customHeight="1" x14ac:dyDescent="0.25">
      <c r="A1432" s="18"/>
      <c r="B1432" s="18"/>
      <c r="C1432" s="18"/>
      <c r="D1432" s="18"/>
      <c r="E1432" s="18"/>
      <c r="F1432" s="18"/>
      <c r="G1432" s="18"/>
      <c r="H1432" s="18"/>
      <c r="I1432" s="18"/>
      <c r="J1432" s="18"/>
      <c r="K1432" s="1"/>
      <c r="L1432" s="1"/>
      <c r="M1432" s="18"/>
      <c r="S1432" s="18"/>
      <c r="T1432" s="18"/>
      <c r="U1432" s="18"/>
      <c r="V1432" s="18"/>
    </row>
    <row r="1433" spans="1:22" ht="14.25" customHeight="1" x14ac:dyDescent="0.25">
      <c r="A1433" s="18"/>
      <c r="B1433" s="18"/>
      <c r="C1433" s="18"/>
      <c r="D1433" s="18"/>
      <c r="E1433" s="18"/>
      <c r="F1433" s="18"/>
      <c r="G1433" s="18"/>
      <c r="H1433" s="18"/>
      <c r="I1433" s="18"/>
      <c r="J1433" s="18"/>
      <c r="K1433" s="1"/>
      <c r="L1433" s="1"/>
      <c r="M1433" s="18"/>
      <c r="S1433" s="18"/>
      <c r="T1433" s="18"/>
      <c r="U1433" s="18"/>
      <c r="V1433" s="18"/>
    </row>
    <row r="1434" spans="1:22" ht="14.25" customHeight="1" x14ac:dyDescent="0.25">
      <c r="A1434" s="18"/>
      <c r="B1434" s="18"/>
      <c r="C1434" s="18"/>
      <c r="D1434" s="18"/>
      <c r="E1434" s="18"/>
      <c r="F1434" s="18"/>
      <c r="G1434" s="18"/>
      <c r="H1434" s="18"/>
      <c r="I1434" s="18"/>
      <c r="J1434" s="18"/>
      <c r="K1434" s="1"/>
      <c r="L1434" s="1"/>
      <c r="M1434" s="18"/>
      <c r="S1434" s="18"/>
      <c r="T1434" s="18"/>
      <c r="U1434" s="18"/>
      <c r="V1434" s="18"/>
    </row>
    <row r="1435" spans="1:22" ht="14.25" customHeight="1" x14ac:dyDescent="0.25">
      <c r="A1435" s="18"/>
      <c r="B1435" s="18"/>
      <c r="C1435" s="18"/>
      <c r="D1435" s="18"/>
      <c r="E1435" s="18"/>
      <c r="F1435" s="18"/>
      <c r="G1435" s="18"/>
      <c r="H1435" s="18"/>
      <c r="I1435" s="18"/>
      <c r="J1435" s="18"/>
      <c r="K1435" s="1"/>
      <c r="L1435" s="1"/>
      <c r="M1435" s="18"/>
      <c r="S1435" s="18"/>
      <c r="T1435" s="18"/>
      <c r="U1435" s="18"/>
      <c r="V1435" s="18"/>
    </row>
    <row r="1436" spans="1:22" ht="14.25" customHeight="1" x14ac:dyDescent="0.25">
      <c r="A1436" s="18"/>
      <c r="B1436" s="18"/>
      <c r="C1436" s="18"/>
      <c r="D1436" s="18"/>
      <c r="E1436" s="18"/>
      <c r="F1436" s="18"/>
      <c r="G1436" s="18"/>
      <c r="H1436" s="18"/>
      <c r="I1436" s="18"/>
      <c r="J1436" s="18"/>
      <c r="K1436" s="1"/>
      <c r="L1436" s="1"/>
      <c r="M1436" s="18"/>
      <c r="S1436" s="18"/>
      <c r="T1436" s="18"/>
      <c r="U1436" s="18"/>
      <c r="V1436" s="18"/>
    </row>
    <row r="1437" spans="1:22" ht="14.25" customHeight="1" x14ac:dyDescent="0.25">
      <c r="A1437" s="18"/>
      <c r="B1437" s="18"/>
      <c r="C1437" s="18"/>
      <c r="D1437" s="18"/>
      <c r="E1437" s="18"/>
      <c r="F1437" s="18"/>
      <c r="G1437" s="18"/>
      <c r="H1437" s="18"/>
      <c r="I1437" s="18"/>
      <c r="J1437" s="18"/>
      <c r="K1437" s="1"/>
      <c r="L1437" s="1"/>
      <c r="M1437" s="18"/>
      <c r="S1437" s="18"/>
      <c r="T1437" s="18"/>
      <c r="U1437" s="18"/>
      <c r="V1437" s="18"/>
    </row>
    <row r="1438" spans="1:22" ht="14.25" customHeight="1" x14ac:dyDescent="0.25">
      <c r="A1438" s="18"/>
      <c r="B1438" s="18"/>
      <c r="C1438" s="18"/>
      <c r="D1438" s="18"/>
      <c r="E1438" s="18"/>
      <c r="F1438" s="18"/>
      <c r="G1438" s="18"/>
      <c r="H1438" s="18"/>
      <c r="I1438" s="18"/>
      <c r="J1438" s="18"/>
      <c r="K1438" s="1"/>
      <c r="L1438" s="1"/>
      <c r="M1438" s="18"/>
      <c r="S1438" s="18"/>
      <c r="T1438" s="18"/>
      <c r="U1438" s="18"/>
      <c r="V1438" s="18"/>
    </row>
    <row r="1439" spans="1:22" ht="14.25" customHeight="1" x14ac:dyDescent="0.25">
      <c r="A1439" s="18"/>
      <c r="B1439" s="18"/>
      <c r="C1439" s="18"/>
      <c r="D1439" s="18"/>
      <c r="E1439" s="18"/>
      <c r="F1439" s="18"/>
      <c r="G1439" s="18"/>
      <c r="H1439" s="18"/>
      <c r="I1439" s="18"/>
      <c r="J1439" s="18"/>
      <c r="K1439" s="1"/>
      <c r="L1439" s="1"/>
      <c r="M1439" s="18"/>
      <c r="S1439" s="18"/>
      <c r="T1439" s="18"/>
      <c r="U1439" s="18"/>
      <c r="V1439" s="18"/>
    </row>
    <row r="1440" spans="1:22" ht="14.25" customHeight="1" x14ac:dyDescent="0.25">
      <c r="A1440" s="18"/>
      <c r="B1440" s="18"/>
      <c r="C1440" s="18"/>
      <c r="D1440" s="18"/>
      <c r="E1440" s="18"/>
      <c r="F1440" s="18"/>
      <c r="G1440" s="18"/>
      <c r="H1440" s="18"/>
      <c r="I1440" s="18"/>
      <c r="J1440" s="18"/>
      <c r="K1440" s="1"/>
      <c r="L1440" s="1"/>
      <c r="M1440" s="18"/>
      <c r="S1440" s="18"/>
      <c r="T1440" s="18"/>
      <c r="U1440" s="18"/>
      <c r="V1440" s="18"/>
    </row>
    <row r="1441" spans="1:22" ht="14.25" customHeight="1" x14ac:dyDescent="0.25">
      <c r="A1441" s="18"/>
      <c r="B1441" s="18"/>
      <c r="C1441" s="18"/>
      <c r="D1441" s="18"/>
      <c r="E1441" s="18"/>
      <c r="F1441" s="18"/>
      <c r="G1441" s="18"/>
      <c r="H1441" s="18"/>
      <c r="I1441" s="18"/>
      <c r="J1441" s="18"/>
      <c r="K1441" s="1"/>
      <c r="L1441" s="1"/>
      <c r="M1441" s="18"/>
      <c r="S1441" s="18"/>
      <c r="T1441" s="18"/>
      <c r="U1441" s="18"/>
      <c r="V1441" s="18"/>
    </row>
    <row r="1442" spans="1:22" ht="14.25" customHeight="1" x14ac:dyDescent="0.25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  <c r="K1442" s="1"/>
      <c r="L1442" s="1"/>
      <c r="M1442" s="18"/>
      <c r="S1442" s="18"/>
      <c r="T1442" s="18"/>
      <c r="U1442" s="18"/>
      <c r="V1442" s="18"/>
    </row>
    <row r="1443" spans="1:22" ht="14.25" customHeight="1" x14ac:dyDescent="0.25">
      <c r="A1443" s="18"/>
      <c r="B1443" s="18"/>
      <c r="C1443" s="18"/>
      <c r="D1443" s="18"/>
      <c r="E1443" s="18"/>
      <c r="F1443" s="18"/>
      <c r="G1443" s="18"/>
      <c r="H1443" s="18"/>
      <c r="I1443" s="18"/>
      <c r="J1443" s="18"/>
      <c r="K1443" s="1"/>
      <c r="L1443" s="1"/>
      <c r="M1443" s="18"/>
      <c r="S1443" s="18"/>
      <c r="T1443" s="18"/>
      <c r="U1443" s="18"/>
      <c r="V1443" s="18"/>
    </row>
    <row r="1444" spans="1:22" ht="14.25" customHeight="1" x14ac:dyDescent="0.25">
      <c r="A1444" s="18"/>
      <c r="B1444" s="18"/>
      <c r="C1444" s="18"/>
      <c r="D1444" s="18"/>
      <c r="E1444" s="18"/>
      <c r="F1444" s="18"/>
      <c r="G1444" s="18"/>
      <c r="H1444" s="18"/>
      <c r="I1444" s="18"/>
      <c r="J1444" s="18"/>
      <c r="K1444" s="1"/>
      <c r="L1444" s="1"/>
      <c r="M1444" s="18"/>
      <c r="S1444" s="18"/>
      <c r="T1444" s="18"/>
      <c r="U1444" s="18"/>
      <c r="V1444" s="18"/>
    </row>
    <row r="1445" spans="1:22" ht="14.25" customHeight="1" x14ac:dyDescent="0.25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  <c r="K1445" s="1"/>
      <c r="L1445" s="1"/>
      <c r="M1445" s="18"/>
      <c r="S1445" s="18"/>
      <c r="T1445" s="18"/>
      <c r="U1445" s="18"/>
      <c r="V1445" s="18"/>
    </row>
    <row r="1446" spans="1:22" ht="14.25" customHeight="1" x14ac:dyDescent="0.25">
      <c r="A1446" s="18"/>
      <c r="B1446" s="18"/>
      <c r="C1446" s="18"/>
      <c r="D1446" s="18"/>
      <c r="E1446" s="18"/>
      <c r="F1446" s="18"/>
      <c r="G1446" s="18"/>
      <c r="H1446" s="18"/>
      <c r="I1446" s="18"/>
      <c r="J1446" s="18"/>
      <c r="K1446" s="1"/>
      <c r="L1446" s="1"/>
      <c r="M1446" s="18"/>
      <c r="S1446" s="18"/>
      <c r="T1446" s="18"/>
      <c r="U1446" s="18"/>
      <c r="V1446" s="18"/>
    </row>
    <row r="1447" spans="1:22" ht="14.25" customHeight="1" x14ac:dyDescent="0.25">
      <c r="A1447" s="18"/>
      <c r="B1447" s="18"/>
      <c r="C1447" s="18"/>
      <c r="D1447" s="18"/>
      <c r="E1447" s="18"/>
      <c r="F1447" s="18"/>
      <c r="G1447" s="18"/>
      <c r="H1447" s="18"/>
      <c r="I1447" s="18"/>
      <c r="J1447" s="18"/>
      <c r="K1447" s="1"/>
      <c r="L1447" s="1"/>
      <c r="M1447" s="18"/>
      <c r="S1447" s="18"/>
      <c r="T1447" s="18"/>
      <c r="U1447" s="18"/>
      <c r="V1447" s="18"/>
    </row>
    <row r="1448" spans="1:22" ht="14.25" customHeight="1" x14ac:dyDescent="0.25">
      <c r="A1448" s="18"/>
      <c r="B1448" s="18"/>
      <c r="C1448" s="18"/>
      <c r="D1448" s="18"/>
      <c r="E1448" s="18"/>
      <c r="F1448" s="18"/>
      <c r="G1448" s="18"/>
      <c r="H1448" s="18"/>
      <c r="I1448" s="18"/>
      <c r="J1448" s="18"/>
      <c r="K1448" s="1"/>
      <c r="L1448" s="1"/>
      <c r="M1448" s="18"/>
      <c r="S1448" s="18"/>
      <c r="T1448" s="18"/>
      <c r="U1448" s="18"/>
      <c r="V1448" s="18"/>
    </row>
    <row r="1449" spans="1:22" ht="14.25" customHeight="1" x14ac:dyDescent="0.25">
      <c r="A1449" s="18"/>
      <c r="B1449" s="18"/>
      <c r="C1449" s="18"/>
      <c r="D1449" s="18"/>
      <c r="E1449" s="18"/>
      <c r="F1449" s="18"/>
      <c r="G1449" s="18"/>
      <c r="H1449" s="18"/>
      <c r="I1449" s="18"/>
      <c r="J1449" s="18"/>
      <c r="K1449" s="1"/>
      <c r="L1449" s="1"/>
      <c r="M1449" s="18"/>
      <c r="S1449" s="18"/>
      <c r="T1449" s="18"/>
      <c r="U1449" s="18"/>
      <c r="V1449" s="18"/>
    </row>
    <row r="1450" spans="1:22" ht="14.25" customHeight="1" x14ac:dyDescent="0.25">
      <c r="A1450" s="18"/>
      <c r="B1450" s="18"/>
      <c r="C1450" s="18"/>
      <c r="D1450" s="18"/>
      <c r="E1450" s="18"/>
      <c r="F1450" s="18"/>
      <c r="G1450" s="18"/>
      <c r="H1450" s="18"/>
      <c r="I1450" s="18"/>
      <c r="J1450" s="18"/>
      <c r="K1450" s="1"/>
      <c r="L1450" s="1"/>
      <c r="M1450" s="18"/>
      <c r="S1450" s="18"/>
      <c r="T1450" s="18"/>
      <c r="U1450" s="18"/>
      <c r="V1450" s="18"/>
    </row>
    <row r="1451" spans="1:22" ht="14.25" customHeight="1" x14ac:dyDescent="0.25">
      <c r="A1451" s="18"/>
      <c r="B1451" s="18"/>
      <c r="C1451" s="18"/>
      <c r="D1451" s="18"/>
      <c r="E1451" s="18"/>
      <c r="F1451" s="18"/>
      <c r="G1451" s="18"/>
      <c r="H1451" s="18"/>
      <c r="I1451" s="18"/>
      <c r="J1451" s="18"/>
      <c r="K1451" s="1"/>
      <c r="L1451" s="1"/>
      <c r="M1451" s="18"/>
      <c r="S1451" s="18"/>
      <c r="T1451" s="18"/>
      <c r="U1451" s="18"/>
      <c r="V1451" s="18"/>
    </row>
    <row r="1452" spans="1:22" ht="14.25" customHeight="1" x14ac:dyDescent="0.25">
      <c r="A1452" s="18"/>
      <c r="B1452" s="18"/>
      <c r="C1452" s="18"/>
      <c r="D1452" s="18"/>
      <c r="E1452" s="18"/>
      <c r="F1452" s="18"/>
      <c r="G1452" s="18"/>
      <c r="H1452" s="18"/>
      <c r="I1452" s="18"/>
      <c r="J1452" s="18"/>
      <c r="K1452" s="1"/>
      <c r="L1452" s="1"/>
      <c r="M1452" s="18"/>
      <c r="S1452" s="18"/>
      <c r="T1452" s="18"/>
      <c r="U1452" s="18"/>
      <c r="V1452" s="18"/>
    </row>
    <row r="1453" spans="1:22" ht="14.25" customHeight="1" x14ac:dyDescent="0.25">
      <c r="A1453" s="18"/>
      <c r="B1453" s="18"/>
      <c r="C1453" s="18"/>
      <c r="D1453" s="18"/>
      <c r="E1453" s="18"/>
      <c r="F1453" s="18"/>
      <c r="G1453" s="18"/>
      <c r="H1453" s="18"/>
      <c r="I1453" s="18"/>
      <c r="J1453" s="18"/>
      <c r="K1453" s="1"/>
      <c r="L1453" s="1"/>
      <c r="M1453" s="18"/>
      <c r="S1453" s="18"/>
      <c r="T1453" s="18"/>
      <c r="U1453" s="18"/>
      <c r="V1453" s="18"/>
    </row>
    <row r="1454" spans="1:22" ht="14.25" customHeight="1" x14ac:dyDescent="0.25">
      <c r="A1454" s="18"/>
      <c r="B1454" s="18"/>
      <c r="C1454" s="18"/>
      <c r="D1454" s="18"/>
      <c r="E1454" s="18"/>
      <c r="F1454" s="18"/>
      <c r="G1454" s="18"/>
      <c r="H1454" s="18"/>
      <c r="I1454" s="18"/>
      <c r="J1454" s="18"/>
      <c r="K1454" s="1"/>
      <c r="L1454" s="1"/>
      <c r="M1454" s="18"/>
      <c r="S1454" s="18"/>
      <c r="T1454" s="18"/>
      <c r="U1454" s="18"/>
      <c r="V1454" s="18"/>
    </row>
    <row r="1455" spans="1:22" ht="14.25" customHeight="1" x14ac:dyDescent="0.25">
      <c r="A1455" s="18"/>
      <c r="B1455" s="18"/>
      <c r="C1455" s="18"/>
      <c r="D1455" s="18"/>
      <c r="E1455" s="18"/>
      <c r="F1455" s="18"/>
      <c r="G1455" s="18"/>
      <c r="H1455" s="18"/>
      <c r="I1455" s="18"/>
      <c r="J1455" s="18"/>
      <c r="K1455" s="1"/>
      <c r="L1455" s="1"/>
      <c r="M1455" s="18"/>
      <c r="S1455" s="18"/>
      <c r="T1455" s="18"/>
      <c r="U1455" s="18"/>
      <c r="V1455" s="18"/>
    </row>
    <row r="1456" spans="1:22" ht="14.25" customHeight="1" x14ac:dyDescent="0.25">
      <c r="A1456" s="18"/>
      <c r="B1456" s="18"/>
      <c r="C1456" s="18"/>
      <c r="D1456" s="18"/>
      <c r="E1456" s="18"/>
      <c r="F1456" s="18"/>
      <c r="G1456" s="18"/>
      <c r="H1456" s="18"/>
      <c r="I1456" s="18"/>
      <c r="J1456" s="18"/>
      <c r="K1456" s="1"/>
      <c r="L1456" s="1"/>
      <c r="M1456" s="18"/>
      <c r="S1456" s="18"/>
      <c r="T1456" s="18"/>
      <c r="U1456" s="18"/>
      <c r="V1456" s="18"/>
    </row>
    <row r="1457" spans="1:22" ht="14.25" customHeight="1" x14ac:dyDescent="0.25">
      <c r="A1457" s="18"/>
      <c r="B1457" s="18"/>
      <c r="C1457" s="18"/>
      <c r="D1457" s="18"/>
      <c r="E1457" s="18"/>
      <c r="F1457" s="18"/>
      <c r="G1457" s="18"/>
      <c r="H1457" s="18"/>
      <c r="I1457" s="18"/>
      <c r="J1457" s="18"/>
      <c r="K1457" s="1"/>
      <c r="L1457" s="1"/>
      <c r="M1457" s="18"/>
      <c r="S1457" s="18"/>
      <c r="T1457" s="18"/>
      <c r="U1457" s="18"/>
      <c r="V1457" s="18"/>
    </row>
    <row r="1458" spans="1:22" ht="14.25" customHeight="1" x14ac:dyDescent="0.25">
      <c r="A1458" s="18"/>
      <c r="B1458" s="18"/>
      <c r="C1458" s="18"/>
      <c r="D1458" s="18"/>
      <c r="E1458" s="18"/>
      <c r="F1458" s="18"/>
      <c r="G1458" s="18"/>
      <c r="H1458" s="18"/>
      <c r="I1458" s="18"/>
      <c r="J1458" s="18"/>
      <c r="K1458" s="1"/>
      <c r="L1458" s="1"/>
      <c r="M1458" s="18"/>
      <c r="S1458" s="18"/>
      <c r="T1458" s="18"/>
      <c r="U1458" s="18"/>
      <c r="V1458" s="18"/>
    </row>
    <row r="1459" spans="1:22" ht="14.25" customHeight="1" x14ac:dyDescent="0.25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"/>
      <c r="L1459" s="1"/>
      <c r="M1459" s="18"/>
      <c r="S1459" s="18"/>
      <c r="T1459" s="18"/>
      <c r="U1459" s="18"/>
      <c r="V1459" s="18"/>
    </row>
    <row r="1460" spans="1:22" ht="14.25" customHeight="1" x14ac:dyDescent="0.25">
      <c r="A1460" s="18"/>
      <c r="B1460" s="18"/>
      <c r="C1460" s="18"/>
      <c r="D1460" s="18"/>
      <c r="E1460" s="18"/>
      <c r="F1460" s="18"/>
      <c r="G1460" s="18"/>
      <c r="H1460" s="18"/>
      <c r="I1460" s="18"/>
      <c r="J1460" s="18"/>
      <c r="K1460" s="1"/>
      <c r="L1460" s="1"/>
      <c r="M1460" s="18"/>
      <c r="S1460" s="18"/>
      <c r="T1460" s="18"/>
      <c r="U1460" s="18"/>
      <c r="V1460" s="18"/>
    </row>
    <row r="1461" spans="1:22" ht="14.25" customHeight="1" x14ac:dyDescent="0.25">
      <c r="A1461" s="18"/>
      <c r="B1461" s="18"/>
      <c r="C1461" s="18"/>
      <c r="D1461" s="18"/>
      <c r="E1461" s="18"/>
      <c r="F1461" s="18"/>
      <c r="G1461" s="18"/>
      <c r="H1461" s="18"/>
      <c r="I1461" s="18"/>
      <c r="J1461" s="18"/>
      <c r="K1461" s="1"/>
      <c r="L1461" s="1"/>
      <c r="M1461" s="18"/>
      <c r="S1461" s="18"/>
      <c r="T1461" s="18"/>
      <c r="U1461" s="18"/>
      <c r="V1461" s="18"/>
    </row>
    <row r="1462" spans="1:22" ht="14.25" customHeight="1" x14ac:dyDescent="0.25">
      <c r="A1462" s="18"/>
      <c r="B1462" s="18"/>
      <c r="C1462" s="18"/>
      <c r="D1462" s="18"/>
      <c r="E1462" s="18"/>
      <c r="F1462" s="18"/>
      <c r="G1462" s="18"/>
      <c r="H1462" s="18"/>
      <c r="I1462" s="18"/>
      <c r="J1462" s="18"/>
      <c r="K1462" s="1"/>
      <c r="L1462" s="1"/>
      <c r="M1462" s="18"/>
      <c r="S1462" s="18"/>
      <c r="T1462" s="18"/>
      <c r="U1462" s="18"/>
      <c r="V1462" s="18"/>
    </row>
    <row r="1463" spans="1:22" ht="14.25" customHeight="1" x14ac:dyDescent="0.25">
      <c r="A1463" s="18"/>
      <c r="B1463" s="18"/>
      <c r="C1463" s="18"/>
      <c r="D1463" s="18"/>
      <c r="E1463" s="18"/>
      <c r="F1463" s="18"/>
      <c r="G1463" s="18"/>
      <c r="H1463" s="18"/>
      <c r="I1463" s="18"/>
      <c r="J1463" s="18"/>
      <c r="K1463" s="1"/>
      <c r="L1463" s="1"/>
      <c r="M1463" s="18"/>
      <c r="S1463" s="18"/>
      <c r="T1463" s="18"/>
      <c r="U1463" s="18"/>
      <c r="V1463" s="18"/>
    </row>
    <row r="1464" spans="1:22" ht="14.25" customHeight="1" x14ac:dyDescent="0.25">
      <c r="A1464" s="18"/>
      <c r="B1464" s="18"/>
      <c r="C1464" s="18"/>
      <c r="D1464" s="18"/>
      <c r="E1464" s="18"/>
      <c r="F1464" s="18"/>
      <c r="G1464" s="18"/>
      <c r="H1464" s="18"/>
      <c r="I1464" s="18"/>
      <c r="J1464" s="18"/>
      <c r="K1464" s="1"/>
      <c r="L1464" s="1"/>
      <c r="M1464" s="18"/>
      <c r="S1464" s="18"/>
      <c r="T1464" s="18"/>
      <c r="U1464" s="18"/>
      <c r="V1464" s="18"/>
    </row>
    <row r="1465" spans="1:22" ht="14.25" customHeight="1" x14ac:dyDescent="0.25">
      <c r="A1465" s="18"/>
      <c r="B1465" s="18"/>
      <c r="C1465" s="18"/>
      <c r="D1465" s="18"/>
      <c r="E1465" s="18"/>
      <c r="F1465" s="18"/>
      <c r="G1465" s="18"/>
      <c r="H1465" s="18"/>
      <c r="I1465" s="18"/>
      <c r="J1465" s="18"/>
      <c r="K1465" s="1"/>
      <c r="L1465" s="1"/>
      <c r="M1465" s="18"/>
      <c r="S1465" s="18"/>
      <c r="T1465" s="18"/>
      <c r="U1465" s="18"/>
      <c r="V1465" s="18"/>
    </row>
    <row r="1466" spans="1:22" ht="14.25" customHeight="1" x14ac:dyDescent="0.25">
      <c r="A1466" s="18"/>
      <c r="B1466" s="18"/>
      <c r="C1466" s="18"/>
      <c r="D1466" s="18"/>
      <c r="E1466" s="18"/>
      <c r="F1466" s="18"/>
      <c r="G1466" s="18"/>
      <c r="H1466" s="18"/>
      <c r="I1466" s="18"/>
      <c r="J1466" s="18"/>
      <c r="K1466" s="1"/>
      <c r="L1466" s="1"/>
      <c r="M1466" s="18"/>
      <c r="S1466" s="18"/>
      <c r="T1466" s="18"/>
      <c r="U1466" s="18"/>
      <c r="V1466" s="18"/>
    </row>
    <row r="1467" spans="1:22" ht="14.25" customHeight="1" x14ac:dyDescent="0.25">
      <c r="A1467" s="18"/>
      <c r="B1467" s="18"/>
      <c r="C1467" s="18"/>
      <c r="D1467" s="18"/>
      <c r="E1467" s="18"/>
      <c r="F1467" s="18"/>
      <c r="G1467" s="18"/>
      <c r="H1467" s="18"/>
      <c r="I1467" s="18"/>
      <c r="J1467" s="18"/>
      <c r="K1467" s="1"/>
      <c r="L1467" s="1"/>
      <c r="M1467" s="18"/>
      <c r="S1467" s="18"/>
      <c r="T1467" s="18"/>
      <c r="U1467" s="18"/>
      <c r="V1467" s="18"/>
    </row>
    <row r="1468" spans="1:22" ht="14.25" customHeight="1" x14ac:dyDescent="0.25">
      <c r="A1468" s="18"/>
      <c r="B1468" s="18"/>
      <c r="C1468" s="18"/>
      <c r="D1468" s="18"/>
      <c r="E1468" s="18"/>
      <c r="F1468" s="18"/>
      <c r="G1468" s="18"/>
      <c r="H1468" s="18"/>
      <c r="I1468" s="18"/>
      <c r="J1468" s="18"/>
      <c r="K1468" s="1"/>
      <c r="L1468" s="1"/>
      <c r="M1468" s="18"/>
      <c r="S1468" s="18"/>
      <c r="T1468" s="18"/>
      <c r="U1468" s="18"/>
      <c r="V1468" s="18"/>
    </row>
    <row r="1469" spans="1:22" ht="14.25" customHeight="1" x14ac:dyDescent="0.25">
      <c r="A1469" s="18"/>
      <c r="B1469" s="18"/>
      <c r="C1469" s="18"/>
      <c r="D1469" s="18"/>
      <c r="E1469" s="18"/>
      <c r="F1469" s="18"/>
      <c r="G1469" s="18"/>
      <c r="H1469" s="18"/>
      <c r="I1469" s="18"/>
      <c r="J1469" s="18"/>
      <c r="K1469" s="1"/>
      <c r="L1469" s="1"/>
      <c r="M1469" s="18"/>
      <c r="S1469" s="18"/>
      <c r="T1469" s="18"/>
      <c r="U1469" s="18"/>
      <c r="V1469" s="18"/>
    </row>
    <row r="1470" spans="1:22" ht="14.25" customHeight="1" x14ac:dyDescent="0.25">
      <c r="A1470" s="18"/>
      <c r="B1470" s="18"/>
      <c r="C1470" s="18"/>
      <c r="D1470" s="18"/>
      <c r="E1470" s="18"/>
      <c r="F1470" s="18"/>
      <c r="G1470" s="18"/>
      <c r="H1470" s="18"/>
      <c r="I1470" s="18"/>
      <c r="J1470" s="18"/>
      <c r="K1470" s="1"/>
      <c r="L1470" s="1"/>
      <c r="M1470" s="18"/>
      <c r="S1470" s="18"/>
      <c r="T1470" s="18"/>
      <c r="U1470" s="18"/>
      <c r="V1470" s="18"/>
    </row>
    <row r="1471" spans="1:22" ht="14.25" customHeight="1" x14ac:dyDescent="0.25">
      <c r="A1471" s="18"/>
      <c r="B1471" s="18"/>
      <c r="C1471" s="18"/>
      <c r="D1471" s="18"/>
      <c r="E1471" s="18"/>
      <c r="F1471" s="18"/>
      <c r="G1471" s="18"/>
      <c r="H1471" s="18"/>
      <c r="I1471" s="18"/>
      <c r="J1471" s="18"/>
      <c r="K1471" s="1"/>
      <c r="L1471" s="1"/>
      <c r="M1471" s="18"/>
      <c r="S1471" s="18"/>
      <c r="T1471" s="18"/>
      <c r="U1471" s="18"/>
      <c r="V1471" s="18"/>
    </row>
    <row r="1472" spans="1:22" ht="14.25" customHeight="1" x14ac:dyDescent="0.25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  <c r="K1472" s="1"/>
      <c r="L1472" s="1"/>
      <c r="M1472" s="18"/>
      <c r="S1472" s="18"/>
      <c r="T1472" s="18"/>
      <c r="U1472" s="18"/>
      <c r="V1472" s="18"/>
    </row>
    <row r="1473" spans="1:22" ht="14.25" customHeight="1" x14ac:dyDescent="0.25">
      <c r="A1473" s="18"/>
      <c r="B1473" s="18"/>
      <c r="C1473" s="18"/>
      <c r="D1473" s="18"/>
      <c r="E1473" s="18"/>
      <c r="F1473" s="18"/>
      <c r="G1473" s="18"/>
      <c r="H1473" s="18"/>
      <c r="I1473" s="18"/>
      <c r="J1473" s="18"/>
      <c r="K1473" s="1"/>
      <c r="L1473" s="1"/>
      <c r="M1473" s="18"/>
      <c r="S1473" s="18"/>
      <c r="T1473" s="18"/>
      <c r="U1473" s="18"/>
      <c r="V1473" s="18"/>
    </row>
    <row r="1474" spans="1:22" ht="14.25" customHeight="1" x14ac:dyDescent="0.25">
      <c r="A1474" s="18"/>
      <c r="B1474" s="18"/>
      <c r="C1474" s="18"/>
      <c r="D1474" s="18"/>
      <c r="E1474" s="18"/>
      <c r="F1474" s="18"/>
      <c r="G1474" s="18"/>
      <c r="H1474" s="18"/>
      <c r="I1474" s="18"/>
      <c r="J1474" s="18"/>
      <c r="K1474" s="1"/>
      <c r="L1474" s="1"/>
      <c r="M1474" s="18"/>
      <c r="S1474" s="18"/>
      <c r="T1474" s="18"/>
      <c r="U1474" s="18"/>
      <c r="V1474" s="18"/>
    </row>
    <row r="1475" spans="1:22" ht="14.25" customHeight="1" x14ac:dyDescent="0.25">
      <c r="A1475" s="18"/>
      <c r="B1475" s="18"/>
      <c r="C1475" s="18"/>
      <c r="D1475" s="18"/>
      <c r="E1475" s="18"/>
      <c r="F1475" s="18"/>
      <c r="G1475" s="18"/>
      <c r="H1475" s="18"/>
      <c r="I1475" s="18"/>
      <c r="J1475" s="18"/>
      <c r="K1475" s="1"/>
      <c r="L1475" s="1"/>
      <c r="M1475" s="18"/>
      <c r="S1475" s="18"/>
      <c r="T1475" s="18"/>
      <c r="U1475" s="18"/>
      <c r="V1475" s="18"/>
    </row>
    <row r="1476" spans="1:22" ht="14.25" customHeight="1" x14ac:dyDescent="0.25">
      <c r="A1476" s="18"/>
      <c r="B1476" s="18"/>
      <c r="C1476" s="18"/>
      <c r="D1476" s="18"/>
      <c r="E1476" s="18"/>
      <c r="F1476" s="18"/>
      <c r="G1476" s="18"/>
      <c r="H1476" s="18"/>
      <c r="I1476" s="18"/>
      <c r="J1476" s="18"/>
      <c r="K1476" s="1"/>
      <c r="L1476" s="1"/>
      <c r="M1476" s="18"/>
      <c r="S1476" s="18"/>
      <c r="T1476" s="18"/>
      <c r="U1476" s="18"/>
      <c r="V1476" s="18"/>
    </row>
    <row r="1477" spans="1:22" ht="14.25" customHeight="1" x14ac:dyDescent="0.25">
      <c r="A1477" s="18"/>
      <c r="B1477" s="18"/>
      <c r="C1477" s="18"/>
      <c r="D1477" s="18"/>
      <c r="E1477" s="18"/>
      <c r="F1477" s="18"/>
      <c r="G1477" s="18"/>
      <c r="H1477" s="18"/>
      <c r="I1477" s="18"/>
      <c r="J1477" s="18"/>
      <c r="K1477" s="1"/>
      <c r="L1477" s="1"/>
      <c r="M1477" s="18"/>
      <c r="S1477" s="18"/>
      <c r="T1477" s="18"/>
      <c r="U1477" s="18"/>
      <c r="V1477" s="18"/>
    </row>
    <row r="1478" spans="1:22" ht="14.25" customHeight="1" x14ac:dyDescent="0.25">
      <c r="A1478" s="18"/>
      <c r="B1478" s="18"/>
      <c r="C1478" s="18"/>
      <c r="D1478" s="18"/>
      <c r="E1478" s="18"/>
      <c r="F1478" s="18"/>
      <c r="G1478" s="18"/>
      <c r="H1478" s="18"/>
      <c r="I1478" s="18"/>
      <c r="J1478" s="18"/>
      <c r="K1478" s="1"/>
      <c r="L1478" s="1"/>
      <c r="M1478" s="18"/>
      <c r="S1478" s="18"/>
      <c r="T1478" s="18"/>
      <c r="U1478" s="18"/>
      <c r="V1478" s="18"/>
    </row>
    <row r="1479" spans="1:22" ht="14.25" customHeight="1" x14ac:dyDescent="0.25">
      <c r="A1479" s="18"/>
      <c r="B1479" s="18"/>
      <c r="C1479" s="18"/>
      <c r="D1479" s="18"/>
      <c r="E1479" s="18"/>
      <c r="F1479" s="18"/>
      <c r="G1479" s="18"/>
      <c r="H1479" s="18"/>
      <c r="I1479" s="18"/>
      <c r="J1479" s="18"/>
      <c r="K1479" s="1"/>
      <c r="L1479" s="1"/>
      <c r="M1479" s="18"/>
      <c r="S1479" s="18"/>
      <c r="T1479" s="18"/>
      <c r="U1479" s="18"/>
      <c r="V1479" s="18"/>
    </row>
    <row r="1480" spans="1:22" ht="14.25" customHeight="1" x14ac:dyDescent="0.25">
      <c r="A1480" s="18"/>
      <c r="B1480" s="18"/>
      <c r="C1480" s="18"/>
      <c r="D1480" s="18"/>
      <c r="E1480" s="18"/>
      <c r="F1480" s="18"/>
      <c r="G1480" s="18"/>
      <c r="H1480" s="18"/>
      <c r="I1480" s="18"/>
      <c r="J1480" s="18"/>
      <c r="K1480" s="1"/>
      <c r="L1480" s="1"/>
      <c r="M1480" s="18"/>
      <c r="S1480" s="18"/>
      <c r="T1480" s="18"/>
      <c r="U1480" s="18"/>
      <c r="V1480" s="18"/>
    </row>
    <row r="1481" spans="1:22" ht="14.25" customHeight="1" x14ac:dyDescent="0.25">
      <c r="A1481" s="18"/>
      <c r="B1481" s="18"/>
      <c r="C1481" s="18"/>
      <c r="D1481" s="18"/>
      <c r="E1481" s="18"/>
      <c r="F1481" s="18"/>
      <c r="G1481" s="18"/>
      <c r="H1481" s="18"/>
      <c r="I1481" s="18"/>
      <c r="J1481" s="18"/>
      <c r="K1481" s="1"/>
      <c r="L1481" s="1"/>
      <c r="M1481" s="18"/>
      <c r="S1481" s="18"/>
      <c r="T1481" s="18"/>
      <c r="U1481" s="18"/>
      <c r="V1481" s="18"/>
    </row>
    <row r="1482" spans="1:22" ht="14.25" customHeight="1" x14ac:dyDescent="0.25">
      <c r="A1482" s="18"/>
      <c r="B1482" s="18"/>
      <c r="C1482" s="18"/>
      <c r="D1482" s="18"/>
      <c r="E1482" s="18"/>
      <c r="F1482" s="18"/>
      <c r="G1482" s="18"/>
      <c r="H1482" s="18"/>
      <c r="I1482" s="18"/>
      <c r="J1482" s="18"/>
      <c r="K1482" s="1"/>
      <c r="L1482" s="1"/>
      <c r="M1482" s="18"/>
      <c r="S1482" s="18"/>
      <c r="T1482" s="18"/>
      <c r="U1482" s="18"/>
      <c r="V1482" s="18"/>
    </row>
    <row r="1483" spans="1:22" ht="14.25" customHeight="1" x14ac:dyDescent="0.25">
      <c r="A1483" s="18"/>
      <c r="B1483" s="18"/>
      <c r="C1483" s="18"/>
      <c r="D1483" s="18"/>
      <c r="E1483" s="18"/>
      <c r="F1483" s="18"/>
      <c r="G1483" s="18"/>
      <c r="H1483" s="18"/>
      <c r="I1483" s="18"/>
      <c r="J1483" s="18"/>
      <c r="K1483" s="1"/>
      <c r="L1483" s="1"/>
      <c r="M1483" s="18"/>
      <c r="S1483" s="18"/>
      <c r="T1483" s="18"/>
      <c r="U1483" s="18"/>
      <c r="V1483" s="18"/>
    </row>
    <row r="1484" spans="1:22" ht="14.25" customHeight="1" x14ac:dyDescent="0.25">
      <c r="A1484" s="18"/>
      <c r="B1484" s="18"/>
      <c r="C1484" s="18"/>
      <c r="D1484" s="18"/>
      <c r="E1484" s="18"/>
      <c r="F1484" s="18"/>
      <c r="G1484" s="18"/>
      <c r="H1484" s="18"/>
      <c r="I1484" s="18"/>
      <c r="J1484" s="18"/>
      <c r="K1484" s="1"/>
      <c r="L1484" s="1"/>
      <c r="M1484" s="18"/>
      <c r="S1484" s="18"/>
      <c r="T1484" s="18"/>
      <c r="U1484" s="18"/>
      <c r="V1484" s="18"/>
    </row>
    <row r="1485" spans="1:22" ht="14.25" customHeight="1" x14ac:dyDescent="0.25">
      <c r="A1485" s="18"/>
      <c r="B1485" s="18"/>
      <c r="C1485" s="18"/>
      <c r="D1485" s="18"/>
      <c r="E1485" s="18"/>
      <c r="F1485" s="18"/>
      <c r="G1485" s="18"/>
      <c r="H1485" s="18"/>
      <c r="I1485" s="18"/>
      <c r="J1485" s="18"/>
      <c r="K1485" s="1"/>
      <c r="L1485" s="1"/>
      <c r="M1485" s="18"/>
      <c r="S1485" s="18"/>
      <c r="T1485" s="18"/>
      <c r="U1485" s="18"/>
      <c r="V1485" s="18"/>
    </row>
    <row r="1486" spans="1:22" ht="14.25" customHeight="1" x14ac:dyDescent="0.25">
      <c r="A1486" s="18"/>
      <c r="B1486" s="18"/>
      <c r="C1486" s="18"/>
      <c r="D1486" s="18"/>
      <c r="E1486" s="18"/>
      <c r="F1486" s="18"/>
      <c r="G1486" s="18"/>
      <c r="H1486" s="18"/>
      <c r="I1486" s="18"/>
      <c r="J1486" s="18"/>
      <c r="K1486" s="1"/>
      <c r="L1486" s="1"/>
      <c r="M1486" s="18"/>
      <c r="S1486" s="18"/>
      <c r="T1486" s="18"/>
      <c r="U1486" s="18"/>
      <c r="V1486" s="18"/>
    </row>
    <row r="1487" spans="1:22" ht="14.25" customHeight="1" x14ac:dyDescent="0.25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"/>
      <c r="L1487" s="1"/>
      <c r="M1487" s="18"/>
      <c r="S1487" s="18"/>
      <c r="T1487" s="18"/>
      <c r="U1487" s="18"/>
      <c r="V1487" s="18"/>
    </row>
    <row r="1488" spans="1:22" ht="14.25" customHeight="1" x14ac:dyDescent="0.25">
      <c r="A1488" s="18"/>
      <c r="B1488" s="18"/>
      <c r="C1488" s="18"/>
      <c r="D1488" s="18"/>
      <c r="E1488" s="18"/>
      <c r="F1488" s="18"/>
      <c r="G1488" s="18"/>
      <c r="H1488" s="18"/>
      <c r="I1488" s="18"/>
      <c r="J1488" s="18"/>
      <c r="K1488" s="1"/>
      <c r="L1488" s="1"/>
      <c r="M1488" s="18"/>
      <c r="S1488" s="18"/>
      <c r="T1488" s="18"/>
      <c r="U1488" s="18"/>
      <c r="V1488" s="18"/>
    </row>
    <row r="1489" spans="1:22" ht="14.25" customHeight="1" x14ac:dyDescent="0.25">
      <c r="A1489" s="18"/>
      <c r="B1489" s="18"/>
      <c r="C1489" s="18"/>
      <c r="D1489" s="18"/>
      <c r="E1489" s="18"/>
      <c r="F1489" s="18"/>
      <c r="G1489" s="18"/>
      <c r="H1489" s="18"/>
      <c r="I1489" s="18"/>
      <c r="J1489" s="18"/>
      <c r="K1489" s="1"/>
      <c r="L1489" s="1"/>
      <c r="M1489" s="18"/>
      <c r="S1489" s="18"/>
      <c r="T1489" s="18"/>
      <c r="U1489" s="18"/>
      <c r="V1489" s="18"/>
    </row>
    <row r="1490" spans="1:22" ht="14.25" customHeight="1" x14ac:dyDescent="0.25">
      <c r="A1490" s="18"/>
      <c r="B1490" s="18"/>
      <c r="C1490" s="18"/>
      <c r="D1490" s="18"/>
      <c r="E1490" s="18"/>
      <c r="F1490" s="18"/>
      <c r="G1490" s="18"/>
      <c r="H1490" s="18"/>
      <c r="I1490" s="18"/>
      <c r="J1490" s="18"/>
      <c r="K1490" s="1"/>
      <c r="L1490" s="1"/>
      <c r="M1490" s="18"/>
      <c r="S1490" s="18"/>
      <c r="T1490" s="18"/>
      <c r="U1490" s="18"/>
      <c r="V1490" s="18"/>
    </row>
    <row r="1491" spans="1:22" ht="14.25" customHeight="1" x14ac:dyDescent="0.25">
      <c r="A1491" s="18"/>
      <c r="B1491" s="18"/>
      <c r="C1491" s="18"/>
      <c r="D1491" s="18"/>
      <c r="E1491" s="18"/>
      <c r="F1491" s="18"/>
      <c r="G1491" s="18"/>
      <c r="H1491" s="18"/>
      <c r="I1491" s="18"/>
      <c r="J1491" s="18"/>
      <c r="K1491" s="1"/>
      <c r="L1491" s="1"/>
      <c r="M1491" s="18"/>
      <c r="S1491" s="18"/>
      <c r="T1491" s="18"/>
      <c r="U1491" s="18"/>
      <c r="V1491" s="18"/>
    </row>
    <row r="1492" spans="1:22" ht="14.25" customHeight="1" x14ac:dyDescent="0.25">
      <c r="A1492" s="18"/>
      <c r="B1492" s="18"/>
      <c r="C1492" s="18"/>
      <c r="D1492" s="18"/>
      <c r="E1492" s="18"/>
      <c r="F1492" s="18"/>
      <c r="G1492" s="18"/>
      <c r="H1492" s="18"/>
      <c r="I1492" s="18"/>
      <c r="J1492" s="18"/>
      <c r="K1492" s="1"/>
      <c r="L1492" s="1"/>
      <c r="M1492" s="18"/>
      <c r="S1492" s="18"/>
      <c r="T1492" s="18"/>
      <c r="U1492" s="18"/>
      <c r="V1492" s="18"/>
    </row>
    <row r="1493" spans="1:22" ht="14.25" customHeight="1" x14ac:dyDescent="0.25">
      <c r="A1493" s="18"/>
      <c r="B1493" s="18"/>
      <c r="C1493" s="18"/>
      <c r="D1493" s="18"/>
      <c r="E1493" s="18"/>
      <c r="F1493" s="18"/>
      <c r="G1493" s="18"/>
      <c r="H1493" s="18"/>
      <c r="I1493" s="18"/>
      <c r="J1493" s="18"/>
      <c r="K1493" s="1"/>
      <c r="L1493" s="1"/>
      <c r="M1493" s="18"/>
      <c r="S1493" s="18"/>
      <c r="T1493" s="18"/>
      <c r="U1493" s="18"/>
      <c r="V1493" s="18"/>
    </row>
    <row r="1494" spans="1:22" ht="14.25" customHeight="1" x14ac:dyDescent="0.25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  <c r="K1494" s="1"/>
      <c r="L1494" s="1"/>
      <c r="M1494" s="18"/>
      <c r="S1494" s="18"/>
      <c r="T1494" s="18"/>
      <c r="U1494" s="18"/>
      <c r="V1494" s="18"/>
    </row>
    <row r="1495" spans="1:22" ht="14.25" customHeight="1" x14ac:dyDescent="0.25">
      <c r="A1495" s="18"/>
      <c r="B1495" s="18"/>
      <c r="C1495" s="18"/>
      <c r="D1495" s="18"/>
      <c r="E1495" s="18"/>
      <c r="F1495" s="18"/>
      <c r="G1495" s="18"/>
      <c r="H1495" s="18"/>
      <c r="I1495" s="18"/>
      <c r="J1495" s="18"/>
      <c r="K1495" s="1"/>
      <c r="L1495" s="1"/>
      <c r="M1495" s="18"/>
      <c r="S1495" s="18"/>
      <c r="T1495" s="18"/>
      <c r="U1495" s="18"/>
      <c r="V1495" s="18"/>
    </row>
    <row r="1496" spans="1:22" ht="14.25" customHeight="1" x14ac:dyDescent="0.25">
      <c r="A1496" s="18"/>
      <c r="B1496" s="18"/>
      <c r="C1496" s="18"/>
      <c r="D1496" s="18"/>
      <c r="E1496" s="18"/>
      <c r="F1496" s="18"/>
      <c r="G1496" s="18"/>
      <c r="H1496" s="18"/>
      <c r="I1496" s="18"/>
      <c r="J1496" s="18"/>
      <c r="K1496" s="1"/>
      <c r="L1496" s="1"/>
      <c r="M1496" s="18"/>
      <c r="S1496" s="18"/>
      <c r="T1496" s="18"/>
      <c r="U1496" s="18"/>
      <c r="V1496" s="18"/>
    </row>
    <row r="1497" spans="1:22" ht="14.25" customHeight="1" x14ac:dyDescent="0.25">
      <c r="A1497" s="18"/>
      <c r="B1497" s="18"/>
      <c r="C1497" s="18"/>
      <c r="D1497" s="18"/>
      <c r="E1497" s="18"/>
      <c r="F1497" s="18"/>
      <c r="G1497" s="18"/>
      <c r="H1497" s="18"/>
      <c r="I1497" s="18"/>
      <c r="J1497" s="18"/>
      <c r="K1497" s="1"/>
      <c r="L1497" s="1"/>
      <c r="M1497" s="18"/>
      <c r="S1497" s="18"/>
      <c r="T1497" s="18"/>
      <c r="U1497" s="18"/>
      <c r="V1497" s="18"/>
    </row>
    <row r="1498" spans="1:22" ht="14.25" customHeight="1" x14ac:dyDescent="0.25">
      <c r="A1498" s="18"/>
      <c r="B1498" s="18"/>
      <c r="C1498" s="18"/>
      <c r="D1498" s="18"/>
      <c r="E1498" s="18"/>
      <c r="F1498" s="18"/>
      <c r="G1498" s="18"/>
      <c r="H1498" s="18"/>
      <c r="I1498" s="18"/>
      <c r="J1498" s="18"/>
      <c r="K1498" s="1"/>
      <c r="L1498" s="1"/>
      <c r="M1498" s="18"/>
      <c r="S1498" s="18"/>
      <c r="T1498" s="18"/>
      <c r="U1498" s="18"/>
      <c r="V1498" s="18"/>
    </row>
    <row r="1499" spans="1:22" ht="14.25" customHeight="1" x14ac:dyDescent="0.25">
      <c r="A1499" s="18"/>
      <c r="B1499" s="18"/>
      <c r="C1499" s="18"/>
      <c r="D1499" s="18"/>
      <c r="E1499" s="18"/>
      <c r="F1499" s="18"/>
      <c r="G1499" s="18"/>
      <c r="H1499" s="18"/>
      <c r="I1499" s="18"/>
      <c r="J1499" s="18"/>
      <c r="K1499" s="1"/>
      <c r="L1499" s="1"/>
      <c r="M1499" s="18"/>
      <c r="S1499" s="18"/>
      <c r="T1499" s="18"/>
      <c r="U1499" s="18"/>
      <c r="V1499" s="18"/>
    </row>
    <row r="1500" spans="1:22" ht="14.25" customHeight="1" x14ac:dyDescent="0.25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  <c r="K1500" s="1"/>
      <c r="L1500" s="1"/>
      <c r="M1500" s="18"/>
      <c r="S1500" s="18"/>
      <c r="T1500" s="18"/>
      <c r="U1500" s="18"/>
      <c r="V1500" s="18"/>
    </row>
    <row r="1501" spans="1:22" ht="14.25" customHeight="1" x14ac:dyDescent="0.25">
      <c r="A1501" s="18"/>
      <c r="B1501" s="18"/>
      <c r="C1501" s="18"/>
      <c r="D1501" s="18"/>
      <c r="E1501" s="18"/>
      <c r="F1501" s="18"/>
      <c r="G1501" s="18"/>
      <c r="H1501" s="18"/>
      <c r="I1501" s="18"/>
      <c r="J1501" s="18"/>
      <c r="K1501" s="1"/>
      <c r="L1501" s="1"/>
      <c r="M1501" s="18"/>
      <c r="S1501" s="18"/>
      <c r="T1501" s="18"/>
      <c r="U1501" s="18"/>
      <c r="V1501" s="18"/>
    </row>
    <row r="1502" spans="1:22" ht="14.25" customHeight="1" x14ac:dyDescent="0.25">
      <c r="A1502" s="18"/>
      <c r="B1502" s="18"/>
      <c r="C1502" s="18"/>
      <c r="D1502" s="18"/>
      <c r="E1502" s="18"/>
      <c r="F1502" s="18"/>
      <c r="G1502" s="18"/>
      <c r="H1502" s="18"/>
      <c r="I1502" s="18"/>
      <c r="J1502" s="18"/>
      <c r="K1502" s="1"/>
      <c r="L1502" s="1"/>
      <c r="M1502" s="18"/>
      <c r="S1502" s="18"/>
      <c r="T1502" s="18"/>
      <c r="U1502" s="18"/>
      <c r="V1502" s="18"/>
    </row>
    <row r="1503" spans="1:22" ht="14.25" customHeight="1" x14ac:dyDescent="0.25">
      <c r="A1503" s="18"/>
      <c r="B1503" s="18"/>
      <c r="C1503" s="18"/>
      <c r="D1503" s="18"/>
      <c r="E1503" s="18"/>
      <c r="F1503" s="18"/>
      <c r="G1503" s="18"/>
      <c r="H1503" s="18"/>
      <c r="I1503" s="18"/>
      <c r="J1503" s="18"/>
      <c r="K1503" s="1"/>
      <c r="L1503" s="1"/>
      <c r="M1503" s="18"/>
      <c r="S1503" s="18"/>
      <c r="T1503" s="18"/>
      <c r="U1503" s="18"/>
      <c r="V1503" s="18"/>
    </row>
    <row r="1504" spans="1:22" ht="14.25" customHeight="1" x14ac:dyDescent="0.25">
      <c r="A1504" s="18"/>
      <c r="B1504" s="18"/>
      <c r="C1504" s="18"/>
      <c r="D1504" s="18"/>
      <c r="E1504" s="18"/>
      <c r="F1504" s="18"/>
      <c r="G1504" s="18"/>
      <c r="H1504" s="18"/>
      <c r="I1504" s="18"/>
      <c r="J1504" s="18"/>
      <c r="K1504" s="1"/>
      <c r="L1504" s="1"/>
      <c r="M1504" s="18"/>
      <c r="S1504" s="18"/>
      <c r="T1504" s="18"/>
      <c r="U1504" s="18"/>
      <c r="V1504" s="18"/>
    </row>
    <row r="1505" spans="1:22" ht="14.25" customHeight="1" x14ac:dyDescent="0.25">
      <c r="A1505" s="18"/>
      <c r="B1505" s="18"/>
      <c r="C1505" s="18"/>
      <c r="D1505" s="18"/>
      <c r="E1505" s="18"/>
      <c r="F1505" s="18"/>
      <c r="G1505" s="18"/>
      <c r="H1505" s="18"/>
      <c r="I1505" s="18"/>
      <c r="J1505" s="18"/>
      <c r="K1505" s="1"/>
      <c r="L1505" s="1"/>
      <c r="M1505" s="18"/>
      <c r="S1505" s="18"/>
      <c r="T1505" s="18"/>
      <c r="U1505" s="18"/>
      <c r="V1505" s="18"/>
    </row>
    <row r="1506" spans="1:22" ht="14.25" customHeight="1" x14ac:dyDescent="0.25">
      <c r="A1506" s="18"/>
      <c r="B1506" s="18"/>
      <c r="C1506" s="18"/>
      <c r="D1506" s="18"/>
      <c r="E1506" s="18"/>
      <c r="F1506" s="18"/>
      <c r="G1506" s="18"/>
      <c r="H1506" s="18"/>
      <c r="I1506" s="18"/>
      <c r="J1506" s="18"/>
      <c r="K1506" s="1"/>
      <c r="L1506" s="1"/>
      <c r="M1506" s="18"/>
      <c r="S1506" s="18"/>
      <c r="T1506" s="18"/>
      <c r="U1506" s="18"/>
      <c r="V1506" s="18"/>
    </row>
    <row r="1507" spans="1:22" ht="14.25" customHeight="1" x14ac:dyDescent="0.25">
      <c r="A1507" s="18"/>
      <c r="B1507" s="18"/>
      <c r="C1507" s="18"/>
      <c r="D1507" s="18"/>
      <c r="E1507" s="18"/>
      <c r="F1507" s="18"/>
      <c r="G1507" s="18"/>
      <c r="H1507" s="18"/>
      <c r="I1507" s="18"/>
      <c r="J1507" s="18"/>
      <c r="K1507" s="1"/>
      <c r="L1507" s="1"/>
      <c r="M1507" s="18"/>
      <c r="S1507" s="18"/>
      <c r="T1507" s="18"/>
      <c r="U1507" s="18"/>
      <c r="V1507" s="18"/>
    </row>
    <row r="1508" spans="1:22" ht="14.25" customHeight="1" x14ac:dyDescent="0.25">
      <c r="A1508" s="18"/>
      <c r="B1508" s="18"/>
      <c r="C1508" s="18"/>
      <c r="D1508" s="18"/>
      <c r="E1508" s="18"/>
      <c r="F1508" s="18"/>
      <c r="G1508" s="18"/>
      <c r="H1508" s="18"/>
      <c r="I1508" s="18"/>
      <c r="J1508" s="18"/>
      <c r="K1508" s="1"/>
      <c r="L1508" s="1"/>
      <c r="M1508" s="18"/>
      <c r="S1508" s="18"/>
      <c r="T1508" s="18"/>
      <c r="U1508" s="18"/>
      <c r="V1508" s="18"/>
    </row>
    <row r="1509" spans="1:22" ht="14.25" customHeight="1" x14ac:dyDescent="0.25">
      <c r="A1509" s="18"/>
      <c r="B1509" s="18"/>
      <c r="C1509" s="18"/>
      <c r="D1509" s="18"/>
      <c r="E1509" s="18"/>
      <c r="F1509" s="18"/>
      <c r="G1509" s="18"/>
      <c r="H1509" s="18"/>
      <c r="I1509" s="18"/>
      <c r="J1509" s="18"/>
      <c r="K1509" s="1"/>
      <c r="L1509" s="1"/>
      <c r="M1509" s="18"/>
      <c r="S1509" s="18"/>
      <c r="T1509" s="18"/>
      <c r="U1509" s="18"/>
      <c r="V1509" s="18"/>
    </row>
    <row r="1510" spans="1:22" ht="14.25" customHeight="1" x14ac:dyDescent="0.25">
      <c r="A1510" s="18"/>
      <c r="B1510" s="18"/>
      <c r="C1510" s="18"/>
      <c r="D1510" s="18"/>
      <c r="E1510" s="18"/>
      <c r="F1510" s="18"/>
      <c r="G1510" s="18"/>
      <c r="H1510" s="18"/>
      <c r="I1510" s="18"/>
      <c r="J1510" s="18"/>
      <c r="K1510" s="1"/>
      <c r="L1510" s="1"/>
      <c r="M1510" s="18"/>
      <c r="S1510" s="18"/>
      <c r="T1510" s="18"/>
      <c r="U1510" s="18"/>
      <c r="V1510" s="18"/>
    </row>
    <row r="1511" spans="1:22" ht="14.25" customHeight="1" x14ac:dyDescent="0.25">
      <c r="A1511" s="18"/>
      <c r="B1511" s="18"/>
      <c r="C1511" s="18"/>
      <c r="D1511" s="18"/>
      <c r="E1511" s="18"/>
      <c r="F1511" s="18"/>
      <c r="G1511" s="18"/>
      <c r="H1511" s="18"/>
      <c r="I1511" s="18"/>
      <c r="J1511" s="18"/>
      <c r="K1511" s="1"/>
      <c r="L1511" s="1"/>
      <c r="M1511" s="18"/>
      <c r="S1511" s="18"/>
      <c r="T1511" s="18"/>
      <c r="U1511" s="18"/>
      <c r="V1511" s="18"/>
    </row>
    <row r="1512" spans="1:22" ht="14.25" customHeight="1" x14ac:dyDescent="0.25">
      <c r="A1512" s="18"/>
      <c r="B1512" s="18"/>
      <c r="C1512" s="18"/>
      <c r="D1512" s="18"/>
      <c r="E1512" s="18"/>
      <c r="F1512" s="18"/>
      <c r="G1512" s="18"/>
      <c r="H1512" s="18"/>
      <c r="I1512" s="18"/>
      <c r="J1512" s="18"/>
      <c r="K1512" s="1"/>
      <c r="L1512" s="1"/>
      <c r="M1512" s="18"/>
      <c r="S1512" s="18"/>
      <c r="T1512" s="18"/>
      <c r="U1512" s="18"/>
      <c r="V1512" s="18"/>
    </row>
    <row r="1513" spans="1:22" ht="14.25" customHeight="1" x14ac:dyDescent="0.25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"/>
      <c r="L1513" s="1"/>
      <c r="M1513" s="18"/>
      <c r="S1513" s="18"/>
      <c r="T1513" s="18"/>
      <c r="U1513" s="18"/>
      <c r="V1513" s="18"/>
    </row>
    <row r="1514" spans="1:22" ht="14.25" customHeight="1" x14ac:dyDescent="0.25">
      <c r="A1514" s="18"/>
      <c r="B1514" s="18"/>
      <c r="C1514" s="18"/>
      <c r="D1514" s="18"/>
      <c r="E1514" s="18"/>
      <c r="F1514" s="18"/>
      <c r="G1514" s="18"/>
      <c r="H1514" s="18"/>
      <c r="I1514" s="18"/>
      <c r="J1514" s="18"/>
      <c r="K1514" s="1"/>
      <c r="L1514" s="1"/>
      <c r="M1514" s="18"/>
      <c r="S1514" s="18"/>
      <c r="T1514" s="18"/>
      <c r="U1514" s="18"/>
      <c r="V1514" s="18"/>
    </row>
    <row r="1515" spans="1:22" ht="14.25" customHeight="1" x14ac:dyDescent="0.25">
      <c r="A1515" s="18"/>
      <c r="B1515" s="18"/>
      <c r="C1515" s="18"/>
      <c r="D1515" s="18"/>
      <c r="E1515" s="18"/>
      <c r="F1515" s="18"/>
      <c r="G1515" s="18"/>
      <c r="H1515" s="18"/>
      <c r="I1515" s="18"/>
      <c r="J1515" s="18"/>
      <c r="K1515" s="1"/>
      <c r="L1515" s="1"/>
      <c r="M1515" s="18"/>
      <c r="S1515" s="18"/>
      <c r="T1515" s="18"/>
      <c r="U1515" s="18"/>
      <c r="V1515" s="18"/>
    </row>
    <row r="1516" spans="1:22" ht="14.25" customHeight="1" x14ac:dyDescent="0.25">
      <c r="A1516" s="18"/>
      <c r="B1516" s="18"/>
      <c r="C1516" s="18"/>
      <c r="D1516" s="18"/>
      <c r="E1516" s="18"/>
      <c r="F1516" s="18"/>
      <c r="G1516" s="18"/>
      <c r="H1516" s="18"/>
      <c r="I1516" s="18"/>
      <c r="J1516" s="18"/>
      <c r="K1516" s="1"/>
      <c r="L1516" s="1"/>
      <c r="M1516" s="18"/>
      <c r="S1516" s="18"/>
      <c r="T1516" s="18"/>
      <c r="U1516" s="18"/>
      <c r="V1516" s="18"/>
    </row>
    <row r="1517" spans="1:22" ht="14.25" customHeight="1" x14ac:dyDescent="0.25">
      <c r="A1517" s="18"/>
      <c r="B1517" s="18"/>
      <c r="C1517" s="18"/>
      <c r="D1517" s="18"/>
      <c r="E1517" s="18"/>
      <c r="F1517" s="18"/>
      <c r="G1517" s="18"/>
      <c r="H1517" s="18"/>
      <c r="I1517" s="18"/>
      <c r="J1517" s="18"/>
      <c r="K1517" s="1"/>
      <c r="L1517" s="1"/>
      <c r="M1517" s="18"/>
      <c r="S1517" s="18"/>
      <c r="T1517" s="18"/>
      <c r="U1517" s="18"/>
      <c r="V1517" s="18"/>
    </row>
    <row r="1518" spans="1:22" ht="14.25" customHeight="1" x14ac:dyDescent="0.25">
      <c r="A1518" s="18"/>
      <c r="B1518" s="18"/>
      <c r="C1518" s="18"/>
      <c r="D1518" s="18"/>
      <c r="E1518" s="18"/>
      <c r="F1518" s="18"/>
      <c r="G1518" s="18"/>
      <c r="H1518" s="18"/>
      <c r="I1518" s="18"/>
      <c r="J1518" s="18"/>
      <c r="K1518" s="1"/>
      <c r="L1518" s="1"/>
      <c r="M1518" s="18"/>
      <c r="S1518" s="18"/>
      <c r="T1518" s="18"/>
      <c r="U1518" s="18"/>
      <c r="V1518" s="18"/>
    </row>
    <row r="1519" spans="1:22" ht="14.25" customHeight="1" x14ac:dyDescent="0.25">
      <c r="A1519" s="18"/>
      <c r="B1519" s="18"/>
      <c r="C1519" s="18"/>
      <c r="D1519" s="18"/>
      <c r="E1519" s="18"/>
      <c r="F1519" s="18"/>
      <c r="G1519" s="18"/>
      <c r="H1519" s="18"/>
      <c r="I1519" s="18"/>
      <c r="J1519" s="18"/>
      <c r="K1519" s="1"/>
      <c r="L1519" s="1"/>
      <c r="M1519" s="18"/>
      <c r="S1519" s="18"/>
      <c r="T1519" s="18"/>
      <c r="U1519" s="18"/>
      <c r="V1519" s="18"/>
    </row>
    <row r="1520" spans="1:22" ht="14.25" customHeight="1" x14ac:dyDescent="0.25">
      <c r="A1520" s="18"/>
      <c r="B1520" s="18"/>
      <c r="C1520" s="18"/>
      <c r="D1520" s="18"/>
      <c r="E1520" s="18"/>
      <c r="F1520" s="18"/>
      <c r="G1520" s="18"/>
      <c r="H1520" s="18"/>
      <c r="I1520" s="18"/>
      <c r="J1520" s="18"/>
      <c r="K1520" s="1"/>
      <c r="L1520" s="1"/>
      <c r="M1520" s="18"/>
      <c r="S1520" s="18"/>
      <c r="T1520" s="18"/>
      <c r="U1520" s="18"/>
      <c r="V1520" s="18"/>
    </row>
    <row r="1521" spans="1:22" ht="14.25" customHeight="1" x14ac:dyDescent="0.25">
      <c r="A1521" s="18"/>
      <c r="B1521" s="18"/>
      <c r="C1521" s="18"/>
      <c r="D1521" s="18"/>
      <c r="E1521" s="18"/>
      <c r="F1521" s="18"/>
      <c r="G1521" s="18"/>
      <c r="H1521" s="18"/>
      <c r="I1521" s="18"/>
      <c r="J1521" s="18"/>
      <c r="K1521" s="1"/>
      <c r="L1521" s="1"/>
      <c r="M1521" s="18"/>
      <c r="S1521" s="18"/>
      <c r="T1521" s="18"/>
      <c r="U1521" s="18"/>
      <c r="V1521" s="18"/>
    </row>
    <row r="1522" spans="1:22" ht="14.25" customHeight="1" x14ac:dyDescent="0.25">
      <c r="A1522" s="18"/>
      <c r="B1522" s="18"/>
      <c r="C1522" s="18"/>
      <c r="D1522" s="18"/>
      <c r="E1522" s="18"/>
      <c r="F1522" s="18"/>
      <c r="G1522" s="18"/>
      <c r="H1522" s="18"/>
      <c r="I1522" s="18"/>
      <c r="J1522" s="18"/>
      <c r="K1522" s="1"/>
      <c r="L1522" s="1"/>
      <c r="M1522" s="18"/>
      <c r="S1522" s="18"/>
      <c r="T1522" s="18"/>
      <c r="U1522" s="18"/>
      <c r="V1522" s="18"/>
    </row>
    <row r="1523" spans="1:22" ht="14.25" customHeight="1" x14ac:dyDescent="0.25">
      <c r="A1523" s="18"/>
      <c r="B1523" s="18"/>
      <c r="C1523" s="18"/>
      <c r="D1523" s="18"/>
      <c r="E1523" s="18"/>
      <c r="F1523" s="18"/>
      <c r="G1523" s="18"/>
      <c r="H1523" s="18"/>
      <c r="I1523" s="18"/>
      <c r="J1523" s="18"/>
      <c r="K1523" s="1"/>
      <c r="L1523" s="1"/>
      <c r="M1523" s="18"/>
      <c r="S1523" s="18"/>
      <c r="T1523" s="18"/>
      <c r="U1523" s="18"/>
      <c r="V1523" s="18"/>
    </row>
    <row r="1524" spans="1:22" ht="14.25" customHeight="1" x14ac:dyDescent="0.25">
      <c r="A1524" s="18"/>
      <c r="B1524" s="18"/>
      <c r="C1524" s="18"/>
      <c r="D1524" s="18"/>
      <c r="E1524" s="18"/>
      <c r="F1524" s="18"/>
      <c r="G1524" s="18"/>
      <c r="H1524" s="18"/>
      <c r="I1524" s="18"/>
      <c r="J1524" s="18"/>
      <c r="K1524" s="1"/>
      <c r="L1524" s="1"/>
      <c r="M1524" s="18"/>
      <c r="S1524" s="18"/>
      <c r="T1524" s="18"/>
      <c r="U1524" s="18"/>
      <c r="V1524" s="18"/>
    </row>
    <row r="1525" spans="1:22" ht="14.25" customHeight="1" x14ac:dyDescent="0.25">
      <c r="A1525" s="18"/>
      <c r="B1525" s="18"/>
      <c r="C1525" s="18"/>
      <c r="D1525" s="18"/>
      <c r="E1525" s="18"/>
      <c r="F1525" s="18"/>
      <c r="G1525" s="18"/>
      <c r="H1525" s="18"/>
      <c r="I1525" s="18"/>
      <c r="J1525" s="18"/>
      <c r="K1525" s="1"/>
      <c r="L1525" s="1"/>
      <c r="M1525" s="18"/>
      <c r="S1525" s="18"/>
      <c r="T1525" s="18"/>
      <c r="U1525" s="18"/>
      <c r="V1525" s="18"/>
    </row>
    <row r="1526" spans="1:22" ht="14.25" customHeight="1" x14ac:dyDescent="0.25">
      <c r="A1526" s="18"/>
      <c r="B1526" s="18"/>
      <c r="C1526" s="18"/>
      <c r="D1526" s="18"/>
      <c r="E1526" s="18"/>
      <c r="F1526" s="18"/>
      <c r="G1526" s="18"/>
      <c r="H1526" s="18"/>
      <c r="I1526" s="18"/>
      <c r="J1526" s="18"/>
      <c r="K1526" s="1"/>
      <c r="L1526" s="1"/>
      <c r="M1526" s="18"/>
      <c r="S1526" s="18"/>
      <c r="T1526" s="18"/>
      <c r="U1526" s="18"/>
      <c r="V1526" s="18"/>
    </row>
    <row r="1527" spans="1:22" ht="14.25" customHeight="1" x14ac:dyDescent="0.25">
      <c r="A1527" s="18"/>
      <c r="B1527" s="18"/>
      <c r="C1527" s="18"/>
      <c r="D1527" s="18"/>
      <c r="E1527" s="18"/>
      <c r="F1527" s="18"/>
      <c r="G1527" s="18"/>
      <c r="H1527" s="18"/>
      <c r="I1527" s="18"/>
      <c r="J1527" s="18"/>
      <c r="K1527" s="1"/>
      <c r="L1527" s="1"/>
      <c r="M1527" s="18"/>
      <c r="S1527" s="18"/>
      <c r="T1527" s="18"/>
      <c r="U1527" s="18"/>
      <c r="V1527" s="18"/>
    </row>
    <row r="1528" spans="1:22" ht="14.25" customHeight="1" x14ac:dyDescent="0.25">
      <c r="A1528" s="18"/>
      <c r="B1528" s="18"/>
      <c r="C1528" s="18"/>
      <c r="D1528" s="18"/>
      <c r="E1528" s="18"/>
      <c r="F1528" s="18"/>
      <c r="G1528" s="18"/>
      <c r="H1528" s="18"/>
      <c r="I1528" s="18"/>
      <c r="J1528" s="18"/>
      <c r="K1528" s="1"/>
      <c r="L1528" s="1"/>
      <c r="M1528" s="18"/>
      <c r="S1528" s="18"/>
      <c r="T1528" s="18"/>
      <c r="U1528" s="18"/>
      <c r="V1528" s="18"/>
    </row>
    <row r="1529" spans="1:22" ht="14.25" customHeight="1" x14ac:dyDescent="0.25">
      <c r="A1529" s="18"/>
      <c r="B1529" s="18"/>
      <c r="C1529" s="18"/>
      <c r="D1529" s="18"/>
      <c r="E1529" s="18"/>
      <c r="F1529" s="18"/>
      <c r="G1529" s="18"/>
      <c r="H1529" s="18"/>
      <c r="I1529" s="18"/>
      <c r="J1529" s="18"/>
      <c r="K1529" s="1"/>
      <c r="L1529" s="1"/>
      <c r="M1529" s="18"/>
      <c r="S1529" s="18"/>
      <c r="T1529" s="18"/>
      <c r="U1529" s="18"/>
      <c r="V1529" s="18"/>
    </row>
    <row r="1530" spans="1:22" ht="14.25" customHeight="1" x14ac:dyDescent="0.25">
      <c r="A1530" s="18"/>
      <c r="B1530" s="18"/>
      <c r="C1530" s="18"/>
      <c r="D1530" s="18"/>
      <c r="E1530" s="18"/>
      <c r="F1530" s="18"/>
      <c r="G1530" s="18"/>
      <c r="H1530" s="18"/>
      <c r="I1530" s="18"/>
      <c r="J1530" s="18"/>
      <c r="K1530" s="1"/>
      <c r="L1530" s="1"/>
      <c r="M1530" s="18"/>
      <c r="S1530" s="18"/>
      <c r="T1530" s="18"/>
      <c r="U1530" s="18"/>
      <c r="V1530" s="18"/>
    </row>
    <row r="1531" spans="1:22" ht="14.25" customHeight="1" x14ac:dyDescent="0.25">
      <c r="A1531" s="18"/>
      <c r="B1531" s="18"/>
      <c r="C1531" s="18"/>
      <c r="D1531" s="18"/>
      <c r="E1531" s="18"/>
      <c r="F1531" s="18"/>
      <c r="G1531" s="18"/>
      <c r="H1531" s="18"/>
      <c r="I1531" s="18"/>
      <c r="J1531" s="18"/>
      <c r="K1531" s="1"/>
      <c r="L1531" s="1"/>
      <c r="M1531" s="18"/>
      <c r="S1531" s="18"/>
      <c r="T1531" s="18"/>
      <c r="U1531" s="18"/>
      <c r="V1531" s="18"/>
    </row>
    <row r="1532" spans="1:22" ht="14.25" customHeight="1" x14ac:dyDescent="0.25">
      <c r="A1532" s="18"/>
      <c r="B1532" s="18"/>
      <c r="C1532" s="18"/>
      <c r="D1532" s="18"/>
      <c r="E1532" s="18"/>
      <c r="F1532" s="18"/>
      <c r="G1532" s="18"/>
      <c r="H1532" s="18"/>
      <c r="I1532" s="18"/>
      <c r="J1532" s="18"/>
      <c r="K1532" s="1"/>
      <c r="L1532" s="1"/>
      <c r="M1532" s="18"/>
      <c r="S1532" s="18"/>
      <c r="T1532" s="18"/>
      <c r="U1532" s="18"/>
      <c r="V1532" s="18"/>
    </row>
    <row r="1533" spans="1:22" ht="14.25" customHeight="1" x14ac:dyDescent="0.25">
      <c r="A1533" s="18"/>
      <c r="B1533" s="18"/>
      <c r="C1533" s="18"/>
      <c r="D1533" s="18"/>
      <c r="E1533" s="18"/>
      <c r="F1533" s="18"/>
      <c r="G1533" s="18"/>
      <c r="H1533" s="18"/>
      <c r="I1533" s="18"/>
      <c r="J1533" s="18"/>
      <c r="K1533" s="1"/>
      <c r="L1533" s="1"/>
      <c r="M1533" s="18"/>
      <c r="S1533" s="18"/>
      <c r="T1533" s="18"/>
      <c r="U1533" s="18"/>
      <c r="V1533" s="18"/>
    </row>
    <row r="1534" spans="1:22" ht="14.25" customHeight="1" x14ac:dyDescent="0.25">
      <c r="A1534" s="18"/>
      <c r="B1534" s="18"/>
      <c r="C1534" s="18"/>
      <c r="D1534" s="18"/>
      <c r="E1534" s="18"/>
      <c r="F1534" s="18"/>
      <c r="G1534" s="18"/>
      <c r="H1534" s="18"/>
      <c r="I1534" s="18"/>
      <c r="J1534" s="18"/>
      <c r="K1534" s="1"/>
      <c r="L1534" s="1"/>
      <c r="M1534" s="18"/>
      <c r="S1534" s="18"/>
      <c r="T1534" s="18"/>
      <c r="U1534" s="18"/>
      <c r="V1534" s="18"/>
    </row>
    <row r="1535" spans="1:22" ht="14.25" customHeight="1" x14ac:dyDescent="0.25">
      <c r="A1535" s="18"/>
      <c r="B1535" s="18"/>
      <c r="C1535" s="18"/>
      <c r="D1535" s="18"/>
      <c r="E1535" s="18"/>
      <c r="F1535" s="18"/>
      <c r="G1535" s="18"/>
      <c r="H1535" s="18"/>
      <c r="I1535" s="18"/>
      <c r="J1535" s="18"/>
      <c r="K1535" s="1"/>
      <c r="L1535" s="1"/>
      <c r="M1535" s="18"/>
      <c r="S1535" s="18"/>
      <c r="T1535" s="18"/>
      <c r="U1535" s="18"/>
      <c r="V1535" s="18"/>
    </row>
    <row r="1536" spans="1:22" ht="14.25" customHeight="1" x14ac:dyDescent="0.25">
      <c r="A1536" s="18"/>
      <c r="B1536" s="18"/>
      <c r="C1536" s="18"/>
      <c r="D1536" s="18"/>
      <c r="E1536" s="18"/>
      <c r="F1536" s="18"/>
      <c r="G1536" s="18"/>
      <c r="H1536" s="18"/>
      <c r="I1536" s="18"/>
      <c r="J1536" s="18"/>
      <c r="K1536" s="1"/>
      <c r="L1536" s="1"/>
      <c r="M1536" s="18"/>
      <c r="S1536" s="18"/>
      <c r="T1536" s="18"/>
      <c r="U1536" s="18"/>
      <c r="V1536" s="18"/>
    </row>
    <row r="1537" spans="1:22" ht="14.25" customHeight="1" x14ac:dyDescent="0.25">
      <c r="A1537" s="18"/>
      <c r="B1537" s="18"/>
      <c r="C1537" s="18"/>
      <c r="D1537" s="18"/>
      <c r="E1537" s="18"/>
      <c r="F1537" s="18"/>
      <c r="G1537" s="18"/>
      <c r="H1537" s="18"/>
      <c r="I1537" s="18"/>
      <c r="J1537" s="18"/>
      <c r="K1537" s="1"/>
      <c r="L1537" s="1"/>
      <c r="M1537" s="18"/>
      <c r="S1537" s="18"/>
      <c r="T1537" s="18"/>
      <c r="U1537" s="18"/>
      <c r="V1537" s="18"/>
    </row>
    <row r="1538" spans="1:22" ht="14.25" customHeight="1" x14ac:dyDescent="0.25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  <c r="K1538" s="1"/>
      <c r="L1538" s="1"/>
      <c r="M1538" s="18"/>
      <c r="S1538" s="18"/>
      <c r="T1538" s="18"/>
      <c r="U1538" s="18"/>
      <c r="V1538" s="18"/>
    </row>
    <row r="1539" spans="1:22" ht="14.25" customHeight="1" x14ac:dyDescent="0.25">
      <c r="A1539" s="18"/>
      <c r="B1539" s="18"/>
      <c r="C1539" s="18"/>
      <c r="D1539" s="18"/>
      <c r="E1539" s="18"/>
      <c r="F1539" s="18"/>
      <c r="G1539" s="18"/>
      <c r="H1539" s="18"/>
      <c r="I1539" s="18"/>
      <c r="J1539" s="18"/>
      <c r="K1539" s="1"/>
      <c r="L1539" s="1"/>
      <c r="M1539" s="18"/>
      <c r="S1539" s="18"/>
      <c r="T1539" s="18"/>
      <c r="U1539" s="18"/>
      <c r="V1539" s="18"/>
    </row>
    <row r="1540" spans="1:22" ht="14.25" customHeight="1" x14ac:dyDescent="0.25">
      <c r="A1540" s="18"/>
      <c r="B1540" s="18"/>
      <c r="C1540" s="18"/>
      <c r="D1540" s="18"/>
      <c r="E1540" s="18"/>
      <c r="F1540" s="18"/>
      <c r="G1540" s="18"/>
      <c r="H1540" s="18"/>
      <c r="I1540" s="18"/>
      <c r="J1540" s="18"/>
      <c r="K1540" s="1"/>
      <c r="L1540" s="1"/>
      <c r="M1540" s="18"/>
      <c r="S1540" s="18"/>
      <c r="T1540" s="18"/>
      <c r="U1540" s="18"/>
      <c r="V1540" s="18"/>
    </row>
    <row r="1541" spans="1:22" ht="14.25" customHeight="1" x14ac:dyDescent="0.25">
      <c r="A1541" s="18"/>
      <c r="B1541" s="18"/>
      <c r="C1541" s="18"/>
      <c r="D1541" s="18"/>
      <c r="E1541" s="18"/>
      <c r="F1541" s="18"/>
      <c r="G1541" s="18"/>
      <c r="H1541" s="18"/>
      <c r="I1541" s="18"/>
      <c r="J1541" s="18"/>
      <c r="K1541" s="1"/>
      <c r="L1541" s="1"/>
      <c r="M1541" s="18"/>
      <c r="S1541" s="18"/>
      <c r="T1541" s="18"/>
      <c r="U1541" s="18"/>
      <c r="V1541" s="18"/>
    </row>
    <row r="1542" spans="1:22" ht="14.25" customHeight="1" x14ac:dyDescent="0.25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  <c r="K1542" s="1"/>
      <c r="L1542" s="1"/>
      <c r="M1542" s="18"/>
      <c r="S1542" s="18"/>
      <c r="T1542" s="18"/>
      <c r="U1542" s="18"/>
      <c r="V1542" s="18"/>
    </row>
    <row r="1543" spans="1:22" ht="14.25" customHeight="1" x14ac:dyDescent="0.25">
      <c r="A1543" s="18"/>
      <c r="B1543" s="18"/>
      <c r="C1543" s="18"/>
      <c r="D1543" s="18"/>
      <c r="E1543" s="18"/>
      <c r="F1543" s="18"/>
      <c r="G1543" s="18"/>
      <c r="H1543" s="18"/>
      <c r="I1543" s="18"/>
      <c r="J1543" s="18"/>
      <c r="K1543" s="1"/>
      <c r="L1543" s="1"/>
      <c r="M1543" s="18"/>
      <c r="S1543" s="18"/>
      <c r="T1543" s="18"/>
      <c r="U1543" s="18"/>
      <c r="V1543" s="18"/>
    </row>
    <row r="1544" spans="1:22" ht="14.25" customHeight="1" x14ac:dyDescent="0.25">
      <c r="A1544" s="18"/>
      <c r="B1544" s="18"/>
      <c r="C1544" s="18"/>
      <c r="D1544" s="18"/>
      <c r="E1544" s="18"/>
      <c r="F1544" s="18"/>
      <c r="G1544" s="18"/>
      <c r="H1544" s="18"/>
      <c r="I1544" s="18"/>
      <c r="J1544" s="18"/>
      <c r="K1544" s="1"/>
      <c r="L1544" s="1"/>
      <c r="M1544" s="18"/>
      <c r="S1544" s="18"/>
      <c r="T1544" s="18"/>
      <c r="U1544" s="18"/>
      <c r="V1544" s="18"/>
    </row>
    <row r="1545" spans="1:22" ht="14.25" customHeight="1" x14ac:dyDescent="0.25">
      <c r="A1545" s="18"/>
      <c r="B1545" s="18"/>
      <c r="C1545" s="18"/>
      <c r="D1545" s="18"/>
      <c r="E1545" s="18"/>
      <c r="F1545" s="18"/>
      <c r="G1545" s="18"/>
      <c r="H1545" s="18"/>
      <c r="I1545" s="18"/>
      <c r="J1545" s="18"/>
      <c r="K1545" s="1"/>
      <c r="L1545" s="1"/>
      <c r="M1545" s="18"/>
      <c r="S1545" s="18"/>
      <c r="T1545" s="18"/>
      <c r="U1545" s="18"/>
      <c r="V1545" s="18"/>
    </row>
    <row r="1546" spans="1:22" ht="14.25" customHeight="1" x14ac:dyDescent="0.25">
      <c r="A1546" s="18"/>
      <c r="B1546" s="18"/>
      <c r="C1546" s="18"/>
      <c r="D1546" s="18"/>
      <c r="E1546" s="18"/>
      <c r="F1546" s="18"/>
      <c r="G1546" s="18"/>
      <c r="H1546" s="18"/>
      <c r="I1546" s="18"/>
      <c r="J1546" s="18"/>
      <c r="K1546" s="1"/>
      <c r="L1546" s="1"/>
      <c r="M1546" s="18"/>
      <c r="S1546" s="18"/>
      <c r="T1546" s="18"/>
      <c r="U1546" s="18"/>
      <c r="V1546" s="18"/>
    </row>
    <row r="1547" spans="1:22" ht="14.25" customHeight="1" x14ac:dyDescent="0.25">
      <c r="A1547" s="18"/>
      <c r="B1547" s="18"/>
      <c r="C1547" s="18"/>
      <c r="D1547" s="18"/>
      <c r="E1547" s="18"/>
      <c r="F1547" s="18"/>
      <c r="G1547" s="18"/>
      <c r="H1547" s="18"/>
      <c r="I1547" s="18"/>
      <c r="J1547" s="18"/>
      <c r="K1547" s="1"/>
      <c r="L1547" s="1"/>
      <c r="M1547" s="18"/>
      <c r="S1547" s="18"/>
      <c r="T1547" s="18"/>
      <c r="U1547" s="18"/>
      <c r="V1547" s="18"/>
    </row>
    <row r="1548" spans="1:22" ht="14.25" customHeight="1" x14ac:dyDescent="0.25">
      <c r="A1548" s="18"/>
      <c r="B1548" s="18"/>
      <c r="C1548" s="18"/>
      <c r="D1548" s="18"/>
      <c r="E1548" s="18"/>
      <c r="F1548" s="18"/>
      <c r="G1548" s="18"/>
      <c r="H1548" s="18"/>
      <c r="I1548" s="18"/>
      <c r="J1548" s="18"/>
      <c r="K1548" s="1"/>
      <c r="L1548" s="1"/>
      <c r="M1548" s="18"/>
      <c r="S1548" s="18"/>
      <c r="T1548" s="18"/>
      <c r="U1548" s="18"/>
      <c r="V1548" s="18"/>
    </row>
    <row r="1549" spans="1:22" ht="14.25" customHeight="1" x14ac:dyDescent="0.25">
      <c r="A1549" s="18"/>
      <c r="B1549" s="18"/>
      <c r="C1549" s="18"/>
      <c r="D1549" s="18"/>
      <c r="E1549" s="18"/>
      <c r="F1549" s="18"/>
      <c r="G1549" s="18"/>
      <c r="H1549" s="18"/>
      <c r="I1549" s="18"/>
      <c r="J1549" s="18"/>
      <c r="K1549" s="1"/>
      <c r="L1549" s="1"/>
      <c r="M1549" s="18"/>
      <c r="S1549" s="18"/>
      <c r="T1549" s="18"/>
      <c r="U1549" s="18"/>
      <c r="V1549" s="18"/>
    </row>
    <row r="1550" spans="1:22" ht="14.25" customHeight="1" x14ac:dyDescent="0.25">
      <c r="A1550" s="18"/>
      <c r="B1550" s="18"/>
      <c r="C1550" s="18"/>
      <c r="D1550" s="18"/>
      <c r="E1550" s="18"/>
      <c r="F1550" s="18"/>
      <c r="G1550" s="18"/>
      <c r="H1550" s="18"/>
      <c r="I1550" s="18"/>
      <c r="J1550" s="18"/>
      <c r="K1550" s="1"/>
      <c r="L1550" s="1"/>
      <c r="M1550" s="18"/>
      <c r="S1550" s="18"/>
      <c r="T1550" s="18"/>
      <c r="U1550" s="18"/>
      <c r="V1550" s="18"/>
    </row>
    <row r="1551" spans="1:22" ht="14.25" customHeight="1" x14ac:dyDescent="0.25">
      <c r="A1551" s="18"/>
      <c r="B1551" s="18"/>
      <c r="C1551" s="18"/>
      <c r="D1551" s="18"/>
      <c r="E1551" s="18"/>
      <c r="F1551" s="18"/>
      <c r="G1551" s="18"/>
      <c r="H1551" s="18"/>
      <c r="I1551" s="18"/>
      <c r="J1551" s="18"/>
      <c r="K1551" s="1"/>
      <c r="L1551" s="1"/>
      <c r="M1551" s="18"/>
      <c r="S1551" s="18"/>
      <c r="T1551" s="18"/>
      <c r="U1551" s="18"/>
      <c r="V1551" s="18"/>
    </row>
    <row r="1552" spans="1:22" ht="14.25" customHeight="1" x14ac:dyDescent="0.25">
      <c r="A1552" s="18"/>
      <c r="B1552" s="18"/>
      <c r="C1552" s="18"/>
      <c r="D1552" s="18"/>
      <c r="E1552" s="18"/>
      <c r="F1552" s="18"/>
      <c r="G1552" s="18"/>
      <c r="H1552" s="18"/>
      <c r="I1552" s="18"/>
      <c r="J1552" s="18"/>
      <c r="K1552" s="1"/>
      <c r="L1552" s="1"/>
      <c r="M1552" s="18"/>
      <c r="S1552" s="18"/>
      <c r="T1552" s="18"/>
      <c r="U1552" s="18"/>
      <c r="V1552" s="18"/>
    </row>
    <row r="1553" spans="1:22" ht="14.25" customHeight="1" x14ac:dyDescent="0.25">
      <c r="A1553" s="18"/>
      <c r="B1553" s="18"/>
      <c r="C1553" s="18"/>
      <c r="D1553" s="18"/>
      <c r="E1553" s="18"/>
      <c r="F1553" s="18"/>
      <c r="G1553" s="18"/>
      <c r="H1553" s="18"/>
      <c r="I1553" s="18"/>
      <c r="J1553" s="18"/>
      <c r="K1553" s="1"/>
      <c r="L1553" s="1"/>
      <c r="M1553" s="18"/>
      <c r="S1553" s="18"/>
      <c r="T1553" s="18"/>
      <c r="U1553" s="18"/>
      <c r="V1553" s="18"/>
    </row>
    <row r="1554" spans="1:22" ht="14.25" customHeight="1" x14ac:dyDescent="0.25">
      <c r="A1554" s="18"/>
      <c r="B1554" s="18"/>
      <c r="C1554" s="18"/>
      <c r="D1554" s="18"/>
      <c r="E1554" s="18"/>
      <c r="F1554" s="18"/>
      <c r="G1554" s="18"/>
      <c r="H1554" s="18"/>
      <c r="I1554" s="18"/>
      <c r="J1554" s="18"/>
      <c r="K1554" s="1"/>
      <c r="L1554" s="1"/>
      <c r="M1554" s="18"/>
      <c r="S1554" s="18"/>
      <c r="T1554" s="18"/>
      <c r="U1554" s="18"/>
      <c r="V1554" s="18"/>
    </row>
    <row r="1555" spans="1:22" ht="14.25" customHeight="1" x14ac:dyDescent="0.25">
      <c r="A1555" s="18"/>
      <c r="B1555" s="18"/>
      <c r="C1555" s="18"/>
      <c r="D1555" s="18"/>
      <c r="E1555" s="18"/>
      <c r="F1555" s="18"/>
      <c r="G1555" s="18"/>
      <c r="H1555" s="18"/>
      <c r="I1555" s="18"/>
      <c r="J1555" s="18"/>
      <c r="K1555" s="1"/>
      <c r="L1555" s="1"/>
      <c r="M1555" s="18"/>
      <c r="S1555" s="18"/>
      <c r="T1555" s="18"/>
      <c r="U1555" s="18"/>
      <c r="V1555" s="18"/>
    </row>
    <row r="1556" spans="1:22" ht="14.25" customHeight="1" x14ac:dyDescent="0.25">
      <c r="A1556" s="18"/>
      <c r="B1556" s="18"/>
      <c r="C1556" s="18"/>
      <c r="D1556" s="18"/>
      <c r="E1556" s="18"/>
      <c r="F1556" s="18"/>
      <c r="G1556" s="18"/>
      <c r="H1556" s="18"/>
      <c r="I1556" s="18"/>
      <c r="J1556" s="18"/>
      <c r="K1556" s="1"/>
      <c r="L1556" s="1"/>
      <c r="M1556" s="18"/>
      <c r="S1556" s="18"/>
      <c r="T1556" s="18"/>
      <c r="U1556" s="18"/>
      <c r="V1556" s="18"/>
    </row>
    <row r="1557" spans="1:22" ht="14.25" customHeight="1" x14ac:dyDescent="0.25">
      <c r="A1557" s="18"/>
      <c r="B1557" s="18"/>
      <c r="C1557" s="18"/>
      <c r="D1557" s="18"/>
      <c r="E1557" s="18"/>
      <c r="F1557" s="18"/>
      <c r="G1557" s="18"/>
      <c r="H1557" s="18"/>
      <c r="I1557" s="18"/>
      <c r="J1557" s="18"/>
      <c r="K1557" s="1"/>
      <c r="L1557" s="1"/>
      <c r="M1557" s="18"/>
      <c r="S1557" s="18"/>
      <c r="T1557" s="18"/>
      <c r="U1557" s="18"/>
      <c r="V1557" s="18"/>
    </row>
    <row r="1558" spans="1:22" ht="14.25" customHeight="1" x14ac:dyDescent="0.25">
      <c r="A1558" s="18"/>
      <c r="B1558" s="18"/>
      <c r="C1558" s="18"/>
      <c r="D1558" s="18"/>
      <c r="E1558" s="18"/>
      <c r="F1558" s="18"/>
      <c r="G1558" s="18"/>
      <c r="H1558" s="18"/>
      <c r="I1558" s="18"/>
      <c r="J1558" s="18"/>
      <c r="K1558" s="1"/>
      <c r="L1558" s="1"/>
      <c r="M1558" s="18"/>
      <c r="S1558" s="18"/>
      <c r="T1558" s="18"/>
      <c r="U1558" s="18"/>
      <c r="V1558" s="18"/>
    </row>
    <row r="1559" spans="1:22" ht="14.25" customHeight="1" x14ac:dyDescent="0.25">
      <c r="A1559" s="18"/>
      <c r="B1559" s="18"/>
      <c r="C1559" s="18"/>
      <c r="D1559" s="18"/>
      <c r="E1559" s="18"/>
      <c r="F1559" s="18"/>
      <c r="G1559" s="18"/>
      <c r="H1559" s="18"/>
      <c r="I1559" s="18"/>
      <c r="J1559" s="18"/>
      <c r="K1559" s="1"/>
      <c r="L1559" s="1"/>
      <c r="M1559" s="18"/>
      <c r="S1559" s="18"/>
      <c r="T1559" s="18"/>
      <c r="U1559" s="18"/>
      <c r="V1559" s="18"/>
    </row>
    <row r="1560" spans="1:22" ht="14.25" customHeight="1" x14ac:dyDescent="0.25">
      <c r="A1560" s="18"/>
      <c r="B1560" s="18"/>
      <c r="C1560" s="18"/>
      <c r="D1560" s="18"/>
      <c r="E1560" s="18"/>
      <c r="F1560" s="18"/>
      <c r="G1560" s="18"/>
      <c r="H1560" s="18"/>
      <c r="I1560" s="18"/>
      <c r="J1560" s="18"/>
      <c r="K1560" s="1"/>
      <c r="L1560" s="1"/>
      <c r="M1560" s="18"/>
      <c r="S1560" s="18"/>
      <c r="T1560" s="18"/>
      <c r="U1560" s="18"/>
      <c r="V1560" s="18"/>
    </row>
    <row r="1561" spans="1:22" ht="14.25" customHeight="1" x14ac:dyDescent="0.25">
      <c r="A1561" s="18"/>
      <c r="B1561" s="18"/>
      <c r="C1561" s="18"/>
      <c r="D1561" s="18"/>
      <c r="E1561" s="18"/>
      <c r="F1561" s="18"/>
      <c r="G1561" s="18"/>
      <c r="H1561" s="18"/>
      <c r="I1561" s="18"/>
      <c r="J1561" s="18"/>
      <c r="K1561" s="1"/>
      <c r="L1561" s="1"/>
      <c r="M1561" s="18"/>
      <c r="S1561" s="18"/>
      <c r="T1561" s="18"/>
      <c r="U1561" s="18"/>
      <c r="V1561" s="18"/>
    </row>
    <row r="1562" spans="1:22" ht="14.25" customHeight="1" x14ac:dyDescent="0.25">
      <c r="A1562" s="18"/>
      <c r="B1562" s="18"/>
      <c r="C1562" s="18"/>
      <c r="D1562" s="18"/>
      <c r="E1562" s="18"/>
      <c r="F1562" s="18"/>
      <c r="G1562" s="18"/>
      <c r="H1562" s="18"/>
      <c r="I1562" s="18"/>
      <c r="J1562" s="18"/>
      <c r="K1562" s="1"/>
      <c r="L1562" s="1"/>
      <c r="M1562" s="18"/>
      <c r="S1562" s="18"/>
      <c r="T1562" s="18"/>
      <c r="U1562" s="18"/>
      <c r="V1562" s="18"/>
    </row>
    <row r="1563" spans="1:22" ht="14.25" customHeight="1" x14ac:dyDescent="0.25">
      <c r="A1563" s="18"/>
      <c r="B1563" s="18"/>
      <c r="C1563" s="18"/>
      <c r="D1563" s="18"/>
      <c r="E1563" s="18"/>
      <c r="F1563" s="18"/>
      <c r="G1563" s="18"/>
      <c r="H1563" s="18"/>
      <c r="I1563" s="18"/>
      <c r="J1563" s="18"/>
      <c r="K1563" s="1"/>
      <c r="L1563" s="1"/>
      <c r="M1563" s="18"/>
      <c r="S1563" s="18"/>
      <c r="T1563" s="18"/>
      <c r="U1563" s="18"/>
      <c r="V1563" s="18"/>
    </row>
    <row r="1564" spans="1:22" ht="14.25" customHeight="1" x14ac:dyDescent="0.25">
      <c r="A1564" s="18"/>
      <c r="B1564" s="18"/>
      <c r="C1564" s="18"/>
      <c r="D1564" s="18"/>
      <c r="E1564" s="18"/>
      <c r="F1564" s="18"/>
      <c r="G1564" s="18"/>
      <c r="H1564" s="18"/>
      <c r="I1564" s="18"/>
      <c r="J1564" s="18"/>
      <c r="K1564" s="1"/>
      <c r="L1564" s="1"/>
      <c r="M1564" s="18"/>
      <c r="S1564" s="18"/>
      <c r="T1564" s="18"/>
      <c r="U1564" s="18"/>
      <c r="V1564" s="18"/>
    </row>
    <row r="1565" spans="1:22" ht="14.25" customHeight="1" x14ac:dyDescent="0.25">
      <c r="A1565" s="18"/>
      <c r="B1565" s="18"/>
      <c r="C1565" s="18"/>
      <c r="D1565" s="18"/>
      <c r="E1565" s="18"/>
      <c r="F1565" s="18"/>
      <c r="G1565" s="18"/>
      <c r="H1565" s="18"/>
      <c r="I1565" s="18"/>
      <c r="J1565" s="18"/>
      <c r="K1565" s="1"/>
      <c r="L1565" s="1"/>
      <c r="M1565" s="18"/>
      <c r="S1565" s="18"/>
      <c r="T1565" s="18"/>
      <c r="U1565" s="18"/>
      <c r="V1565" s="18"/>
    </row>
    <row r="1566" spans="1:22" ht="14.25" customHeight="1" x14ac:dyDescent="0.25">
      <c r="A1566" s="18"/>
      <c r="B1566" s="18"/>
      <c r="C1566" s="18"/>
      <c r="D1566" s="18"/>
      <c r="E1566" s="18"/>
      <c r="F1566" s="18"/>
      <c r="G1566" s="18"/>
      <c r="H1566" s="18"/>
      <c r="I1566" s="18"/>
      <c r="J1566" s="18"/>
      <c r="K1566" s="1"/>
      <c r="L1566" s="1"/>
      <c r="M1566" s="18"/>
      <c r="S1566" s="18"/>
      <c r="T1566" s="18"/>
      <c r="U1566" s="18"/>
      <c r="V1566" s="18"/>
    </row>
    <row r="1567" spans="1:22" ht="14.25" customHeight="1" x14ac:dyDescent="0.25">
      <c r="A1567" s="18"/>
      <c r="B1567" s="18"/>
      <c r="C1567" s="18"/>
      <c r="D1567" s="18"/>
      <c r="E1567" s="18"/>
      <c r="F1567" s="18"/>
      <c r="G1567" s="18"/>
      <c r="H1567" s="18"/>
      <c r="I1567" s="18"/>
      <c r="J1567" s="18"/>
      <c r="K1567" s="1"/>
      <c r="L1567" s="1"/>
      <c r="M1567" s="18"/>
      <c r="S1567" s="18"/>
      <c r="T1567" s="18"/>
      <c r="U1567" s="18"/>
      <c r="V1567" s="18"/>
    </row>
    <row r="1568" spans="1:22" ht="14.25" customHeight="1" x14ac:dyDescent="0.25">
      <c r="A1568" s="18"/>
      <c r="B1568" s="18"/>
      <c r="C1568" s="18"/>
      <c r="D1568" s="18"/>
      <c r="E1568" s="18"/>
      <c r="F1568" s="18"/>
      <c r="G1568" s="18"/>
      <c r="H1568" s="18"/>
      <c r="I1568" s="18"/>
      <c r="J1568" s="18"/>
      <c r="K1568" s="1"/>
      <c r="L1568" s="1"/>
      <c r="M1568" s="18"/>
      <c r="S1568" s="18"/>
      <c r="T1568" s="18"/>
      <c r="U1568" s="18"/>
      <c r="V1568" s="18"/>
    </row>
    <row r="1569" spans="1:22" ht="14.25" customHeight="1" x14ac:dyDescent="0.25">
      <c r="A1569" s="18"/>
      <c r="B1569" s="18"/>
      <c r="C1569" s="18"/>
      <c r="D1569" s="18"/>
      <c r="E1569" s="18"/>
      <c r="F1569" s="18"/>
      <c r="G1569" s="18"/>
      <c r="H1569" s="18"/>
      <c r="I1569" s="18"/>
      <c r="J1569" s="18"/>
      <c r="K1569" s="1"/>
      <c r="L1569" s="1"/>
      <c r="M1569" s="18"/>
      <c r="S1569" s="18"/>
      <c r="T1569" s="18"/>
      <c r="U1569" s="18"/>
      <c r="V1569" s="18"/>
    </row>
    <row r="1570" spans="1:22" ht="14.25" customHeight="1" x14ac:dyDescent="0.25">
      <c r="A1570" s="18"/>
      <c r="B1570" s="18"/>
      <c r="C1570" s="18"/>
      <c r="D1570" s="18"/>
      <c r="E1570" s="18"/>
      <c r="F1570" s="18"/>
      <c r="G1570" s="18"/>
      <c r="H1570" s="18"/>
      <c r="I1570" s="18"/>
      <c r="J1570" s="18"/>
      <c r="K1570" s="1"/>
      <c r="L1570" s="1"/>
      <c r="M1570" s="18"/>
      <c r="S1570" s="18"/>
      <c r="T1570" s="18"/>
      <c r="U1570" s="18"/>
      <c r="V1570" s="18"/>
    </row>
    <row r="1571" spans="1:22" ht="14.25" customHeight="1" x14ac:dyDescent="0.25">
      <c r="A1571" s="18"/>
      <c r="B1571" s="18"/>
      <c r="C1571" s="18"/>
      <c r="D1571" s="18"/>
      <c r="E1571" s="18"/>
      <c r="F1571" s="18"/>
      <c r="G1571" s="18"/>
      <c r="H1571" s="18"/>
      <c r="I1571" s="18"/>
      <c r="J1571" s="18"/>
      <c r="K1571" s="1"/>
      <c r="L1571" s="1"/>
      <c r="M1571" s="18"/>
      <c r="S1571" s="18"/>
      <c r="T1571" s="18"/>
      <c r="U1571" s="18"/>
      <c r="V1571" s="18"/>
    </row>
    <row r="1572" spans="1:22" ht="14.25" customHeight="1" x14ac:dyDescent="0.25">
      <c r="A1572" s="18"/>
      <c r="B1572" s="18"/>
      <c r="C1572" s="18"/>
      <c r="D1572" s="18"/>
      <c r="E1572" s="18"/>
      <c r="F1572" s="18"/>
      <c r="G1572" s="18"/>
      <c r="H1572" s="18"/>
      <c r="I1572" s="18"/>
      <c r="J1572" s="18"/>
      <c r="K1572" s="1"/>
      <c r="L1572" s="1"/>
      <c r="M1572" s="18"/>
      <c r="S1572" s="18"/>
      <c r="T1572" s="18"/>
      <c r="U1572" s="18"/>
      <c r="V1572" s="18"/>
    </row>
    <row r="1573" spans="1:22" ht="14.25" customHeight="1" x14ac:dyDescent="0.25">
      <c r="A1573" s="18"/>
      <c r="B1573" s="18"/>
      <c r="C1573" s="18"/>
      <c r="D1573" s="18"/>
      <c r="E1573" s="18"/>
      <c r="F1573" s="18"/>
      <c r="G1573" s="18"/>
      <c r="H1573" s="18"/>
      <c r="I1573" s="18"/>
      <c r="J1573" s="18"/>
      <c r="K1573" s="1"/>
      <c r="L1573" s="1"/>
      <c r="M1573" s="18"/>
      <c r="S1573" s="18"/>
      <c r="T1573" s="18"/>
      <c r="U1573" s="18"/>
      <c r="V1573" s="18"/>
    </row>
    <row r="1574" spans="1:22" ht="14.25" customHeight="1" x14ac:dyDescent="0.25">
      <c r="A1574" s="18"/>
      <c r="B1574" s="18"/>
      <c r="C1574" s="18"/>
      <c r="D1574" s="18"/>
      <c r="E1574" s="18"/>
      <c r="F1574" s="18"/>
      <c r="G1574" s="18"/>
      <c r="H1574" s="18"/>
      <c r="I1574" s="18"/>
      <c r="J1574" s="18"/>
      <c r="K1574" s="1"/>
      <c r="L1574" s="1"/>
      <c r="M1574" s="18"/>
      <c r="S1574" s="18"/>
      <c r="T1574" s="18"/>
      <c r="U1574" s="18"/>
      <c r="V1574" s="18"/>
    </row>
    <row r="1575" spans="1:22" ht="14.25" customHeight="1" x14ac:dyDescent="0.25">
      <c r="A1575" s="18"/>
      <c r="B1575" s="18"/>
      <c r="C1575" s="18"/>
      <c r="D1575" s="18"/>
      <c r="E1575" s="18"/>
      <c r="F1575" s="18"/>
      <c r="G1575" s="18"/>
      <c r="H1575" s="18"/>
      <c r="I1575" s="18"/>
      <c r="J1575" s="18"/>
      <c r="K1575" s="1"/>
      <c r="L1575" s="1"/>
      <c r="M1575" s="18"/>
      <c r="S1575" s="18"/>
      <c r="T1575" s="18"/>
      <c r="U1575" s="18"/>
      <c r="V1575" s="18"/>
    </row>
    <row r="1576" spans="1:22" ht="14.25" customHeight="1" x14ac:dyDescent="0.25">
      <c r="A1576" s="18"/>
      <c r="B1576" s="18"/>
      <c r="C1576" s="18"/>
      <c r="D1576" s="18"/>
      <c r="E1576" s="18"/>
      <c r="F1576" s="18"/>
      <c r="G1576" s="18"/>
      <c r="H1576" s="18"/>
      <c r="I1576" s="18"/>
      <c r="J1576" s="18"/>
      <c r="K1576" s="1"/>
      <c r="L1576" s="1"/>
      <c r="M1576" s="18"/>
      <c r="S1576" s="18"/>
      <c r="T1576" s="18"/>
      <c r="U1576" s="18"/>
      <c r="V1576" s="18"/>
    </row>
    <row r="1577" spans="1:22" ht="14.25" customHeight="1" x14ac:dyDescent="0.25">
      <c r="A1577" s="18"/>
      <c r="B1577" s="18"/>
      <c r="C1577" s="18"/>
      <c r="D1577" s="18"/>
      <c r="E1577" s="18"/>
      <c r="F1577" s="18"/>
      <c r="G1577" s="18"/>
      <c r="H1577" s="18"/>
      <c r="I1577" s="18"/>
      <c r="J1577" s="18"/>
      <c r="K1577" s="1"/>
      <c r="L1577" s="1"/>
      <c r="M1577" s="18"/>
      <c r="S1577" s="18"/>
      <c r="T1577" s="18"/>
      <c r="U1577" s="18"/>
      <c r="V1577" s="18"/>
    </row>
    <row r="1578" spans="1:22" ht="14.25" customHeight="1" x14ac:dyDescent="0.25">
      <c r="A1578" s="18"/>
      <c r="B1578" s="18"/>
      <c r="C1578" s="18"/>
      <c r="D1578" s="18"/>
      <c r="E1578" s="18"/>
      <c r="F1578" s="18"/>
      <c r="G1578" s="18"/>
      <c r="H1578" s="18"/>
      <c r="I1578" s="18"/>
      <c r="J1578" s="18"/>
      <c r="K1578" s="1"/>
      <c r="L1578" s="1"/>
      <c r="M1578" s="18"/>
      <c r="S1578" s="18"/>
      <c r="T1578" s="18"/>
      <c r="U1578" s="18"/>
      <c r="V1578" s="18"/>
    </row>
    <row r="1579" spans="1:22" ht="14.25" customHeight="1" x14ac:dyDescent="0.25">
      <c r="A1579" s="18"/>
      <c r="B1579" s="18"/>
      <c r="C1579" s="18"/>
      <c r="D1579" s="18"/>
      <c r="E1579" s="18"/>
      <c r="F1579" s="18"/>
      <c r="G1579" s="18"/>
      <c r="H1579" s="18"/>
      <c r="I1579" s="18"/>
      <c r="J1579" s="18"/>
      <c r="K1579" s="1"/>
      <c r="L1579" s="1"/>
      <c r="M1579" s="18"/>
      <c r="S1579" s="18"/>
      <c r="T1579" s="18"/>
      <c r="U1579" s="18"/>
      <c r="V1579" s="18"/>
    </row>
    <row r="1580" spans="1:22" ht="14.25" customHeight="1" x14ac:dyDescent="0.25">
      <c r="A1580" s="18"/>
      <c r="B1580" s="18"/>
      <c r="C1580" s="18"/>
      <c r="D1580" s="18"/>
      <c r="E1580" s="18"/>
      <c r="F1580" s="18"/>
      <c r="G1580" s="18"/>
      <c r="H1580" s="18"/>
      <c r="I1580" s="18"/>
      <c r="J1580" s="18"/>
      <c r="K1580" s="1"/>
      <c r="L1580" s="1"/>
      <c r="M1580" s="18"/>
      <c r="S1580" s="18"/>
      <c r="T1580" s="18"/>
      <c r="U1580" s="18"/>
      <c r="V1580" s="18"/>
    </row>
    <row r="1581" spans="1:22" ht="14.25" customHeight="1" x14ac:dyDescent="0.25">
      <c r="A1581" s="18"/>
      <c r="B1581" s="18"/>
      <c r="C1581" s="18"/>
      <c r="D1581" s="18"/>
      <c r="E1581" s="18"/>
      <c r="F1581" s="18"/>
      <c r="G1581" s="18"/>
      <c r="H1581" s="18"/>
      <c r="I1581" s="18"/>
      <c r="J1581" s="18"/>
      <c r="K1581" s="1"/>
      <c r="L1581" s="1"/>
      <c r="M1581" s="18"/>
      <c r="S1581" s="18"/>
      <c r="T1581" s="18"/>
      <c r="U1581" s="18"/>
      <c r="V1581" s="18"/>
    </row>
    <row r="1582" spans="1:22" ht="14.25" customHeight="1" x14ac:dyDescent="0.25">
      <c r="A1582" s="18"/>
      <c r="B1582" s="18"/>
      <c r="C1582" s="18"/>
      <c r="D1582" s="18"/>
      <c r="E1582" s="18"/>
      <c r="F1582" s="18"/>
      <c r="G1582" s="18"/>
      <c r="H1582" s="18"/>
      <c r="I1582" s="18"/>
      <c r="J1582" s="18"/>
      <c r="K1582" s="1"/>
      <c r="L1582" s="1"/>
      <c r="M1582" s="18"/>
      <c r="S1582" s="18"/>
      <c r="T1582" s="18"/>
      <c r="U1582" s="18"/>
      <c r="V1582" s="18"/>
    </row>
    <row r="1583" spans="1:22" ht="14.25" customHeight="1" x14ac:dyDescent="0.25">
      <c r="A1583" s="18"/>
      <c r="B1583" s="18"/>
      <c r="C1583" s="18"/>
      <c r="D1583" s="18"/>
      <c r="E1583" s="18"/>
      <c r="F1583" s="18"/>
      <c r="G1583" s="18"/>
      <c r="H1583" s="18"/>
      <c r="I1583" s="18"/>
      <c r="J1583" s="18"/>
      <c r="K1583" s="1"/>
      <c r="L1583" s="1"/>
      <c r="M1583" s="18"/>
      <c r="S1583" s="18"/>
      <c r="T1583" s="18"/>
      <c r="U1583" s="18"/>
      <c r="V1583" s="18"/>
    </row>
    <row r="1584" spans="1:22" ht="14.25" customHeight="1" x14ac:dyDescent="0.25">
      <c r="A1584" s="18"/>
      <c r="B1584" s="18"/>
      <c r="C1584" s="18"/>
      <c r="D1584" s="18"/>
      <c r="E1584" s="18"/>
      <c r="F1584" s="18"/>
      <c r="G1584" s="18"/>
      <c r="H1584" s="18"/>
      <c r="I1584" s="18"/>
      <c r="J1584" s="18"/>
      <c r="K1584" s="1"/>
      <c r="L1584" s="1"/>
      <c r="M1584" s="18"/>
      <c r="S1584" s="18"/>
      <c r="T1584" s="18"/>
      <c r="U1584" s="18"/>
      <c r="V1584" s="18"/>
    </row>
    <row r="1585" spans="1:22" ht="14.25" customHeight="1" x14ac:dyDescent="0.25">
      <c r="A1585" s="18"/>
      <c r="B1585" s="18"/>
      <c r="C1585" s="18"/>
      <c r="D1585" s="18"/>
      <c r="E1585" s="18"/>
      <c r="F1585" s="18"/>
      <c r="G1585" s="18"/>
      <c r="H1585" s="18"/>
      <c r="I1585" s="18"/>
      <c r="J1585" s="18"/>
      <c r="K1585" s="1"/>
      <c r="L1585" s="1"/>
      <c r="M1585" s="18"/>
      <c r="S1585" s="18"/>
      <c r="T1585" s="18"/>
      <c r="U1585" s="18"/>
      <c r="V1585" s="18"/>
    </row>
    <row r="1586" spans="1:22" ht="14.25" customHeight="1" x14ac:dyDescent="0.25">
      <c r="A1586" s="18"/>
      <c r="B1586" s="18"/>
      <c r="C1586" s="18"/>
      <c r="D1586" s="18"/>
      <c r="E1586" s="18"/>
      <c r="F1586" s="18"/>
      <c r="G1586" s="18"/>
      <c r="H1586" s="18"/>
      <c r="I1586" s="18"/>
      <c r="J1586" s="18"/>
      <c r="K1586" s="1"/>
      <c r="L1586" s="1"/>
      <c r="M1586" s="18"/>
      <c r="S1586" s="18"/>
      <c r="T1586" s="18"/>
      <c r="U1586" s="18"/>
      <c r="V1586" s="18"/>
    </row>
    <row r="1587" spans="1:22" ht="14.25" customHeight="1" x14ac:dyDescent="0.25">
      <c r="A1587" s="18"/>
      <c r="B1587" s="18"/>
      <c r="C1587" s="18"/>
      <c r="D1587" s="18"/>
      <c r="E1587" s="18"/>
      <c r="F1587" s="18"/>
      <c r="G1587" s="18"/>
      <c r="H1587" s="18"/>
      <c r="I1587" s="18"/>
      <c r="J1587" s="18"/>
      <c r="K1587" s="1"/>
      <c r="L1587" s="1"/>
      <c r="M1587" s="18"/>
      <c r="S1587" s="18"/>
      <c r="T1587" s="18"/>
      <c r="U1587" s="18"/>
      <c r="V1587" s="18"/>
    </row>
    <row r="1588" spans="1:22" ht="14.25" customHeight="1" x14ac:dyDescent="0.25">
      <c r="A1588" s="18"/>
      <c r="B1588" s="18"/>
      <c r="C1588" s="18"/>
      <c r="D1588" s="18"/>
      <c r="E1588" s="18"/>
      <c r="F1588" s="18"/>
      <c r="G1588" s="18"/>
      <c r="H1588" s="18"/>
      <c r="I1588" s="18"/>
      <c r="J1588" s="18"/>
      <c r="K1588" s="1"/>
      <c r="L1588" s="1"/>
      <c r="M1588" s="18"/>
      <c r="S1588" s="18"/>
      <c r="T1588" s="18"/>
      <c r="U1588" s="18"/>
      <c r="V1588" s="18"/>
    </row>
    <row r="1589" spans="1:22" ht="14.25" customHeight="1" x14ac:dyDescent="0.25">
      <c r="A1589" s="18"/>
      <c r="B1589" s="18"/>
      <c r="C1589" s="18"/>
      <c r="D1589" s="18"/>
      <c r="E1589" s="18"/>
      <c r="F1589" s="18"/>
      <c r="G1589" s="18"/>
      <c r="H1589" s="18"/>
      <c r="I1589" s="18"/>
      <c r="J1589" s="18"/>
      <c r="K1589" s="1"/>
      <c r="L1589" s="1"/>
      <c r="M1589" s="18"/>
      <c r="S1589" s="18"/>
      <c r="T1589" s="18"/>
      <c r="U1589" s="18"/>
      <c r="V1589" s="18"/>
    </row>
    <row r="1590" spans="1:22" ht="14.25" customHeight="1" x14ac:dyDescent="0.25">
      <c r="A1590" s="18"/>
      <c r="B1590" s="18"/>
      <c r="C1590" s="18"/>
      <c r="D1590" s="18"/>
      <c r="E1590" s="18"/>
      <c r="F1590" s="18"/>
      <c r="G1590" s="18"/>
      <c r="H1590" s="18"/>
      <c r="I1590" s="18"/>
      <c r="J1590" s="18"/>
      <c r="K1590" s="1"/>
      <c r="L1590" s="1"/>
      <c r="M1590" s="18"/>
      <c r="S1590" s="18"/>
      <c r="T1590" s="18"/>
      <c r="U1590" s="18"/>
      <c r="V1590" s="18"/>
    </row>
    <row r="1591" spans="1:22" ht="14.25" customHeight="1" x14ac:dyDescent="0.25">
      <c r="A1591" s="18"/>
      <c r="B1591" s="18"/>
      <c r="C1591" s="18"/>
      <c r="D1591" s="18"/>
      <c r="E1591" s="18"/>
      <c r="F1591" s="18"/>
      <c r="G1591" s="18"/>
      <c r="H1591" s="18"/>
      <c r="I1591" s="18"/>
      <c r="J1591" s="18"/>
      <c r="K1591" s="1"/>
      <c r="L1591" s="1"/>
      <c r="M1591" s="18"/>
      <c r="S1591" s="18"/>
      <c r="T1591" s="18"/>
      <c r="U1591" s="18"/>
      <c r="V1591" s="18"/>
    </row>
    <row r="1592" spans="1:22" ht="14.25" customHeight="1" x14ac:dyDescent="0.25">
      <c r="A1592" s="18"/>
      <c r="B1592" s="18"/>
      <c r="C1592" s="18"/>
      <c r="D1592" s="18"/>
      <c r="E1592" s="18"/>
      <c r="F1592" s="18"/>
      <c r="G1592" s="18"/>
      <c r="H1592" s="18"/>
      <c r="I1592" s="18"/>
      <c r="J1592" s="18"/>
      <c r="K1592" s="1"/>
      <c r="L1592" s="1"/>
      <c r="M1592" s="18"/>
      <c r="S1592" s="18"/>
      <c r="T1592" s="18"/>
      <c r="U1592" s="18"/>
      <c r="V1592" s="18"/>
    </row>
    <row r="1593" spans="1:22" ht="14.25" customHeight="1" x14ac:dyDescent="0.25">
      <c r="A1593" s="18"/>
      <c r="B1593" s="18"/>
      <c r="C1593" s="18"/>
      <c r="D1593" s="18"/>
      <c r="E1593" s="18"/>
      <c r="F1593" s="18"/>
      <c r="G1593" s="18"/>
      <c r="H1593" s="18"/>
      <c r="I1593" s="18"/>
      <c r="J1593" s="18"/>
      <c r="K1593" s="1"/>
      <c r="L1593" s="1"/>
      <c r="M1593" s="18"/>
      <c r="S1593" s="18"/>
      <c r="T1593" s="18"/>
      <c r="U1593" s="18"/>
      <c r="V1593" s="18"/>
    </row>
    <row r="1594" spans="1:22" ht="14.25" customHeight="1" x14ac:dyDescent="0.25">
      <c r="A1594" s="18"/>
      <c r="B1594" s="18"/>
      <c r="C1594" s="18"/>
      <c r="D1594" s="18"/>
      <c r="E1594" s="18"/>
      <c r="F1594" s="18"/>
      <c r="G1594" s="18"/>
      <c r="H1594" s="18"/>
      <c r="I1594" s="18"/>
      <c r="J1594" s="18"/>
      <c r="K1594" s="1"/>
      <c r="L1594" s="1"/>
      <c r="M1594" s="18"/>
      <c r="S1594" s="18"/>
      <c r="T1594" s="18"/>
      <c r="U1594" s="18"/>
      <c r="V1594" s="18"/>
    </row>
    <row r="1595" spans="1:22" ht="14.25" customHeight="1" x14ac:dyDescent="0.25">
      <c r="A1595" s="18"/>
      <c r="B1595" s="18"/>
      <c r="C1595" s="18"/>
      <c r="D1595" s="18"/>
      <c r="E1595" s="18"/>
      <c r="F1595" s="18"/>
      <c r="G1595" s="18"/>
      <c r="H1595" s="18"/>
      <c r="I1595" s="18"/>
      <c r="J1595" s="18"/>
      <c r="K1595" s="1"/>
      <c r="L1595" s="1"/>
      <c r="M1595" s="18"/>
      <c r="S1595" s="18"/>
      <c r="T1595" s="18"/>
      <c r="U1595" s="18"/>
      <c r="V1595" s="18"/>
    </row>
    <row r="1596" spans="1:22" ht="14.25" customHeight="1" x14ac:dyDescent="0.25">
      <c r="A1596" s="18"/>
      <c r="B1596" s="18"/>
      <c r="C1596" s="18"/>
      <c r="D1596" s="18"/>
      <c r="E1596" s="18"/>
      <c r="F1596" s="18"/>
      <c r="G1596" s="18"/>
      <c r="H1596" s="18"/>
      <c r="I1596" s="18"/>
      <c r="J1596" s="18"/>
      <c r="K1596" s="1"/>
      <c r="L1596" s="1"/>
      <c r="M1596" s="18"/>
      <c r="S1596" s="18"/>
      <c r="T1596" s="18"/>
      <c r="U1596" s="18"/>
      <c r="V1596" s="18"/>
    </row>
    <row r="1597" spans="1:22" ht="14.25" customHeight="1" x14ac:dyDescent="0.25">
      <c r="A1597" s="18"/>
      <c r="B1597" s="18"/>
      <c r="C1597" s="18"/>
      <c r="D1597" s="18"/>
      <c r="E1597" s="18"/>
      <c r="F1597" s="18"/>
      <c r="G1597" s="18"/>
      <c r="H1597" s="18"/>
      <c r="I1597" s="18"/>
      <c r="J1597" s="18"/>
      <c r="K1597" s="1"/>
      <c r="L1597" s="1"/>
      <c r="M1597" s="18"/>
      <c r="S1597" s="18"/>
      <c r="T1597" s="18"/>
      <c r="U1597" s="18"/>
      <c r="V1597" s="18"/>
    </row>
    <row r="1598" spans="1:22" ht="14.25" customHeight="1" x14ac:dyDescent="0.25">
      <c r="A1598" s="18"/>
      <c r="B1598" s="18"/>
      <c r="C1598" s="18"/>
      <c r="D1598" s="18"/>
      <c r="E1598" s="18"/>
      <c r="F1598" s="18"/>
      <c r="G1598" s="18"/>
      <c r="H1598" s="18"/>
      <c r="I1598" s="18"/>
      <c r="J1598" s="18"/>
      <c r="K1598" s="1"/>
      <c r="L1598" s="1"/>
      <c r="M1598" s="18"/>
      <c r="S1598" s="18"/>
      <c r="T1598" s="18"/>
      <c r="U1598" s="18"/>
      <c r="V1598" s="18"/>
    </row>
    <row r="1599" spans="1:22" ht="14.25" customHeight="1" x14ac:dyDescent="0.25">
      <c r="A1599" s="18"/>
      <c r="B1599" s="18"/>
      <c r="C1599" s="18"/>
      <c r="D1599" s="18"/>
      <c r="E1599" s="18"/>
      <c r="F1599" s="18"/>
      <c r="G1599" s="18"/>
      <c r="H1599" s="18"/>
      <c r="I1599" s="18"/>
      <c r="J1599" s="18"/>
      <c r="K1599" s="1"/>
      <c r="L1599" s="1"/>
      <c r="M1599" s="18"/>
      <c r="S1599" s="18"/>
      <c r="T1599" s="18"/>
      <c r="U1599" s="18"/>
      <c r="V1599" s="18"/>
    </row>
    <row r="1600" spans="1:22" ht="14.25" customHeight="1" x14ac:dyDescent="0.25">
      <c r="A1600" s="18"/>
      <c r="B1600" s="18"/>
      <c r="C1600" s="18"/>
      <c r="D1600" s="18"/>
      <c r="E1600" s="18"/>
      <c r="F1600" s="18"/>
      <c r="G1600" s="18"/>
      <c r="H1600" s="18"/>
      <c r="I1600" s="18"/>
      <c r="J1600" s="18"/>
      <c r="K1600" s="1"/>
      <c r="L1600" s="1"/>
      <c r="M1600" s="18"/>
      <c r="S1600" s="18"/>
      <c r="T1600" s="18"/>
      <c r="U1600" s="18"/>
      <c r="V1600" s="18"/>
    </row>
    <row r="1601" spans="1:22" ht="14.25" customHeight="1" x14ac:dyDescent="0.25">
      <c r="A1601" s="18"/>
      <c r="B1601" s="18"/>
      <c r="C1601" s="18"/>
      <c r="D1601" s="18"/>
      <c r="E1601" s="18"/>
      <c r="F1601" s="18"/>
      <c r="G1601" s="18"/>
      <c r="H1601" s="18"/>
      <c r="I1601" s="18"/>
      <c r="J1601" s="18"/>
      <c r="K1601" s="1"/>
      <c r="L1601" s="1"/>
      <c r="M1601" s="18"/>
      <c r="S1601" s="18"/>
      <c r="T1601" s="18"/>
      <c r="U1601" s="18"/>
      <c r="V1601" s="18"/>
    </row>
    <row r="1602" spans="1:22" ht="14.25" customHeight="1" x14ac:dyDescent="0.25">
      <c r="A1602" s="18"/>
      <c r="B1602" s="18"/>
      <c r="C1602" s="18"/>
      <c r="D1602" s="18"/>
      <c r="E1602" s="18"/>
      <c r="F1602" s="18"/>
      <c r="G1602" s="18"/>
      <c r="H1602" s="18"/>
      <c r="I1602" s="18"/>
      <c r="J1602" s="18"/>
      <c r="K1602" s="1"/>
      <c r="L1602" s="1"/>
      <c r="M1602" s="18"/>
      <c r="S1602" s="18"/>
      <c r="T1602" s="18"/>
      <c r="U1602" s="18"/>
      <c r="V1602" s="18"/>
    </row>
    <row r="1603" spans="1:22" ht="14.25" customHeight="1" x14ac:dyDescent="0.25">
      <c r="A1603" s="18"/>
      <c r="B1603" s="18"/>
      <c r="C1603" s="18"/>
      <c r="D1603" s="18"/>
      <c r="E1603" s="18"/>
      <c r="F1603" s="18"/>
      <c r="G1603" s="18"/>
      <c r="H1603" s="18"/>
      <c r="I1603" s="18"/>
      <c r="J1603" s="18"/>
      <c r="K1603" s="1"/>
      <c r="L1603" s="1"/>
      <c r="M1603" s="18"/>
      <c r="S1603" s="18"/>
      <c r="T1603" s="18"/>
      <c r="U1603" s="18"/>
      <c r="V1603" s="18"/>
    </row>
    <row r="1604" spans="1:22" ht="14.25" customHeight="1" x14ac:dyDescent="0.25">
      <c r="A1604" s="18"/>
      <c r="B1604" s="18"/>
      <c r="C1604" s="18"/>
      <c r="D1604" s="18"/>
      <c r="E1604" s="18"/>
      <c r="F1604" s="18"/>
      <c r="G1604" s="18"/>
      <c r="H1604" s="18"/>
      <c r="I1604" s="18"/>
      <c r="J1604" s="18"/>
      <c r="K1604" s="1"/>
      <c r="L1604" s="1"/>
      <c r="M1604" s="18"/>
      <c r="S1604" s="18"/>
      <c r="T1604" s="18"/>
      <c r="U1604" s="18"/>
      <c r="V1604" s="18"/>
    </row>
    <row r="1605" spans="1:22" ht="14.25" customHeight="1" x14ac:dyDescent="0.25">
      <c r="A1605" s="18"/>
      <c r="B1605" s="18"/>
      <c r="C1605" s="18"/>
      <c r="D1605" s="18"/>
      <c r="E1605" s="18"/>
      <c r="F1605" s="18"/>
      <c r="G1605" s="18"/>
      <c r="H1605" s="18"/>
      <c r="I1605" s="18"/>
      <c r="J1605" s="18"/>
      <c r="K1605" s="1"/>
      <c r="L1605" s="1"/>
      <c r="M1605" s="18"/>
      <c r="S1605" s="18"/>
      <c r="T1605" s="18"/>
      <c r="U1605" s="18"/>
      <c r="V1605" s="18"/>
    </row>
    <row r="1606" spans="1:22" ht="14.25" customHeight="1" x14ac:dyDescent="0.25">
      <c r="A1606" s="18"/>
      <c r="B1606" s="18"/>
      <c r="C1606" s="18"/>
      <c r="D1606" s="18"/>
      <c r="E1606" s="18"/>
      <c r="F1606" s="18"/>
      <c r="G1606" s="18"/>
      <c r="H1606" s="18"/>
      <c r="I1606" s="18"/>
      <c r="J1606" s="18"/>
      <c r="K1606" s="1"/>
      <c r="L1606" s="1"/>
      <c r="M1606" s="18"/>
      <c r="S1606" s="18"/>
      <c r="T1606" s="18"/>
      <c r="U1606" s="18"/>
      <c r="V1606" s="18"/>
    </row>
    <row r="1607" spans="1:22" ht="14.25" customHeight="1" x14ac:dyDescent="0.25">
      <c r="A1607" s="18"/>
      <c r="B1607" s="18"/>
      <c r="C1607" s="18"/>
      <c r="D1607" s="18"/>
      <c r="E1607" s="18"/>
      <c r="F1607" s="18"/>
      <c r="G1607" s="18"/>
      <c r="H1607" s="18"/>
      <c r="I1607" s="18"/>
      <c r="J1607" s="18"/>
      <c r="K1607" s="1"/>
      <c r="L1607" s="1"/>
      <c r="M1607" s="18"/>
      <c r="S1607" s="18"/>
      <c r="T1607" s="18"/>
      <c r="U1607" s="18"/>
      <c r="V1607" s="18"/>
    </row>
    <row r="1608" spans="1:22" ht="14.25" customHeight="1" x14ac:dyDescent="0.25">
      <c r="A1608" s="18"/>
      <c r="B1608" s="18"/>
      <c r="C1608" s="18"/>
      <c r="D1608" s="18"/>
      <c r="E1608" s="18"/>
      <c r="F1608" s="18"/>
      <c r="G1608" s="18"/>
      <c r="H1608" s="18"/>
      <c r="I1608" s="18"/>
      <c r="J1608" s="18"/>
      <c r="K1608" s="1"/>
      <c r="L1608" s="1"/>
      <c r="M1608" s="18"/>
      <c r="S1608" s="18"/>
      <c r="T1608" s="18"/>
      <c r="U1608" s="18"/>
      <c r="V1608" s="18"/>
    </row>
    <row r="1609" spans="1:22" ht="14.25" customHeight="1" x14ac:dyDescent="0.25">
      <c r="A1609" s="18"/>
      <c r="B1609" s="18"/>
      <c r="C1609" s="18"/>
      <c r="D1609" s="18"/>
      <c r="E1609" s="18"/>
      <c r="F1609" s="18"/>
      <c r="G1609" s="18"/>
      <c r="H1609" s="18"/>
      <c r="I1609" s="18"/>
      <c r="J1609" s="18"/>
      <c r="K1609" s="1"/>
      <c r="L1609" s="1"/>
      <c r="M1609" s="18"/>
      <c r="S1609" s="18"/>
      <c r="T1609" s="18"/>
      <c r="U1609" s="18"/>
      <c r="V1609" s="18"/>
    </row>
    <row r="1610" spans="1:22" ht="14.25" customHeight="1" x14ac:dyDescent="0.25">
      <c r="A1610" s="18"/>
      <c r="B1610" s="18"/>
      <c r="C1610" s="18"/>
      <c r="D1610" s="18"/>
      <c r="E1610" s="18"/>
      <c r="F1610" s="18"/>
      <c r="G1610" s="18"/>
      <c r="H1610" s="18"/>
      <c r="I1610" s="18"/>
      <c r="J1610" s="18"/>
      <c r="K1610" s="1"/>
      <c r="L1610" s="1"/>
      <c r="M1610" s="18"/>
      <c r="S1610" s="18"/>
      <c r="T1610" s="18"/>
      <c r="U1610" s="18"/>
      <c r="V1610" s="18"/>
    </row>
    <row r="1611" spans="1:22" ht="14.25" customHeight="1" x14ac:dyDescent="0.25">
      <c r="A1611" s="18"/>
      <c r="B1611" s="18"/>
      <c r="C1611" s="18"/>
      <c r="D1611" s="18"/>
      <c r="E1611" s="18"/>
      <c r="F1611" s="18"/>
      <c r="G1611" s="18"/>
      <c r="H1611" s="18"/>
      <c r="I1611" s="18"/>
      <c r="J1611" s="18"/>
      <c r="K1611" s="1"/>
      <c r="L1611" s="1"/>
      <c r="M1611" s="18"/>
      <c r="S1611" s="18"/>
      <c r="T1611" s="18"/>
      <c r="U1611" s="18"/>
      <c r="V1611" s="18"/>
    </row>
    <row r="1612" spans="1:22" ht="14.25" customHeight="1" x14ac:dyDescent="0.25">
      <c r="A1612" s="18"/>
      <c r="B1612" s="18"/>
      <c r="C1612" s="18"/>
      <c r="D1612" s="18"/>
      <c r="E1612" s="18"/>
      <c r="F1612" s="18"/>
      <c r="G1612" s="18"/>
      <c r="H1612" s="18"/>
      <c r="I1612" s="18"/>
      <c r="J1612" s="18"/>
      <c r="K1612" s="1"/>
      <c r="L1612" s="1"/>
      <c r="M1612" s="18"/>
      <c r="S1612" s="18"/>
      <c r="T1612" s="18"/>
      <c r="U1612" s="18"/>
      <c r="V1612" s="18"/>
    </row>
    <row r="1613" spans="1:22" ht="14.25" customHeight="1" x14ac:dyDescent="0.25">
      <c r="A1613" s="18"/>
      <c r="B1613" s="18"/>
      <c r="C1613" s="18"/>
      <c r="D1613" s="18"/>
      <c r="E1613" s="18"/>
      <c r="F1613" s="18"/>
      <c r="G1613" s="18"/>
      <c r="H1613" s="18"/>
      <c r="I1613" s="18"/>
      <c r="J1613" s="18"/>
      <c r="K1613" s="1"/>
      <c r="L1613" s="1"/>
      <c r="M1613" s="18"/>
      <c r="S1613" s="18"/>
      <c r="T1613" s="18"/>
      <c r="U1613" s="18"/>
      <c r="V1613" s="18"/>
    </row>
    <row r="1614" spans="1:22" ht="14.25" customHeight="1" x14ac:dyDescent="0.25">
      <c r="A1614" s="18"/>
      <c r="B1614" s="18"/>
      <c r="C1614" s="18"/>
      <c r="D1614" s="18"/>
      <c r="E1614" s="18"/>
      <c r="F1614" s="18"/>
      <c r="G1614" s="18"/>
      <c r="H1614" s="18"/>
      <c r="I1614" s="18"/>
      <c r="J1614" s="18"/>
      <c r="K1614" s="1"/>
      <c r="L1614" s="1"/>
      <c r="M1614" s="18"/>
      <c r="S1614" s="18"/>
      <c r="T1614" s="18"/>
      <c r="U1614" s="18"/>
      <c r="V1614" s="18"/>
    </row>
    <row r="1615" spans="1:22" ht="14.25" customHeight="1" x14ac:dyDescent="0.25">
      <c r="A1615" s="18"/>
      <c r="B1615" s="18"/>
      <c r="C1615" s="18"/>
      <c r="D1615" s="18"/>
      <c r="E1615" s="18"/>
      <c r="F1615" s="18"/>
      <c r="G1615" s="18"/>
      <c r="H1615" s="18"/>
      <c r="I1615" s="18"/>
      <c r="J1615" s="18"/>
      <c r="K1615" s="1"/>
      <c r="L1615" s="1"/>
      <c r="M1615" s="18"/>
      <c r="S1615" s="18"/>
      <c r="T1615" s="18"/>
      <c r="U1615" s="18"/>
      <c r="V1615" s="18"/>
    </row>
    <row r="1616" spans="1:22" ht="14.25" customHeight="1" x14ac:dyDescent="0.25">
      <c r="A1616" s="18"/>
      <c r="B1616" s="18"/>
      <c r="C1616" s="18"/>
      <c r="D1616" s="18"/>
      <c r="E1616" s="18"/>
      <c r="F1616" s="18"/>
      <c r="G1616" s="18"/>
      <c r="H1616" s="18"/>
      <c r="I1616" s="18"/>
      <c r="J1616" s="18"/>
      <c r="K1616" s="1"/>
      <c r="L1616" s="1"/>
      <c r="M1616" s="18"/>
      <c r="S1616" s="18"/>
      <c r="T1616" s="18"/>
      <c r="U1616" s="18"/>
      <c r="V1616" s="18"/>
    </row>
    <row r="1617" spans="1:22" ht="14.25" customHeight="1" x14ac:dyDescent="0.25">
      <c r="A1617" s="18"/>
      <c r="B1617" s="18"/>
      <c r="C1617" s="18"/>
      <c r="D1617" s="18"/>
      <c r="E1617" s="18"/>
      <c r="F1617" s="18"/>
      <c r="G1617" s="18"/>
      <c r="H1617" s="18"/>
      <c r="I1617" s="18"/>
      <c r="J1617" s="18"/>
      <c r="K1617" s="1"/>
      <c r="L1617" s="1"/>
      <c r="M1617" s="18"/>
      <c r="S1617" s="18"/>
      <c r="T1617" s="18"/>
      <c r="U1617" s="18"/>
      <c r="V1617" s="18"/>
    </row>
    <row r="1618" spans="1:22" ht="14.25" customHeight="1" x14ac:dyDescent="0.25">
      <c r="A1618" s="18"/>
      <c r="B1618" s="18"/>
      <c r="C1618" s="18"/>
      <c r="D1618" s="18"/>
      <c r="E1618" s="18"/>
      <c r="F1618" s="18"/>
      <c r="G1618" s="18"/>
      <c r="H1618" s="18"/>
      <c r="I1618" s="18"/>
      <c r="J1618" s="18"/>
      <c r="K1618" s="1"/>
      <c r="L1618" s="1"/>
      <c r="M1618" s="18"/>
      <c r="S1618" s="18"/>
      <c r="T1618" s="18"/>
      <c r="U1618" s="18"/>
      <c r="V1618" s="18"/>
    </row>
    <row r="1619" spans="1:22" ht="14.25" customHeight="1" x14ac:dyDescent="0.25">
      <c r="A1619" s="18"/>
      <c r="B1619" s="18"/>
      <c r="C1619" s="18"/>
      <c r="D1619" s="18"/>
      <c r="E1619" s="18"/>
      <c r="F1619" s="18"/>
      <c r="G1619" s="18"/>
      <c r="H1619" s="18"/>
      <c r="I1619" s="18"/>
      <c r="J1619" s="18"/>
      <c r="K1619" s="1"/>
      <c r="L1619" s="1"/>
      <c r="M1619" s="18"/>
      <c r="S1619" s="18"/>
      <c r="T1619" s="18"/>
      <c r="U1619" s="18"/>
      <c r="V1619" s="18"/>
    </row>
    <row r="1620" spans="1:22" ht="14.25" customHeight="1" x14ac:dyDescent="0.25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  <c r="K1620" s="1"/>
      <c r="L1620" s="1"/>
      <c r="M1620" s="18"/>
      <c r="S1620" s="18"/>
      <c r="T1620" s="18"/>
      <c r="U1620" s="18"/>
      <c r="V1620" s="18"/>
    </row>
    <row r="1621" spans="1:22" ht="14.25" customHeight="1" x14ac:dyDescent="0.25">
      <c r="A1621" s="18"/>
      <c r="B1621" s="18"/>
      <c r="C1621" s="18"/>
      <c r="D1621" s="18"/>
      <c r="E1621" s="18"/>
      <c r="F1621" s="18"/>
      <c r="G1621" s="18"/>
      <c r="H1621" s="18"/>
      <c r="I1621" s="18"/>
      <c r="J1621" s="18"/>
      <c r="K1621" s="1"/>
      <c r="L1621" s="1"/>
      <c r="M1621" s="18"/>
      <c r="S1621" s="18"/>
      <c r="T1621" s="18"/>
      <c r="U1621" s="18"/>
      <c r="V1621" s="18"/>
    </row>
    <row r="1622" spans="1:22" ht="14.25" customHeight="1" x14ac:dyDescent="0.25">
      <c r="A1622" s="18"/>
      <c r="B1622" s="18"/>
      <c r="C1622" s="18"/>
      <c r="D1622" s="18"/>
      <c r="E1622" s="18"/>
      <c r="F1622" s="18"/>
      <c r="G1622" s="18"/>
      <c r="H1622" s="18"/>
      <c r="I1622" s="18"/>
      <c r="J1622" s="18"/>
      <c r="K1622" s="1"/>
      <c r="L1622" s="1"/>
      <c r="M1622" s="18"/>
      <c r="S1622" s="18"/>
      <c r="T1622" s="18"/>
      <c r="U1622" s="18"/>
      <c r="V1622" s="18"/>
    </row>
    <row r="1623" spans="1:22" ht="14.25" customHeight="1" x14ac:dyDescent="0.25">
      <c r="A1623" s="18"/>
      <c r="B1623" s="18"/>
      <c r="C1623" s="18"/>
      <c r="D1623" s="18"/>
      <c r="E1623" s="18"/>
      <c r="F1623" s="18"/>
      <c r="G1623" s="18"/>
      <c r="H1623" s="18"/>
      <c r="I1623" s="18"/>
      <c r="J1623" s="18"/>
      <c r="K1623" s="1"/>
      <c r="L1623" s="1"/>
      <c r="M1623" s="18"/>
      <c r="S1623" s="18"/>
      <c r="T1623" s="18"/>
      <c r="U1623" s="18"/>
      <c r="V1623" s="18"/>
    </row>
    <row r="1624" spans="1:22" ht="14.25" customHeight="1" x14ac:dyDescent="0.25">
      <c r="A1624" s="18"/>
      <c r="B1624" s="18"/>
      <c r="C1624" s="18"/>
      <c r="D1624" s="18"/>
      <c r="E1624" s="18"/>
      <c r="F1624" s="18"/>
      <c r="G1624" s="18"/>
      <c r="H1624" s="18"/>
      <c r="I1624" s="18"/>
      <c r="J1624" s="18"/>
      <c r="K1624" s="1"/>
      <c r="L1624" s="1"/>
      <c r="M1624" s="18"/>
      <c r="S1624" s="18"/>
      <c r="T1624" s="18"/>
      <c r="U1624" s="18"/>
      <c r="V1624" s="18"/>
    </row>
    <row r="1625" spans="1:22" ht="14.25" customHeight="1" x14ac:dyDescent="0.25">
      <c r="A1625" s="18"/>
      <c r="B1625" s="18"/>
      <c r="C1625" s="18"/>
      <c r="D1625" s="18"/>
      <c r="E1625" s="18"/>
      <c r="F1625" s="18"/>
      <c r="G1625" s="18"/>
      <c r="H1625" s="18"/>
      <c r="I1625" s="18"/>
      <c r="J1625" s="18"/>
      <c r="K1625" s="1"/>
      <c r="L1625" s="1"/>
      <c r="M1625" s="18"/>
      <c r="S1625" s="18"/>
      <c r="T1625" s="18"/>
      <c r="U1625" s="18"/>
      <c r="V1625" s="18"/>
    </row>
    <row r="1626" spans="1:22" ht="14.25" customHeight="1" x14ac:dyDescent="0.25">
      <c r="A1626" s="18"/>
      <c r="B1626" s="18"/>
      <c r="C1626" s="18"/>
      <c r="D1626" s="18"/>
      <c r="E1626" s="18"/>
      <c r="F1626" s="18"/>
      <c r="G1626" s="18"/>
      <c r="H1626" s="18"/>
      <c r="I1626" s="18"/>
      <c r="J1626" s="18"/>
      <c r="K1626" s="1"/>
      <c r="L1626" s="1"/>
      <c r="M1626" s="18"/>
      <c r="S1626" s="18"/>
      <c r="T1626" s="18"/>
      <c r="U1626" s="18"/>
      <c r="V1626" s="18"/>
    </row>
    <row r="1627" spans="1:22" ht="14.25" customHeight="1" x14ac:dyDescent="0.25">
      <c r="A1627" s="18"/>
      <c r="B1627" s="18"/>
      <c r="C1627" s="18"/>
      <c r="D1627" s="18"/>
      <c r="E1627" s="18"/>
      <c r="F1627" s="18"/>
      <c r="G1627" s="18"/>
      <c r="H1627" s="18"/>
      <c r="I1627" s="18"/>
      <c r="J1627" s="18"/>
      <c r="K1627" s="1"/>
      <c r="L1627" s="1"/>
      <c r="M1627" s="18"/>
      <c r="S1627" s="18"/>
      <c r="T1627" s="18"/>
      <c r="U1627" s="18"/>
      <c r="V1627" s="18"/>
    </row>
    <row r="1628" spans="1:22" ht="14.25" customHeight="1" x14ac:dyDescent="0.25">
      <c r="A1628" s="18"/>
      <c r="B1628" s="18"/>
      <c r="C1628" s="18"/>
      <c r="D1628" s="18"/>
      <c r="E1628" s="18"/>
      <c r="F1628" s="18"/>
      <c r="G1628" s="18"/>
      <c r="H1628" s="18"/>
      <c r="I1628" s="18"/>
      <c r="J1628" s="18"/>
      <c r="K1628" s="1"/>
      <c r="L1628" s="1"/>
      <c r="M1628" s="18"/>
      <c r="S1628" s="18"/>
      <c r="T1628" s="18"/>
      <c r="U1628" s="18"/>
      <c r="V1628" s="18"/>
    </row>
    <row r="1629" spans="1:22" ht="14.25" customHeight="1" x14ac:dyDescent="0.25">
      <c r="A1629" s="18"/>
      <c r="B1629" s="18"/>
      <c r="C1629" s="18"/>
      <c r="D1629" s="18"/>
      <c r="E1629" s="18"/>
      <c r="F1629" s="18"/>
      <c r="G1629" s="18"/>
      <c r="H1629" s="18"/>
      <c r="I1629" s="18"/>
      <c r="J1629" s="18"/>
      <c r="K1629" s="1"/>
      <c r="L1629" s="1"/>
      <c r="M1629" s="18"/>
      <c r="S1629" s="18"/>
      <c r="T1629" s="18"/>
      <c r="U1629" s="18"/>
      <c r="V1629" s="18"/>
    </row>
    <row r="1630" spans="1:22" ht="14.25" customHeight="1" x14ac:dyDescent="0.25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  <c r="K1630" s="1"/>
      <c r="L1630" s="1"/>
      <c r="M1630" s="18"/>
      <c r="S1630" s="18"/>
      <c r="T1630" s="18"/>
      <c r="U1630" s="18"/>
      <c r="V1630" s="18"/>
    </row>
    <row r="1631" spans="1:22" ht="14.25" customHeight="1" x14ac:dyDescent="0.25">
      <c r="A1631" s="18"/>
      <c r="B1631" s="18"/>
      <c r="C1631" s="18"/>
      <c r="D1631" s="18"/>
      <c r="E1631" s="18"/>
      <c r="F1631" s="18"/>
      <c r="G1631" s="18"/>
      <c r="H1631" s="18"/>
      <c r="I1631" s="18"/>
      <c r="J1631" s="18"/>
      <c r="K1631" s="1"/>
      <c r="L1631" s="1"/>
      <c r="M1631" s="18"/>
      <c r="S1631" s="18"/>
      <c r="T1631" s="18"/>
      <c r="U1631" s="18"/>
      <c r="V1631" s="18"/>
    </row>
    <row r="1632" spans="1:22" ht="14.25" customHeight="1" x14ac:dyDescent="0.25">
      <c r="A1632" s="18"/>
      <c r="B1632" s="18"/>
      <c r="C1632" s="18"/>
      <c r="D1632" s="18"/>
      <c r="E1632" s="18"/>
      <c r="F1632" s="18"/>
      <c r="G1632" s="18"/>
      <c r="H1632" s="18"/>
      <c r="I1632" s="18"/>
      <c r="J1632" s="18"/>
      <c r="K1632" s="1"/>
      <c r="L1632" s="1"/>
      <c r="M1632" s="18"/>
      <c r="S1632" s="18"/>
      <c r="T1632" s="18"/>
      <c r="U1632" s="18"/>
      <c r="V1632" s="18"/>
    </row>
    <row r="1633" spans="1:22" ht="14.25" customHeight="1" x14ac:dyDescent="0.25">
      <c r="A1633" s="18"/>
      <c r="B1633" s="18"/>
      <c r="C1633" s="18"/>
      <c r="D1633" s="18"/>
      <c r="E1633" s="18"/>
      <c r="F1633" s="18"/>
      <c r="G1633" s="18"/>
      <c r="H1633" s="18"/>
      <c r="I1633" s="18"/>
      <c r="J1633" s="18"/>
      <c r="K1633" s="1"/>
      <c r="L1633" s="1"/>
      <c r="M1633" s="18"/>
      <c r="S1633" s="18"/>
      <c r="T1633" s="18"/>
      <c r="U1633" s="18"/>
      <c r="V1633" s="18"/>
    </row>
    <row r="1634" spans="1:22" ht="14.25" customHeight="1" x14ac:dyDescent="0.25">
      <c r="A1634" s="18"/>
      <c r="B1634" s="18"/>
      <c r="C1634" s="18"/>
      <c r="D1634" s="18"/>
      <c r="E1634" s="18"/>
      <c r="F1634" s="18"/>
      <c r="G1634" s="18"/>
      <c r="H1634" s="18"/>
      <c r="I1634" s="18"/>
      <c r="J1634" s="18"/>
      <c r="K1634" s="1"/>
      <c r="L1634" s="1"/>
      <c r="M1634" s="18"/>
      <c r="S1634" s="18"/>
      <c r="T1634" s="18"/>
      <c r="U1634" s="18"/>
      <c r="V1634" s="18"/>
    </row>
    <row r="1635" spans="1:22" ht="14.25" customHeight="1" x14ac:dyDescent="0.25">
      <c r="A1635" s="18"/>
      <c r="B1635" s="18"/>
      <c r="C1635" s="18"/>
      <c r="D1635" s="18"/>
      <c r="E1635" s="18"/>
      <c r="F1635" s="18"/>
      <c r="G1635" s="18"/>
      <c r="H1635" s="18"/>
      <c r="I1635" s="18"/>
      <c r="J1635" s="18"/>
      <c r="K1635" s="1"/>
      <c r="L1635" s="1"/>
      <c r="M1635" s="18"/>
      <c r="S1635" s="18"/>
      <c r="T1635" s="18"/>
      <c r="U1635" s="18"/>
      <c r="V1635" s="18"/>
    </row>
    <row r="1636" spans="1:22" ht="14.25" customHeight="1" x14ac:dyDescent="0.25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  <c r="K1636" s="1"/>
      <c r="L1636" s="1"/>
      <c r="M1636" s="18"/>
      <c r="S1636" s="18"/>
      <c r="T1636" s="18"/>
      <c r="U1636" s="18"/>
      <c r="V1636" s="18"/>
    </row>
    <row r="1637" spans="1:22" ht="14.25" customHeight="1" x14ac:dyDescent="0.25">
      <c r="A1637" s="18"/>
      <c r="B1637" s="18"/>
      <c r="C1637" s="18"/>
      <c r="D1637" s="18"/>
      <c r="E1637" s="18"/>
      <c r="F1637" s="18"/>
      <c r="G1637" s="18"/>
      <c r="H1637" s="18"/>
      <c r="I1637" s="18"/>
      <c r="J1637" s="18"/>
      <c r="K1637" s="1"/>
      <c r="L1637" s="1"/>
      <c r="M1637" s="18"/>
      <c r="S1637" s="18"/>
      <c r="T1637" s="18"/>
      <c r="U1637" s="18"/>
      <c r="V1637" s="18"/>
    </row>
    <row r="1638" spans="1:22" ht="14.25" customHeight="1" x14ac:dyDescent="0.25">
      <c r="A1638" s="18"/>
      <c r="B1638" s="18"/>
      <c r="C1638" s="18"/>
      <c r="D1638" s="18"/>
      <c r="E1638" s="18"/>
      <c r="F1638" s="18"/>
      <c r="G1638" s="18"/>
      <c r="H1638" s="18"/>
      <c r="I1638" s="18"/>
      <c r="J1638" s="18"/>
      <c r="K1638" s="1"/>
      <c r="L1638" s="1"/>
      <c r="M1638" s="18"/>
      <c r="S1638" s="18"/>
      <c r="T1638" s="18"/>
      <c r="U1638" s="18"/>
      <c r="V1638" s="18"/>
    </row>
    <row r="1639" spans="1:22" ht="14.25" customHeight="1" x14ac:dyDescent="0.25">
      <c r="A1639" s="18"/>
      <c r="B1639" s="18"/>
      <c r="C1639" s="18"/>
      <c r="D1639" s="18"/>
      <c r="E1639" s="18"/>
      <c r="F1639" s="18"/>
      <c r="G1639" s="18"/>
      <c r="H1639" s="18"/>
      <c r="I1639" s="18"/>
      <c r="J1639" s="18"/>
      <c r="K1639" s="1"/>
      <c r="L1639" s="1"/>
      <c r="M1639" s="18"/>
      <c r="S1639" s="18"/>
      <c r="T1639" s="18"/>
      <c r="U1639" s="18"/>
      <c r="V1639" s="18"/>
    </row>
    <row r="1640" spans="1:22" ht="14.25" customHeight="1" x14ac:dyDescent="0.25">
      <c r="A1640" s="18"/>
      <c r="B1640" s="18"/>
      <c r="C1640" s="18"/>
      <c r="D1640" s="18"/>
      <c r="E1640" s="18"/>
      <c r="F1640" s="18"/>
      <c r="G1640" s="18"/>
      <c r="H1640" s="18"/>
      <c r="I1640" s="18"/>
      <c r="J1640" s="18"/>
      <c r="K1640" s="1"/>
      <c r="L1640" s="1"/>
      <c r="M1640" s="18"/>
      <c r="S1640" s="18"/>
      <c r="T1640" s="18"/>
      <c r="U1640" s="18"/>
      <c r="V1640" s="18"/>
    </row>
    <row r="1641" spans="1:22" ht="14.25" customHeight="1" x14ac:dyDescent="0.25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  <c r="K1641" s="1"/>
      <c r="L1641" s="1"/>
      <c r="M1641" s="18"/>
      <c r="S1641" s="18"/>
      <c r="T1641" s="18"/>
      <c r="U1641" s="18"/>
      <c r="V1641" s="18"/>
    </row>
    <row r="1642" spans="1:22" ht="14.25" customHeight="1" x14ac:dyDescent="0.25">
      <c r="A1642" s="18"/>
      <c r="B1642" s="18"/>
      <c r="C1642" s="18"/>
      <c r="D1642" s="18"/>
      <c r="E1642" s="18"/>
      <c r="F1642" s="18"/>
      <c r="G1642" s="18"/>
      <c r="H1642" s="18"/>
      <c r="I1642" s="18"/>
      <c r="J1642" s="18"/>
      <c r="K1642" s="1"/>
      <c r="L1642" s="1"/>
      <c r="M1642" s="18"/>
      <c r="S1642" s="18"/>
      <c r="T1642" s="18"/>
      <c r="U1642" s="18"/>
      <c r="V1642" s="18"/>
    </row>
    <row r="1643" spans="1:22" ht="14.25" customHeight="1" x14ac:dyDescent="0.25">
      <c r="A1643" s="18"/>
      <c r="B1643" s="18"/>
      <c r="C1643" s="18"/>
      <c r="D1643" s="18"/>
      <c r="E1643" s="18"/>
      <c r="F1643" s="18"/>
      <c r="G1643" s="18"/>
      <c r="H1643" s="18"/>
      <c r="I1643" s="18"/>
      <c r="J1643" s="18"/>
      <c r="K1643" s="1"/>
      <c r="L1643" s="1"/>
      <c r="M1643" s="18"/>
      <c r="S1643" s="18"/>
      <c r="T1643" s="18"/>
      <c r="U1643" s="18"/>
      <c r="V1643" s="18"/>
    </row>
    <row r="1644" spans="1:22" ht="14.25" customHeight="1" x14ac:dyDescent="0.25">
      <c r="A1644" s="18"/>
      <c r="B1644" s="18"/>
      <c r="C1644" s="18"/>
      <c r="D1644" s="18"/>
      <c r="E1644" s="18"/>
      <c r="F1644" s="18"/>
      <c r="G1644" s="18"/>
      <c r="H1644" s="18"/>
      <c r="I1644" s="18"/>
      <c r="J1644" s="18"/>
      <c r="K1644" s="1"/>
      <c r="L1644" s="1"/>
      <c r="M1644" s="18"/>
      <c r="S1644" s="18"/>
      <c r="T1644" s="18"/>
      <c r="U1644" s="18"/>
      <c r="V1644" s="18"/>
    </row>
    <row r="1645" spans="1:22" ht="14.25" customHeight="1" x14ac:dyDescent="0.25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  <c r="K1645" s="1"/>
      <c r="L1645" s="1"/>
      <c r="M1645" s="18"/>
      <c r="S1645" s="18"/>
      <c r="T1645" s="18"/>
      <c r="U1645" s="18"/>
      <c r="V1645" s="18"/>
    </row>
    <row r="1646" spans="1:22" ht="14.25" customHeight="1" x14ac:dyDescent="0.25">
      <c r="A1646" s="18"/>
      <c r="B1646" s="18"/>
      <c r="C1646" s="18"/>
      <c r="D1646" s="18"/>
      <c r="E1646" s="18"/>
      <c r="F1646" s="18"/>
      <c r="G1646" s="18"/>
      <c r="H1646" s="18"/>
      <c r="I1646" s="18"/>
      <c r="J1646" s="18"/>
      <c r="K1646" s="1"/>
      <c r="L1646" s="1"/>
      <c r="M1646" s="18"/>
      <c r="S1646" s="18"/>
      <c r="T1646" s="18"/>
      <c r="U1646" s="18"/>
      <c r="V1646" s="18"/>
    </row>
    <row r="1647" spans="1:22" ht="14.25" customHeight="1" x14ac:dyDescent="0.25">
      <c r="A1647" s="18"/>
      <c r="B1647" s="18"/>
      <c r="C1647" s="18"/>
      <c r="D1647" s="18"/>
      <c r="E1647" s="18"/>
      <c r="F1647" s="18"/>
      <c r="G1647" s="18"/>
      <c r="H1647" s="18"/>
      <c r="I1647" s="18"/>
      <c r="J1647" s="18"/>
      <c r="K1647" s="1"/>
      <c r="L1647" s="1"/>
      <c r="M1647" s="18"/>
      <c r="S1647" s="18"/>
      <c r="T1647" s="18"/>
      <c r="U1647" s="18"/>
      <c r="V1647" s="18"/>
    </row>
    <row r="1648" spans="1:22" ht="14.25" customHeight="1" x14ac:dyDescent="0.25">
      <c r="A1648" s="18"/>
      <c r="B1648" s="18"/>
      <c r="C1648" s="18"/>
      <c r="D1648" s="18"/>
      <c r="E1648" s="18"/>
      <c r="F1648" s="18"/>
      <c r="G1648" s="18"/>
      <c r="H1648" s="18"/>
      <c r="I1648" s="18"/>
      <c r="J1648" s="18"/>
      <c r="K1648" s="1"/>
      <c r="L1648" s="1"/>
      <c r="M1648" s="18"/>
      <c r="S1648" s="18"/>
      <c r="T1648" s="18"/>
      <c r="U1648" s="18"/>
      <c r="V1648" s="18"/>
    </row>
    <row r="1649" spans="1:22" ht="14.25" customHeight="1" x14ac:dyDescent="0.25">
      <c r="A1649" s="18"/>
      <c r="B1649" s="18"/>
      <c r="C1649" s="18"/>
      <c r="D1649" s="18"/>
      <c r="E1649" s="18"/>
      <c r="F1649" s="18"/>
      <c r="G1649" s="18"/>
      <c r="H1649" s="18"/>
      <c r="I1649" s="18"/>
      <c r="J1649" s="18"/>
      <c r="K1649" s="1"/>
      <c r="L1649" s="1"/>
      <c r="M1649" s="18"/>
      <c r="S1649" s="18"/>
      <c r="T1649" s="18"/>
      <c r="U1649" s="18"/>
      <c r="V1649" s="18"/>
    </row>
    <row r="1650" spans="1:22" ht="14.25" customHeight="1" x14ac:dyDescent="0.25">
      <c r="A1650" s="18"/>
      <c r="B1650" s="18"/>
      <c r="C1650" s="18"/>
      <c r="D1650" s="18"/>
      <c r="E1650" s="18"/>
      <c r="F1650" s="18"/>
      <c r="G1650" s="18"/>
      <c r="H1650" s="18"/>
      <c r="I1650" s="18"/>
      <c r="J1650" s="18"/>
      <c r="K1650" s="1"/>
      <c r="L1650" s="1"/>
      <c r="M1650" s="18"/>
      <c r="S1650" s="18"/>
      <c r="T1650" s="18"/>
      <c r="U1650" s="18"/>
      <c r="V1650" s="18"/>
    </row>
    <row r="1651" spans="1:22" ht="14.25" customHeight="1" x14ac:dyDescent="0.25">
      <c r="A1651" s="18"/>
      <c r="B1651" s="18"/>
      <c r="C1651" s="18"/>
      <c r="D1651" s="18"/>
      <c r="E1651" s="18"/>
      <c r="F1651" s="18"/>
      <c r="G1651" s="18"/>
      <c r="H1651" s="18"/>
      <c r="I1651" s="18"/>
      <c r="J1651" s="18"/>
      <c r="K1651" s="1"/>
      <c r="L1651" s="1"/>
      <c r="M1651" s="18"/>
      <c r="S1651" s="18"/>
      <c r="T1651" s="18"/>
      <c r="U1651" s="18"/>
      <c r="V1651" s="18"/>
    </row>
    <row r="1652" spans="1:22" ht="14.25" customHeight="1" x14ac:dyDescent="0.25">
      <c r="A1652" s="18"/>
      <c r="B1652" s="18"/>
      <c r="C1652" s="18"/>
      <c r="D1652" s="18"/>
      <c r="E1652" s="18"/>
      <c r="F1652" s="18"/>
      <c r="G1652" s="18"/>
      <c r="H1652" s="18"/>
      <c r="I1652" s="18"/>
      <c r="J1652" s="18"/>
      <c r="K1652" s="1"/>
      <c r="L1652" s="1"/>
      <c r="M1652" s="18"/>
      <c r="S1652" s="18"/>
      <c r="T1652" s="18"/>
      <c r="U1652" s="18"/>
      <c r="V1652" s="18"/>
    </row>
    <row r="1653" spans="1:22" ht="14.25" customHeight="1" x14ac:dyDescent="0.25">
      <c r="A1653" s="18"/>
      <c r="B1653" s="18"/>
      <c r="C1653" s="18"/>
      <c r="D1653" s="18"/>
      <c r="E1653" s="18"/>
      <c r="F1653" s="18"/>
      <c r="G1653" s="18"/>
      <c r="H1653" s="18"/>
      <c r="I1653" s="18"/>
      <c r="J1653" s="18"/>
      <c r="K1653" s="1"/>
      <c r="L1653" s="1"/>
      <c r="M1653" s="18"/>
      <c r="S1653" s="18"/>
      <c r="T1653" s="18"/>
      <c r="U1653" s="18"/>
      <c r="V1653" s="18"/>
    </row>
    <row r="1654" spans="1:22" ht="14.25" customHeight="1" x14ac:dyDescent="0.25">
      <c r="A1654" s="18"/>
      <c r="B1654" s="18"/>
      <c r="C1654" s="18"/>
      <c r="D1654" s="18"/>
      <c r="E1654" s="18"/>
      <c r="F1654" s="18"/>
      <c r="G1654" s="18"/>
      <c r="H1654" s="18"/>
      <c r="I1654" s="18"/>
      <c r="J1654" s="18"/>
      <c r="K1654" s="1"/>
      <c r="L1654" s="1"/>
      <c r="M1654" s="18"/>
      <c r="S1654" s="18"/>
      <c r="T1654" s="18"/>
      <c r="U1654" s="18"/>
      <c r="V1654" s="18"/>
    </row>
    <row r="1655" spans="1:22" ht="14.25" customHeight="1" x14ac:dyDescent="0.25">
      <c r="A1655" s="18"/>
      <c r="B1655" s="18"/>
      <c r="C1655" s="18"/>
      <c r="D1655" s="18"/>
      <c r="E1655" s="18"/>
      <c r="F1655" s="18"/>
      <c r="G1655" s="18"/>
      <c r="H1655" s="18"/>
      <c r="I1655" s="18"/>
      <c r="J1655" s="18"/>
      <c r="K1655" s="1"/>
      <c r="L1655" s="1"/>
      <c r="M1655" s="18"/>
      <c r="S1655" s="18"/>
      <c r="T1655" s="18"/>
      <c r="U1655" s="18"/>
      <c r="V1655" s="18"/>
    </row>
    <row r="1656" spans="1:22" ht="14.25" customHeight="1" x14ac:dyDescent="0.25">
      <c r="A1656" s="18"/>
      <c r="B1656" s="18"/>
      <c r="C1656" s="18"/>
      <c r="D1656" s="18"/>
      <c r="E1656" s="18"/>
      <c r="F1656" s="18"/>
      <c r="G1656" s="18"/>
      <c r="H1656" s="18"/>
      <c r="I1656" s="18"/>
      <c r="J1656" s="18"/>
      <c r="K1656" s="1"/>
      <c r="L1656" s="1"/>
      <c r="M1656" s="18"/>
      <c r="S1656" s="18"/>
      <c r="T1656" s="18"/>
      <c r="U1656" s="18"/>
      <c r="V1656" s="18"/>
    </row>
    <row r="1657" spans="1:22" ht="14.25" customHeight="1" x14ac:dyDescent="0.25">
      <c r="A1657" s="18"/>
      <c r="B1657" s="18"/>
      <c r="C1657" s="18"/>
      <c r="D1657" s="18"/>
      <c r="E1657" s="18"/>
      <c r="F1657" s="18"/>
      <c r="G1657" s="18"/>
      <c r="H1657" s="18"/>
      <c r="I1657" s="18"/>
      <c r="J1657" s="18"/>
      <c r="K1657" s="1"/>
      <c r="L1657" s="1"/>
      <c r="M1657" s="18"/>
      <c r="S1657" s="18"/>
      <c r="T1657" s="18"/>
      <c r="U1657" s="18"/>
      <c r="V1657" s="18"/>
    </row>
    <row r="1658" spans="1:22" ht="14.25" customHeight="1" x14ac:dyDescent="0.25">
      <c r="A1658" s="18"/>
      <c r="B1658" s="18"/>
      <c r="C1658" s="18"/>
      <c r="D1658" s="18"/>
      <c r="E1658" s="18"/>
      <c r="F1658" s="18"/>
      <c r="G1658" s="18"/>
      <c r="H1658" s="18"/>
      <c r="I1658" s="18"/>
      <c r="J1658" s="18"/>
      <c r="K1658" s="1"/>
      <c r="L1658" s="1"/>
      <c r="M1658" s="18"/>
      <c r="S1658" s="18"/>
      <c r="T1658" s="18"/>
      <c r="U1658" s="18"/>
      <c r="V1658" s="18"/>
    </row>
    <row r="1659" spans="1:22" ht="14.25" customHeight="1" x14ac:dyDescent="0.25">
      <c r="A1659" s="18"/>
      <c r="B1659" s="18"/>
      <c r="C1659" s="18"/>
      <c r="D1659" s="18"/>
      <c r="E1659" s="18"/>
      <c r="F1659" s="18"/>
      <c r="G1659" s="18"/>
      <c r="H1659" s="18"/>
      <c r="I1659" s="18"/>
      <c r="J1659" s="18"/>
      <c r="K1659" s="1"/>
      <c r="L1659" s="1"/>
      <c r="M1659" s="18"/>
      <c r="S1659" s="18"/>
      <c r="T1659" s="18"/>
      <c r="U1659" s="18"/>
      <c r="V1659" s="18"/>
    </row>
    <row r="1660" spans="1:22" ht="14.25" customHeight="1" x14ac:dyDescent="0.25">
      <c r="A1660" s="18"/>
      <c r="B1660" s="18"/>
      <c r="C1660" s="18"/>
      <c r="D1660" s="18"/>
      <c r="E1660" s="18"/>
      <c r="F1660" s="18"/>
      <c r="G1660" s="18"/>
      <c r="H1660" s="18"/>
      <c r="I1660" s="18"/>
      <c r="J1660" s="18"/>
      <c r="K1660" s="1"/>
      <c r="L1660" s="1"/>
      <c r="M1660" s="18"/>
      <c r="S1660" s="18"/>
      <c r="T1660" s="18"/>
      <c r="U1660" s="18"/>
      <c r="V1660" s="18"/>
    </row>
    <row r="1661" spans="1:22" ht="14.25" customHeight="1" x14ac:dyDescent="0.25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  <c r="K1661" s="1"/>
      <c r="L1661" s="1"/>
      <c r="M1661" s="18"/>
      <c r="S1661" s="18"/>
      <c r="T1661" s="18"/>
      <c r="U1661" s="18"/>
      <c r="V1661" s="18"/>
    </row>
    <row r="1662" spans="1:22" ht="14.25" customHeight="1" x14ac:dyDescent="0.25">
      <c r="A1662" s="18"/>
      <c r="B1662" s="18"/>
      <c r="C1662" s="18"/>
      <c r="D1662" s="18"/>
      <c r="E1662" s="18"/>
      <c r="F1662" s="18"/>
      <c r="G1662" s="18"/>
      <c r="H1662" s="18"/>
      <c r="I1662" s="18"/>
      <c r="J1662" s="18"/>
      <c r="K1662" s="1"/>
      <c r="L1662" s="1"/>
      <c r="M1662" s="18"/>
      <c r="S1662" s="18"/>
      <c r="T1662" s="18"/>
      <c r="U1662" s="18"/>
      <c r="V1662" s="18"/>
    </row>
    <row r="1663" spans="1:22" ht="14.25" customHeight="1" x14ac:dyDescent="0.25">
      <c r="A1663" s="18"/>
      <c r="B1663" s="18"/>
      <c r="C1663" s="18"/>
      <c r="D1663" s="18"/>
      <c r="E1663" s="18"/>
      <c r="F1663" s="18"/>
      <c r="G1663" s="18"/>
      <c r="H1663" s="18"/>
      <c r="I1663" s="18"/>
      <c r="J1663" s="18"/>
      <c r="K1663" s="1"/>
      <c r="L1663" s="1"/>
      <c r="M1663" s="18"/>
      <c r="S1663" s="18"/>
      <c r="T1663" s="18"/>
      <c r="U1663" s="18"/>
      <c r="V1663" s="18"/>
    </row>
    <row r="1664" spans="1:22" ht="14.25" customHeight="1" x14ac:dyDescent="0.25">
      <c r="A1664" s="18"/>
      <c r="B1664" s="18"/>
      <c r="C1664" s="18"/>
      <c r="D1664" s="18"/>
      <c r="E1664" s="18"/>
      <c r="F1664" s="18"/>
      <c r="G1664" s="18"/>
      <c r="H1664" s="18"/>
      <c r="I1664" s="18"/>
      <c r="J1664" s="18"/>
      <c r="K1664" s="1"/>
      <c r="L1664" s="1"/>
      <c r="M1664" s="18"/>
      <c r="S1664" s="18"/>
      <c r="T1664" s="18"/>
      <c r="U1664" s="18"/>
      <c r="V1664" s="18"/>
    </row>
    <row r="1665" spans="1:22" ht="14.25" customHeight="1" x14ac:dyDescent="0.25">
      <c r="A1665" s="18"/>
      <c r="B1665" s="18"/>
      <c r="C1665" s="18"/>
      <c r="D1665" s="18"/>
      <c r="E1665" s="18"/>
      <c r="F1665" s="18"/>
      <c r="G1665" s="18"/>
      <c r="H1665" s="18"/>
      <c r="I1665" s="18"/>
      <c r="J1665" s="18"/>
      <c r="K1665" s="1"/>
      <c r="L1665" s="1"/>
      <c r="M1665" s="18"/>
      <c r="S1665" s="18"/>
      <c r="T1665" s="18"/>
      <c r="U1665" s="18"/>
      <c r="V1665" s="18"/>
    </row>
    <row r="1666" spans="1:22" ht="14.25" customHeight="1" x14ac:dyDescent="0.25">
      <c r="A1666" s="18"/>
      <c r="B1666" s="18"/>
      <c r="C1666" s="18"/>
      <c r="D1666" s="18"/>
      <c r="E1666" s="18"/>
      <c r="F1666" s="18"/>
      <c r="G1666" s="18"/>
      <c r="H1666" s="18"/>
      <c r="I1666" s="18"/>
      <c r="J1666" s="18"/>
      <c r="K1666" s="1"/>
      <c r="L1666" s="1"/>
      <c r="M1666" s="18"/>
      <c r="S1666" s="18"/>
      <c r="T1666" s="18"/>
      <c r="U1666" s="18"/>
      <c r="V1666" s="18"/>
    </row>
    <row r="1667" spans="1:22" ht="14.25" customHeight="1" x14ac:dyDescent="0.25">
      <c r="A1667" s="18"/>
      <c r="B1667" s="18"/>
      <c r="C1667" s="18"/>
      <c r="D1667" s="18"/>
      <c r="E1667" s="18"/>
      <c r="F1667" s="18"/>
      <c r="G1667" s="18"/>
      <c r="H1667" s="18"/>
      <c r="I1667" s="18"/>
      <c r="J1667" s="18"/>
      <c r="K1667" s="1"/>
      <c r="L1667" s="1"/>
      <c r="M1667" s="18"/>
      <c r="S1667" s="18"/>
      <c r="T1667" s="18"/>
      <c r="U1667" s="18"/>
      <c r="V1667" s="18"/>
    </row>
    <row r="1668" spans="1:22" ht="14.25" customHeight="1" x14ac:dyDescent="0.25">
      <c r="A1668" s="18"/>
      <c r="B1668" s="18"/>
      <c r="C1668" s="18"/>
      <c r="D1668" s="18"/>
      <c r="E1668" s="18"/>
      <c r="F1668" s="18"/>
      <c r="G1668" s="18"/>
      <c r="H1668" s="18"/>
      <c r="I1668" s="18"/>
      <c r="J1668" s="18"/>
      <c r="K1668" s="1"/>
      <c r="L1668" s="1"/>
      <c r="M1668" s="18"/>
      <c r="S1668" s="18"/>
      <c r="T1668" s="18"/>
      <c r="U1668" s="18"/>
      <c r="V1668" s="18"/>
    </row>
    <row r="1669" spans="1:22" ht="14.25" customHeight="1" x14ac:dyDescent="0.25">
      <c r="A1669" s="18"/>
      <c r="B1669" s="18"/>
      <c r="C1669" s="18"/>
      <c r="D1669" s="18"/>
      <c r="E1669" s="18"/>
      <c r="F1669" s="18"/>
      <c r="G1669" s="18"/>
      <c r="H1669" s="18"/>
      <c r="I1669" s="18"/>
      <c r="J1669" s="18"/>
      <c r="K1669" s="1"/>
      <c r="L1669" s="1"/>
      <c r="M1669" s="18"/>
      <c r="S1669" s="18"/>
      <c r="T1669" s="18"/>
      <c r="U1669" s="18"/>
      <c r="V1669" s="18"/>
    </row>
    <row r="1670" spans="1:22" ht="14.25" customHeight="1" x14ac:dyDescent="0.25">
      <c r="A1670" s="18"/>
      <c r="B1670" s="18"/>
      <c r="C1670" s="18"/>
      <c r="D1670" s="18"/>
      <c r="E1670" s="18"/>
      <c r="F1670" s="18"/>
      <c r="G1670" s="18"/>
      <c r="H1670" s="18"/>
      <c r="I1670" s="18"/>
      <c r="J1670" s="18"/>
      <c r="K1670" s="1"/>
      <c r="L1670" s="1"/>
      <c r="M1670" s="18"/>
      <c r="S1670" s="18"/>
      <c r="T1670" s="18"/>
      <c r="U1670" s="18"/>
      <c r="V1670" s="18"/>
    </row>
    <row r="1671" spans="1:22" ht="14.25" customHeight="1" x14ac:dyDescent="0.25">
      <c r="A1671" s="18"/>
      <c r="B1671" s="18"/>
      <c r="C1671" s="18"/>
      <c r="D1671" s="18"/>
      <c r="E1671" s="18"/>
      <c r="F1671" s="18"/>
      <c r="G1671" s="18"/>
      <c r="H1671" s="18"/>
      <c r="I1671" s="18"/>
      <c r="J1671" s="18"/>
      <c r="K1671" s="1"/>
      <c r="L1671" s="1"/>
      <c r="M1671" s="18"/>
      <c r="S1671" s="18"/>
      <c r="T1671" s="18"/>
      <c r="U1671" s="18"/>
      <c r="V1671" s="18"/>
    </row>
    <row r="1672" spans="1:22" ht="14.25" customHeight="1" x14ac:dyDescent="0.25">
      <c r="A1672" s="18"/>
      <c r="B1672" s="18"/>
      <c r="C1672" s="18"/>
      <c r="D1672" s="18"/>
      <c r="E1672" s="18"/>
      <c r="F1672" s="18"/>
      <c r="G1672" s="18"/>
      <c r="H1672" s="18"/>
      <c r="I1672" s="18"/>
      <c r="J1672" s="18"/>
      <c r="K1672" s="1"/>
      <c r="L1672" s="1"/>
      <c r="M1672" s="18"/>
      <c r="S1672" s="18"/>
      <c r="T1672" s="18"/>
      <c r="U1672" s="18"/>
      <c r="V1672" s="18"/>
    </row>
    <row r="1673" spans="1:22" ht="14.25" customHeight="1" x14ac:dyDescent="0.25">
      <c r="A1673" s="18"/>
      <c r="B1673" s="18"/>
      <c r="C1673" s="18"/>
      <c r="D1673" s="18"/>
      <c r="E1673" s="18"/>
      <c r="F1673" s="18"/>
      <c r="G1673" s="18"/>
      <c r="H1673" s="18"/>
      <c r="I1673" s="18"/>
      <c r="J1673" s="18"/>
      <c r="K1673" s="1"/>
      <c r="L1673" s="1"/>
      <c r="M1673" s="18"/>
      <c r="S1673" s="18"/>
      <c r="T1673" s="18"/>
      <c r="U1673" s="18"/>
      <c r="V1673" s="18"/>
    </row>
    <row r="1674" spans="1:22" ht="14.25" customHeight="1" x14ac:dyDescent="0.25">
      <c r="A1674" s="18"/>
      <c r="B1674" s="18"/>
      <c r="C1674" s="18"/>
      <c r="D1674" s="18"/>
      <c r="E1674" s="18"/>
      <c r="F1674" s="18"/>
      <c r="G1674" s="18"/>
      <c r="H1674" s="18"/>
      <c r="I1674" s="18"/>
      <c r="J1674" s="18"/>
      <c r="K1674" s="1"/>
      <c r="L1674" s="1"/>
      <c r="M1674" s="18"/>
      <c r="S1674" s="18"/>
      <c r="T1674" s="18"/>
      <c r="U1674" s="18"/>
      <c r="V1674" s="18"/>
    </row>
    <row r="1675" spans="1:22" ht="14.25" customHeight="1" x14ac:dyDescent="0.25">
      <c r="A1675" s="18"/>
      <c r="B1675" s="18"/>
      <c r="C1675" s="18"/>
      <c r="D1675" s="18"/>
      <c r="E1675" s="18"/>
      <c r="F1675" s="18"/>
      <c r="G1675" s="18"/>
      <c r="H1675" s="18"/>
      <c r="I1675" s="18"/>
      <c r="J1675" s="18"/>
      <c r="K1675" s="1"/>
      <c r="L1675" s="1"/>
      <c r="M1675" s="18"/>
      <c r="S1675" s="18"/>
      <c r="T1675" s="18"/>
      <c r="U1675" s="18"/>
      <c r="V1675" s="18"/>
    </row>
    <row r="1676" spans="1:22" ht="14.25" customHeight="1" x14ac:dyDescent="0.25">
      <c r="A1676" s="18"/>
      <c r="B1676" s="18"/>
      <c r="C1676" s="18"/>
      <c r="D1676" s="18"/>
      <c r="E1676" s="18"/>
      <c r="F1676" s="18"/>
      <c r="G1676" s="18"/>
      <c r="H1676" s="18"/>
      <c r="I1676" s="18"/>
      <c r="J1676" s="18"/>
      <c r="K1676" s="1"/>
      <c r="L1676" s="1"/>
      <c r="M1676" s="18"/>
      <c r="S1676" s="18"/>
      <c r="T1676" s="18"/>
      <c r="U1676" s="18"/>
      <c r="V1676" s="18"/>
    </row>
    <row r="1677" spans="1:22" ht="14.25" customHeight="1" x14ac:dyDescent="0.25">
      <c r="A1677" s="18"/>
      <c r="B1677" s="18"/>
      <c r="C1677" s="18"/>
      <c r="D1677" s="18"/>
      <c r="E1677" s="18"/>
      <c r="F1677" s="18"/>
      <c r="G1677" s="18"/>
      <c r="H1677" s="18"/>
      <c r="I1677" s="18"/>
      <c r="J1677" s="18"/>
      <c r="K1677" s="1"/>
      <c r="L1677" s="1"/>
      <c r="M1677" s="18"/>
      <c r="S1677" s="18"/>
      <c r="T1677" s="18"/>
      <c r="U1677" s="18"/>
      <c r="V1677" s="18"/>
    </row>
    <row r="1678" spans="1:22" ht="14.25" customHeight="1" x14ac:dyDescent="0.25">
      <c r="A1678" s="18"/>
      <c r="B1678" s="18"/>
      <c r="C1678" s="18"/>
      <c r="D1678" s="18"/>
      <c r="E1678" s="18"/>
      <c r="F1678" s="18"/>
      <c r="G1678" s="18"/>
      <c r="H1678" s="18"/>
      <c r="I1678" s="18"/>
      <c r="J1678" s="18"/>
      <c r="K1678" s="1"/>
      <c r="L1678" s="1"/>
      <c r="M1678" s="18"/>
      <c r="S1678" s="18"/>
      <c r="T1678" s="18"/>
      <c r="U1678" s="18"/>
      <c r="V1678" s="18"/>
    </row>
    <row r="1679" spans="1:22" ht="14.25" customHeight="1" x14ac:dyDescent="0.25">
      <c r="A1679" s="18"/>
      <c r="B1679" s="18"/>
      <c r="C1679" s="18"/>
      <c r="D1679" s="18"/>
      <c r="E1679" s="18"/>
      <c r="F1679" s="18"/>
      <c r="G1679" s="18"/>
      <c r="H1679" s="18"/>
      <c r="I1679" s="18"/>
      <c r="J1679" s="18"/>
      <c r="K1679" s="1"/>
      <c r="L1679" s="1"/>
      <c r="M1679" s="18"/>
      <c r="S1679" s="18"/>
      <c r="T1679" s="18"/>
      <c r="U1679" s="18"/>
      <c r="V1679" s="18"/>
    </row>
    <row r="1680" spans="1:22" ht="14.25" customHeight="1" x14ac:dyDescent="0.25">
      <c r="A1680" s="18"/>
      <c r="B1680" s="18"/>
      <c r="C1680" s="18"/>
      <c r="D1680" s="18"/>
      <c r="E1680" s="18"/>
      <c r="F1680" s="18"/>
      <c r="G1680" s="18"/>
      <c r="H1680" s="18"/>
      <c r="I1680" s="18"/>
      <c r="J1680" s="18"/>
      <c r="K1680" s="1"/>
      <c r="L1680" s="1"/>
      <c r="M1680" s="18"/>
      <c r="S1680" s="18"/>
      <c r="T1680" s="18"/>
      <c r="U1680" s="18"/>
      <c r="V1680" s="18"/>
    </row>
    <row r="1681" spans="1:22" ht="14.25" customHeight="1" x14ac:dyDescent="0.25">
      <c r="A1681" s="18"/>
      <c r="B1681" s="18"/>
      <c r="C1681" s="18"/>
      <c r="D1681" s="18"/>
      <c r="E1681" s="18"/>
      <c r="F1681" s="18"/>
      <c r="G1681" s="18"/>
      <c r="H1681" s="18"/>
      <c r="I1681" s="18"/>
      <c r="J1681" s="18"/>
      <c r="K1681" s="1"/>
      <c r="L1681" s="1"/>
      <c r="M1681" s="18"/>
      <c r="S1681" s="18"/>
      <c r="T1681" s="18"/>
      <c r="U1681" s="18"/>
      <c r="V1681" s="18"/>
    </row>
    <row r="1682" spans="1:22" ht="14.25" customHeight="1" x14ac:dyDescent="0.25">
      <c r="A1682" s="18"/>
      <c r="B1682" s="18"/>
      <c r="C1682" s="18"/>
      <c r="D1682" s="18"/>
      <c r="E1682" s="18"/>
      <c r="F1682" s="18"/>
      <c r="G1682" s="18"/>
      <c r="H1682" s="18"/>
      <c r="I1682" s="18"/>
      <c r="J1682" s="18"/>
      <c r="K1682" s="1"/>
      <c r="L1682" s="1"/>
      <c r="M1682" s="18"/>
      <c r="S1682" s="18"/>
      <c r="T1682" s="18"/>
      <c r="U1682" s="18"/>
      <c r="V1682" s="18"/>
    </row>
    <row r="1683" spans="1:22" ht="14.25" customHeight="1" x14ac:dyDescent="0.25">
      <c r="A1683" s="18"/>
      <c r="B1683" s="18"/>
      <c r="C1683" s="18"/>
      <c r="D1683" s="18"/>
      <c r="E1683" s="18"/>
      <c r="F1683" s="18"/>
      <c r="G1683" s="18"/>
      <c r="H1683" s="18"/>
      <c r="I1683" s="18"/>
      <c r="J1683" s="18"/>
      <c r="K1683" s="1"/>
      <c r="L1683" s="1"/>
      <c r="M1683" s="18"/>
      <c r="S1683" s="18"/>
      <c r="T1683" s="18"/>
      <c r="U1683" s="18"/>
      <c r="V1683" s="18"/>
    </row>
    <row r="1684" spans="1:22" ht="14.25" customHeight="1" x14ac:dyDescent="0.25">
      <c r="A1684" s="18"/>
      <c r="B1684" s="18"/>
      <c r="C1684" s="18"/>
      <c r="D1684" s="18"/>
      <c r="E1684" s="18"/>
      <c r="F1684" s="18"/>
      <c r="G1684" s="18"/>
      <c r="H1684" s="18"/>
      <c r="I1684" s="18"/>
      <c r="J1684" s="18"/>
      <c r="K1684" s="1"/>
      <c r="L1684" s="1"/>
      <c r="M1684" s="18"/>
      <c r="S1684" s="18"/>
      <c r="T1684" s="18"/>
      <c r="U1684" s="18"/>
      <c r="V1684" s="18"/>
    </row>
    <row r="1685" spans="1:22" ht="14.25" customHeight="1" x14ac:dyDescent="0.25">
      <c r="A1685" s="18"/>
      <c r="B1685" s="18"/>
      <c r="C1685" s="18"/>
      <c r="D1685" s="18"/>
      <c r="E1685" s="18"/>
      <c r="F1685" s="18"/>
      <c r="G1685" s="18"/>
      <c r="H1685" s="18"/>
      <c r="I1685" s="18"/>
      <c r="J1685" s="18"/>
      <c r="K1685" s="1"/>
      <c r="L1685" s="1"/>
      <c r="M1685" s="18"/>
      <c r="S1685" s="18"/>
      <c r="T1685" s="18"/>
      <c r="U1685" s="18"/>
      <c r="V1685" s="18"/>
    </row>
    <row r="1686" spans="1:22" ht="14.25" customHeight="1" x14ac:dyDescent="0.25">
      <c r="A1686" s="18"/>
      <c r="B1686" s="18"/>
      <c r="C1686" s="18"/>
      <c r="D1686" s="18"/>
      <c r="E1686" s="18"/>
      <c r="F1686" s="18"/>
      <c r="G1686" s="18"/>
      <c r="H1686" s="18"/>
      <c r="I1686" s="18"/>
      <c r="J1686" s="18"/>
      <c r="K1686" s="1"/>
      <c r="L1686" s="1"/>
      <c r="M1686" s="18"/>
      <c r="S1686" s="18"/>
      <c r="T1686" s="18"/>
      <c r="U1686" s="18"/>
      <c r="V1686" s="18"/>
    </row>
    <row r="1687" spans="1:22" ht="14.25" customHeight="1" x14ac:dyDescent="0.25">
      <c r="A1687" s="18"/>
      <c r="B1687" s="18"/>
      <c r="C1687" s="18"/>
      <c r="D1687" s="18"/>
      <c r="E1687" s="18"/>
      <c r="F1687" s="18"/>
      <c r="G1687" s="18"/>
      <c r="H1687" s="18"/>
      <c r="I1687" s="18"/>
      <c r="J1687" s="18"/>
      <c r="K1687" s="1"/>
      <c r="L1687" s="1"/>
      <c r="M1687" s="18"/>
      <c r="S1687" s="18"/>
      <c r="T1687" s="18"/>
      <c r="U1687" s="18"/>
      <c r="V1687" s="18"/>
    </row>
    <row r="1688" spans="1:22" ht="14.25" customHeight="1" x14ac:dyDescent="0.25">
      <c r="A1688" s="18"/>
      <c r="B1688" s="18"/>
      <c r="C1688" s="18"/>
      <c r="D1688" s="18"/>
      <c r="E1688" s="18"/>
      <c r="F1688" s="18"/>
      <c r="G1688" s="18"/>
      <c r="H1688" s="18"/>
      <c r="I1688" s="18"/>
      <c r="J1688" s="18"/>
      <c r="K1688" s="1"/>
      <c r="L1688" s="1"/>
      <c r="M1688" s="18"/>
      <c r="S1688" s="18"/>
      <c r="T1688" s="18"/>
      <c r="U1688" s="18"/>
      <c r="V1688" s="18"/>
    </row>
    <row r="1689" spans="1:22" ht="14.25" customHeight="1" x14ac:dyDescent="0.25">
      <c r="A1689" s="18"/>
      <c r="B1689" s="18"/>
      <c r="C1689" s="18"/>
      <c r="D1689" s="18"/>
      <c r="E1689" s="18"/>
      <c r="F1689" s="18"/>
      <c r="G1689" s="18"/>
      <c r="H1689" s="18"/>
      <c r="I1689" s="18"/>
      <c r="J1689" s="18"/>
      <c r="K1689" s="1"/>
      <c r="L1689" s="1"/>
      <c r="M1689" s="18"/>
      <c r="S1689" s="18"/>
      <c r="T1689" s="18"/>
      <c r="U1689" s="18"/>
      <c r="V1689" s="18"/>
    </row>
    <row r="1690" spans="1:22" ht="14.25" customHeight="1" x14ac:dyDescent="0.25">
      <c r="A1690" s="18"/>
      <c r="B1690" s="18"/>
      <c r="C1690" s="18"/>
      <c r="D1690" s="18"/>
      <c r="E1690" s="18"/>
      <c r="F1690" s="18"/>
      <c r="G1690" s="18"/>
      <c r="H1690" s="18"/>
      <c r="I1690" s="18"/>
      <c r="J1690" s="18"/>
      <c r="K1690" s="1"/>
      <c r="L1690" s="1"/>
      <c r="M1690" s="18"/>
      <c r="S1690" s="18"/>
      <c r="T1690" s="18"/>
      <c r="U1690" s="18"/>
      <c r="V1690" s="18"/>
    </row>
    <row r="1691" spans="1:22" ht="14.25" customHeight="1" x14ac:dyDescent="0.25">
      <c r="A1691" s="18"/>
      <c r="B1691" s="18"/>
      <c r="C1691" s="18"/>
      <c r="D1691" s="18"/>
      <c r="E1691" s="18"/>
      <c r="F1691" s="18"/>
      <c r="G1691" s="18"/>
      <c r="H1691" s="18"/>
      <c r="I1691" s="18"/>
      <c r="J1691" s="18"/>
      <c r="K1691" s="1"/>
      <c r="L1691" s="1"/>
      <c r="M1691" s="18"/>
      <c r="S1691" s="18"/>
      <c r="T1691" s="18"/>
      <c r="U1691" s="18"/>
      <c r="V1691" s="18"/>
    </row>
    <row r="1692" spans="1:22" ht="14.25" customHeight="1" x14ac:dyDescent="0.25">
      <c r="A1692" s="18"/>
      <c r="B1692" s="18"/>
      <c r="C1692" s="18"/>
      <c r="D1692" s="18"/>
      <c r="E1692" s="18"/>
      <c r="F1692" s="18"/>
      <c r="G1692" s="18"/>
      <c r="H1692" s="18"/>
      <c r="I1692" s="18"/>
      <c r="J1692" s="18"/>
      <c r="K1692" s="1"/>
      <c r="L1692" s="1"/>
      <c r="M1692" s="18"/>
      <c r="S1692" s="18"/>
      <c r="T1692" s="18"/>
      <c r="U1692" s="18"/>
      <c r="V1692" s="18"/>
    </row>
    <row r="1693" spans="1:22" ht="14.25" customHeight="1" x14ac:dyDescent="0.25">
      <c r="A1693" s="18"/>
      <c r="B1693" s="18"/>
      <c r="C1693" s="18"/>
      <c r="D1693" s="18"/>
      <c r="E1693" s="18"/>
      <c r="F1693" s="18"/>
      <c r="G1693" s="18"/>
      <c r="H1693" s="18"/>
      <c r="I1693" s="18"/>
      <c r="J1693" s="18"/>
      <c r="K1693" s="1"/>
      <c r="L1693" s="1"/>
      <c r="M1693" s="18"/>
      <c r="S1693" s="18"/>
      <c r="T1693" s="18"/>
      <c r="U1693" s="18"/>
      <c r="V1693" s="18"/>
    </row>
    <row r="1694" spans="1:22" ht="14.25" customHeight="1" x14ac:dyDescent="0.25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  <c r="K1694" s="1"/>
      <c r="L1694" s="1"/>
      <c r="M1694" s="18"/>
      <c r="S1694" s="18"/>
      <c r="T1694" s="18"/>
      <c r="U1694" s="18"/>
      <c r="V1694" s="18"/>
    </row>
    <row r="1695" spans="1:22" ht="14.25" customHeight="1" x14ac:dyDescent="0.25">
      <c r="A1695" s="18"/>
      <c r="B1695" s="18"/>
      <c r="C1695" s="18"/>
      <c r="D1695" s="18"/>
      <c r="E1695" s="18"/>
      <c r="F1695" s="18"/>
      <c r="G1695" s="18"/>
      <c r="H1695" s="18"/>
      <c r="I1695" s="18"/>
      <c r="J1695" s="18"/>
      <c r="K1695" s="1"/>
      <c r="L1695" s="1"/>
      <c r="M1695" s="18"/>
      <c r="S1695" s="18"/>
      <c r="T1695" s="18"/>
      <c r="U1695" s="18"/>
      <c r="V1695" s="18"/>
    </row>
    <row r="1696" spans="1:22" ht="14.25" customHeight="1" x14ac:dyDescent="0.25">
      <c r="A1696" s="18"/>
      <c r="B1696" s="18"/>
      <c r="C1696" s="18"/>
      <c r="D1696" s="18"/>
      <c r="E1696" s="18"/>
      <c r="F1696" s="18"/>
      <c r="G1696" s="18"/>
      <c r="H1696" s="18"/>
      <c r="I1696" s="18"/>
      <c r="J1696" s="18"/>
      <c r="K1696" s="1"/>
      <c r="L1696" s="1"/>
      <c r="M1696" s="18"/>
      <c r="S1696" s="18"/>
      <c r="T1696" s="18"/>
      <c r="U1696" s="18"/>
      <c r="V1696" s="18"/>
    </row>
    <row r="1697" spans="1:22" ht="14.25" customHeight="1" x14ac:dyDescent="0.25">
      <c r="A1697" s="18"/>
      <c r="B1697" s="18"/>
      <c r="C1697" s="18"/>
      <c r="D1697" s="18"/>
      <c r="E1697" s="18"/>
      <c r="F1697" s="18"/>
      <c r="G1697" s="18"/>
      <c r="H1697" s="18"/>
      <c r="I1697" s="18"/>
      <c r="J1697" s="18"/>
      <c r="K1697" s="1"/>
      <c r="L1697" s="1"/>
      <c r="M1697" s="18"/>
      <c r="S1697" s="18"/>
      <c r="T1697" s="18"/>
      <c r="U1697" s="18"/>
      <c r="V1697" s="18"/>
    </row>
    <row r="1698" spans="1:22" ht="14.25" customHeight="1" x14ac:dyDescent="0.25">
      <c r="A1698" s="18"/>
      <c r="B1698" s="18"/>
      <c r="C1698" s="18"/>
      <c r="D1698" s="18"/>
      <c r="E1698" s="18"/>
      <c r="F1698" s="18"/>
      <c r="G1698" s="18"/>
      <c r="H1698" s="18"/>
      <c r="I1698" s="18"/>
      <c r="J1698" s="18"/>
      <c r="K1698" s="1"/>
      <c r="L1698" s="1"/>
      <c r="M1698" s="18"/>
      <c r="S1698" s="18"/>
      <c r="T1698" s="18"/>
      <c r="U1698" s="18"/>
      <c r="V1698" s="18"/>
    </row>
    <row r="1699" spans="1:22" ht="14.25" customHeight="1" x14ac:dyDescent="0.25">
      <c r="A1699" s="18"/>
      <c r="B1699" s="18"/>
      <c r="C1699" s="18"/>
      <c r="D1699" s="18"/>
      <c r="E1699" s="18"/>
      <c r="F1699" s="18"/>
      <c r="G1699" s="18"/>
      <c r="H1699" s="18"/>
      <c r="I1699" s="18"/>
      <c r="J1699" s="18"/>
      <c r="K1699" s="1"/>
      <c r="L1699" s="1"/>
      <c r="M1699" s="18"/>
      <c r="S1699" s="18"/>
      <c r="T1699" s="18"/>
      <c r="U1699" s="18"/>
      <c r="V1699" s="18"/>
    </row>
    <row r="1700" spans="1:22" ht="14.25" customHeight="1" x14ac:dyDescent="0.25">
      <c r="A1700" s="18"/>
      <c r="B1700" s="18"/>
      <c r="C1700" s="18"/>
      <c r="D1700" s="18"/>
      <c r="E1700" s="18"/>
      <c r="F1700" s="18"/>
      <c r="G1700" s="18"/>
      <c r="H1700" s="18"/>
      <c r="I1700" s="18"/>
      <c r="J1700" s="18"/>
      <c r="K1700" s="1"/>
      <c r="L1700" s="1"/>
      <c r="M1700" s="18"/>
      <c r="S1700" s="18"/>
      <c r="T1700" s="18"/>
      <c r="U1700" s="18"/>
      <c r="V1700" s="18"/>
    </row>
    <row r="1701" spans="1:22" ht="14.25" customHeight="1" x14ac:dyDescent="0.25">
      <c r="A1701" s="18"/>
      <c r="B1701" s="18"/>
      <c r="C1701" s="18"/>
      <c r="D1701" s="18"/>
      <c r="E1701" s="18"/>
      <c r="F1701" s="18"/>
      <c r="G1701" s="18"/>
      <c r="H1701" s="18"/>
      <c r="I1701" s="18"/>
      <c r="J1701" s="18"/>
      <c r="K1701" s="1"/>
      <c r="L1701" s="1"/>
      <c r="M1701" s="18"/>
      <c r="S1701" s="18"/>
      <c r="T1701" s="18"/>
      <c r="U1701" s="18"/>
      <c r="V1701" s="18"/>
    </row>
    <row r="1702" spans="1:22" ht="14.25" customHeight="1" x14ac:dyDescent="0.25">
      <c r="A1702" s="18"/>
      <c r="B1702" s="18"/>
      <c r="C1702" s="18"/>
      <c r="D1702" s="18"/>
      <c r="E1702" s="18"/>
      <c r="F1702" s="18"/>
      <c r="G1702" s="18"/>
      <c r="H1702" s="18"/>
      <c r="I1702" s="18"/>
      <c r="J1702" s="18"/>
      <c r="K1702" s="1"/>
      <c r="L1702" s="1"/>
      <c r="M1702" s="18"/>
      <c r="S1702" s="18"/>
      <c r="T1702" s="18"/>
      <c r="U1702" s="18"/>
      <c r="V1702" s="18"/>
    </row>
    <row r="1703" spans="1:22" ht="14.25" customHeight="1" x14ac:dyDescent="0.25">
      <c r="A1703" s="18"/>
      <c r="B1703" s="18"/>
      <c r="C1703" s="18"/>
      <c r="D1703" s="18"/>
      <c r="E1703" s="18"/>
      <c r="F1703" s="18"/>
      <c r="G1703" s="18"/>
      <c r="H1703" s="18"/>
      <c r="I1703" s="18"/>
      <c r="J1703" s="18"/>
      <c r="K1703" s="1"/>
      <c r="L1703" s="1"/>
      <c r="M1703" s="18"/>
      <c r="S1703" s="18"/>
      <c r="T1703" s="18"/>
      <c r="U1703" s="18"/>
      <c r="V1703" s="18"/>
    </row>
    <row r="1704" spans="1:22" ht="14.25" customHeight="1" x14ac:dyDescent="0.25">
      <c r="A1704" s="18"/>
      <c r="B1704" s="18"/>
      <c r="C1704" s="18"/>
      <c r="D1704" s="18"/>
      <c r="E1704" s="18"/>
      <c r="F1704" s="18"/>
      <c r="G1704" s="18"/>
      <c r="H1704" s="18"/>
      <c r="I1704" s="18"/>
      <c r="J1704" s="18"/>
      <c r="K1704" s="1"/>
      <c r="L1704" s="1"/>
      <c r="M1704" s="18"/>
      <c r="S1704" s="18"/>
      <c r="T1704" s="18"/>
      <c r="U1704" s="18"/>
      <c r="V1704" s="18"/>
    </row>
    <row r="1705" spans="1:22" ht="14.25" customHeight="1" x14ac:dyDescent="0.25">
      <c r="A1705" s="18"/>
      <c r="B1705" s="18"/>
      <c r="C1705" s="18"/>
      <c r="D1705" s="18"/>
      <c r="E1705" s="18"/>
      <c r="F1705" s="18"/>
      <c r="G1705" s="18"/>
      <c r="H1705" s="18"/>
      <c r="I1705" s="18"/>
      <c r="J1705" s="18"/>
      <c r="K1705" s="1"/>
      <c r="L1705" s="1"/>
      <c r="M1705" s="18"/>
      <c r="S1705" s="18"/>
      <c r="T1705" s="18"/>
      <c r="U1705" s="18"/>
      <c r="V1705" s="18"/>
    </row>
    <row r="1706" spans="1:22" ht="14.25" customHeight="1" x14ac:dyDescent="0.25">
      <c r="A1706" s="18"/>
      <c r="B1706" s="18"/>
      <c r="C1706" s="18"/>
      <c r="D1706" s="18"/>
      <c r="E1706" s="18"/>
      <c r="F1706" s="18"/>
      <c r="G1706" s="18"/>
      <c r="H1706" s="18"/>
      <c r="I1706" s="18"/>
      <c r="J1706" s="18"/>
      <c r="K1706" s="1"/>
      <c r="L1706" s="1"/>
      <c r="M1706" s="18"/>
      <c r="S1706" s="18"/>
      <c r="T1706" s="18"/>
      <c r="U1706" s="18"/>
      <c r="V1706" s="18"/>
    </row>
    <row r="1707" spans="1:22" ht="14.25" customHeight="1" x14ac:dyDescent="0.25">
      <c r="A1707" s="18"/>
      <c r="B1707" s="18"/>
      <c r="C1707" s="18"/>
      <c r="D1707" s="18"/>
      <c r="E1707" s="18"/>
      <c r="F1707" s="18"/>
      <c r="G1707" s="18"/>
      <c r="H1707" s="18"/>
      <c r="I1707" s="18"/>
      <c r="J1707" s="18"/>
      <c r="K1707" s="1"/>
      <c r="L1707" s="1"/>
      <c r="M1707" s="18"/>
      <c r="S1707" s="18"/>
      <c r="T1707" s="18"/>
      <c r="U1707" s="18"/>
      <c r="V1707" s="18"/>
    </row>
    <row r="1708" spans="1:22" ht="14.25" customHeight="1" x14ac:dyDescent="0.25">
      <c r="A1708" s="18"/>
      <c r="B1708" s="18"/>
      <c r="C1708" s="18"/>
      <c r="D1708" s="18"/>
      <c r="E1708" s="18"/>
      <c r="F1708" s="18"/>
      <c r="G1708" s="18"/>
      <c r="H1708" s="18"/>
      <c r="I1708" s="18"/>
      <c r="J1708" s="18"/>
      <c r="K1708" s="1"/>
      <c r="L1708" s="1"/>
      <c r="M1708" s="18"/>
      <c r="S1708" s="18"/>
      <c r="T1708" s="18"/>
      <c r="U1708" s="18"/>
      <c r="V1708" s="18"/>
    </row>
    <row r="1709" spans="1:22" ht="14.25" customHeight="1" x14ac:dyDescent="0.25">
      <c r="A1709" s="18"/>
      <c r="B1709" s="18"/>
      <c r="C1709" s="18"/>
      <c r="D1709" s="18"/>
      <c r="E1709" s="18"/>
      <c r="F1709" s="18"/>
      <c r="G1709" s="18"/>
      <c r="H1709" s="18"/>
      <c r="I1709" s="18"/>
      <c r="J1709" s="18"/>
      <c r="K1709" s="1"/>
      <c r="L1709" s="1"/>
      <c r="M1709" s="18"/>
      <c r="S1709" s="18"/>
      <c r="T1709" s="18"/>
      <c r="U1709" s="18"/>
      <c r="V1709" s="18"/>
    </row>
    <row r="1710" spans="1:22" ht="14.25" customHeight="1" x14ac:dyDescent="0.25">
      <c r="A1710" s="18"/>
      <c r="B1710" s="18"/>
      <c r="C1710" s="18"/>
      <c r="D1710" s="18"/>
      <c r="E1710" s="18"/>
      <c r="F1710" s="18"/>
      <c r="G1710" s="18"/>
      <c r="H1710" s="18"/>
      <c r="I1710" s="18"/>
      <c r="J1710" s="18"/>
      <c r="K1710" s="1"/>
      <c r="L1710" s="1"/>
      <c r="M1710" s="18"/>
      <c r="S1710" s="18"/>
      <c r="T1710" s="18"/>
      <c r="U1710" s="18"/>
      <c r="V1710" s="18"/>
    </row>
    <row r="1711" spans="1:22" ht="14.25" customHeight="1" x14ac:dyDescent="0.25">
      <c r="A1711" s="18"/>
      <c r="B1711" s="18"/>
      <c r="C1711" s="18"/>
      <c r="D1711" s="18"/>
      <c r="E1711" s="18"/>
      <c r="F1711" s="18"/>
      <c r="G1711" s="18"/>
      <c r="H1711" s="18"/>
      <c r="I1711" s="18"/>
      <c r="J1711" s="18"/>
      <c r="K1711" s="1"/>
      <c r="L1711" s="1"/>
      <c r="M1711" s="18"/>
      <c r="S1711" s="18"/>
      <c r="T1711" s="18"/>
      <c r="U1711" s="18"/>
      <c r="V1711" s="18"/>
    </row>
    <row r="1712" spans="1:22" ht="14.25" customHeight="1" x14ac:dyDescent="0.25">
      <c r="A1712" s="18"/>
      <c r="B1712" s="18"/>
      <c r="C1712" s="18"/>
      <c r="D1712" s="18"/>
      <c r="E1712" s="18"/>
      <c r="F1712" s="18"/>
      <c r="G1712" s="18"/>
      <c r="H1712" s="18"/>
      <c r="I1712" s="18"/>
      <c r="J1712" s="18"/>
      <c r="K1712" s="1"/>
      <c r="L1712" s="1"/>
      <c r="M1712" s="18"/>
      <c r="S1712" s="18"/>
      <c r="T1712" s="18"/>
      <c r="U1712" s="18"/>
      <c r="V1712" s="18"/>
    </row>
    <row r="1713" spans="1:22" ht="14.25" customHeight="1" x14ac:dyDescent="0.25">
      <c r="A1713" s="18"/>
      <c r="B1713" s="18"/>
      <c r="C1713" s="18"/>
      <c r="D1713" s="18"/>
      <c r="E1713" s="18"/>
      <c r="F1713" s="18"/>
      <c r="G1713" s="18"/>
      <c r="H1713" s="18"/>
      <c r="I1713" s="18"/>
      <c r="J1713" s="18"/>
      <c r="K1713" s="1"/>
      <c r="L1713" s="1"/>
      <c r="M1713" s="18"/>
      <c r="S1713" s="18"/>
      <c r="T1713" s="18"/>
      <c r="U1713" s="18"/>
      <c r="V1713" s="18"/>
    </row>
    <row r="1714" spans="1:22" ht="14.25" customHeight="1" x14ac:dyDescent="0.25">
      <c r="A1714" s="18"/>
      <c r="B1714" s="18"/>
      <c r="C1714" s="18"/>
      <c r="D1714" s="18"/>
      <c r="E1714" s="18"/>
      <c r="F1714" s="18"/>
      <c r="G1714" s="18"/>
      <c r="H1714" s="18"/>
      <c r="I1714" s="18"/>
      <c r="J1714" s="18"/>
      <c r="K1714" s="1"/>
      <c r="L1714" s="1"/>
      <c r="M1714" s="18"/>
      <c r="S1714" s="18"/>
      <c r="T1714" s="18"/>
      <c r="U1714" s="18"/>
      <c r="V1714" s="18"/>
    </row>
    <row r="1715" spans="1:22" ht="14.25" customHeight="1" x14ac:dyDescent="0.25">
      <c r="A1715" s="18"/>
      <c r="B1715" s="18"/>
      <c r="C1715" s="18"/>
      <c r="D1715" s="18"/>
      <c r="E1715" s="18"/>
      <c r="F1715" s="18"/>
      <c r="G1715" s="18"/>
      <c r="H1715" s="18"/>
      <c r="I1715" s="18"/>
      <c r="J1715" s="18"/>
      <c r="K1715" s="1"/>
      <c r="L1715" s="1"/>
      <c r="M1715" s="18"/>
      <c r="S1715" s="18"/>
      <c r="T1715" s="18"/>
      <c r="U1715" s="18"/>
      <c r="V1715" s="18"/>
    </row>
    <row r="1716" spans="1:22" ht="14.25" customHeight="1" x14ac:dyDescent="0.25">
      <c r="A1716" s="18"/>
      <c r="B1716" s="18"/>
      <c r="C1716" s="18"/>
      <c r="D1716" s="18"/>
      <c r="E1716" s="18"/>
      <c r="F1716" s="18"/>
      <c r="G1716" s="18"/>
      <c r="H1716" s="18"/>
      <c r="I1716" s="18"/>
      <c r="J1716" s="18"/>
      <c r="K1716" s="1"/>
      <c r="L1716" s="1"/>
      <c r="M1716" s="18"/>
      <c r="S1716" s="18"/>
      <c r="T1716" s="18"/>
      <c r="U1716" s="18"/>
      <c r="V1716" s="18"/>
    </row>
    <row r="1717" spans="1:22" ht="14.25" customHeight="1" x14ac:dyDescent="0.25">
      <c r="A1717" s="18"/>
      <c r="B1717" s="18"/>
      <c r="C1717" s="18"/>
      <c r="D1717" s="18"/>
      <c r="E1717" s="18"/>
      <c r="F1717" s="18"/>
      <c r="G1717" s="18"/>
      <c r="H1717" s="18"/>
      <c r="I1717" s="18"/>
      <c r="J1717" s="18"/>
      <c r="K1717" s="1"/>
      <c r="L1717" s="1"/>
      <c r="M1717" s="18"/>
      <c r="S1717" s="18"/>
      <c r="T1717" s="18"/>
      <c r="U1717" s="18"/>
      <c r="V1717" s="18"/>
    </row>
    <row r="1718" spans="1:22" ht="14.25" customHeight="1" x14ac:dyDescent="0.25">
      <c r="A1718" s="18"/>
      <c r="B1718" s="18"/>
      <c r="C1718" s="18"/>
      <c r="D1718" s="18"/>
      <c r="E1718" s="18"/>
      <c r="F1718" s="18"/>
      <c r="G1718" s="18"/>
      <c r="H1718" s="18"/>
      <c r="I1718" s="18"/>
      <c r="J1718" s="18"/>
      <c r="K1718" s="1"/>
      <c r="L1718" s="1"/>
      <c r="M1718" s="18"/>
      <c r="S1718" s="18"/>
      <c r="T1718" s="18"/>
      <c r="U1718" s="18"/>
      <c r="V1718" s="18"/>
    </row>
    <row r="1719" spans="1:22" ht="14.25" customHeight="1" x14ac:dyDescent="0.25">
      <c r="A1719" s="18"/>
      <c r="B1719" s="18"/>
      <c r="C1719" s="18"/>
      <c r="D1719" s="18"/>
      <c r="E1719" s="18"/>
      <c r="F1719" s="18"/>
      <c r="G1719" s="18"/>
      <c r="H1719" s="18"/>
      <c r="I1719" s="18"/>
      <c r="J1719" s="18"/>
      <c r="K1719" s="1"/>
      <c r="L1719" s="1"/>
      <c r="M1719" s="18"/>
      <c r="S1719" s="18"/>
      <c r="T1719" s="18"/>
      <c r="U1719" s="18"/>
      <c r="V1719" s="18"/>
    </row>
    <row r="1720" spans="1:22" ht="14.25" customHeight="1" x14ac:dyDescent="0.25">
      <c r="A1720" s="18"/>
      <c r="B1720" s="18"/>
      <c r="C1720" s="18"/>
      <c r="D1720" s="18"/>
      <c r="E1720" s="18"/>
      <c r="F1720" s="18"/>
      <c r="G1720" s="18"/>
      <c r="H1720" s="18"/>
      <c r="I1720" s="18"/>
      <c r="J1720" s="18"/>
      <c r="K1720" s="1"/>
      <c r="L1720" s="1"/>
      <c r="M1720" s="18"/>
      <c r="S1720" s="18"/>
      <c r="T1720" s="18"/>
      <c r="U1720" s="18"/>
      <c r="V1720" s="18"/>
    </row>
    <row r="1721" spans="1:22" ht="14.25" customHeight="1" x14ac:dyDescent="0.25">
      <c r="A1721" s="18"/>
      <c r="B1721" s="18"/>
      <c r="C1721" s="18"/>
      <c r="D1721" s="18"/>
      <c r="E1721" s="18"/>
      <c r="F1721" s="18"/>
      <c r="G1721" s="18"/>
      <c r="H1721" s="18"/>
      <c r="I1721" s="18"/>
      <c r="J1721" s="18"/>
      <c r="K1721" s="1"/>
      <c r="L1721" s="1"/>
      <c r="M1721" s="18"/>
      <c r="S1721" s="18"/>
      <c r="T1721" s="18"/>
      <c r="U1721" s="18"/>
      <c r="V1721" s="18"/>
    </row>
    <row r="1722" spans="1:22" ht="14.25" customHeight="1" x14ac:dyDescent="0.25">
      <c r="A1722" s="18"/>
      <c r="B1722" s="18"/>
      <c r="C1722" s="18"/>
      <c r="D1722" s="18"/>
      <c r="E1722" s="18"/>
      <c r="F1722" s="18"/>
      <c r="G1722" s="18"/>
      <c r="H1722" s="18"/>
      <c r="I1722" s="18"/>
      <c r="J1722" s="18"/>
      <c r="K1722" s="1"/>
      <c r="L1722" s="1"/>
      <c r="M1722" s="18"/>
      <c r="S1722" s="18"/>
      <c r="T1722" s="18"/>
      <c r="U1722" s="18"/>
      <c r="V1722" s="18"/>
    </row>
    <row r="1723" spans="1:22" ht="14.25" customHeight="1" x14ac:dyDescent="0.25">
      <c r="A1723" s="18"/>
      <c r="B1723" s="18"/>
      <c r="C1723" s="18"/>
      <c r="D1723" s="18"/>
      <c r="E1723" s="18"/>
      <c r="F1723" s="18"/>
      <c r="G1723" s="18"/>
      <c r="H1723" s="18"/>
      <c r="I1723" s="18"/>
      <c r="J1723" s="18"/>
      <c r="K1723" s="1"/>
      <c r="L1723" s="1"/>
      <c r="M1723" s="18"/>
      <c r="S1723" s="18"/>
      <c r="T1723" s="18"/>
      <c r="U1723" s="18"/>
      <c r="V1723" s="18"/>
    </row>
    <row r="1724" spans="1:22" ht="14.25" customHeight="1" x14ac:dyDescent="0.25">
      <c r="A1724" s="18"/>
      <c r="B1724" s="18"/>
      <c r="C1724" s="18"/>
      <c r="D1724" s="18"/>
      <c r="E1724" s="18"/>
      <c r="F1724" s="18"/>
      <c r="G1724" s="18"/>
      <c r="H1724" s="18"/>
      <c r="I1724" s="18"/>
      <c r="J1724" s="18"/>
      <c r="K1724" s="1"/>
      <c r="L1724" s="1"/>
      <c r="M1724" s="18"/>
      <c r="S1724" s="18"/>
      <c r="T1724" s="18"/>
      <c r="U1724" s="18"/>
      <c r="V1724" s="18"/>
    </row>
    <row r="1725" spans="1:22" ht="14.25" customHeight="1" x14ac:dyDescent="0.25">
      <c r="A1725" s="18"/>
      <c r="B1725" s="18"/>
      <c r="C1725" s="18"/>
      <c r="D1725" s="18"/>
      <c r="E1725" s="18"/>
      <c r="F1725" s="18"/>
      <c r="G1725" s="18"/>
      <c r="H1725" s="18"/>
      <c r="I1725" s="18"/>
      <c r="J1725" s="18"/>
      <c r="K1725" s="1"/>
      <c r="L1725" s="1"/>
      <c r="M1725" s="18"/>
      <c r="S1725" s="18"/>
      <c r="T1725" s="18"/>
      <c r="U1725" s="18"/>
      <c r="V1725" s="18"/>
    </row>
    <row r="1726" spans="1:22" ht="14.25" customHeight="1" x14ac:dyDescent="0.25">
      <c r="A1726" s="18"/>
      <c r="B1726" s="18"/>
      <c r="C1726" s="18"/>
      <c r="D1726" s="18"/>
      <c r="E1726" s="18"/>
      <c r="F1726" s="18"/>
      <c r="G1726" s="18"/>
      <c r="H1726" s="18"/>
      <c r="I1726" s="18"/>
      <c r="J1726" s="18"/>
      <c r="K1726" s="1"/>
      <c r="L1726" s="1"/>
      <c r="M1726" s="18"/>
      <c r="S1726" s="18"/>
      <c r="T1726" s="18"/>
      <c r="U1726" s="18"/>
      <c r="V1726" s="18"/>
    </row>
    <row r="1727" spans="1:22" ht="14.25" customHeight="1" x14ac:dyDescent="0.25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  <c r="K1727" s="1"/>
      <c r="L1727" s="1"/>
      <c r="M1727" s="18"/>
      <c r="S1727" s="18"/>
      <c r="T1727" s="18"/>
      <c r="U1727" s="18"/>
      <c r="V1727" s="18"/>
    </row>
    <row r="1728" spans="1:22" ht="14.25" customHeight="1" x14ac:dyDescent="0.25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  <c r="K1728" s="1"/>
      <c r="L1728" s="1"/>
      <c r="M1728" s="18"/>
      <c r="S1728" s="18"/>
      <c r="T1728" s="18"/>
      <c r="U1728" s="18"/>
      <c r="V1728" s="18"/>
    </row>
    <row r="1729" spans="1:22" ht="14.25" customHeight="1" x14ac:dyDescent="0.25">
      <c r="A1729" s="18"/>
      <c r="B1729" s="18"/>
      <c r="C1729" s="18"/>
      <c r="D1729" s="18"/>
      <c r="E1729" s="18"/>
      <c r="F1729" s="18"/>
      <c r="G1729" s="18"/>
      <c r="H1729" s="18"/>
      <c r="I1729" s="18"/>
      <c r="J1729" s="18"/>
      <c r="K1729" s="1"/>
      <c r="L1729" s="1"/>
      <c r="M1729" s="18"/>
      <c r="S1729" s="18"/>
      <c r="T1729" s="18"/>
      <c r="U1729" s="18"/>
      <c r="V1729" s="18"/>
    </row>
    <row r="1730" spans="1:22" ht="14.25" customHeight="1" x14ac:dyDescent="0.25">
      <c r="A1730" s="18"/>
      <c r="B1730" s="18"/>
      <c r="C1730" s="18"/>
      <c r="D1730" s="18"/>
      <c r="E1730" s="18"/>
      <c r="F1730" s="18"/>
      <c r="G1730" s="18"/>
      <c r="H1730" s="18"/>
      <c r="I1730" s="18"/>
      <c r="J1730" s="18"/>
      <c r="K1730" s="1"/>
      <c r="L1730" s="1"/>
      <c r="M1730" s="18"/>
      <c r="S1730" s="18"/>
      <c r="T1730" s="18"/>
      <c r="U1730" s="18"/>
      <c r="V1730" s="18"/>
    </row>
    <row r="1731" spans="1:22" ht="14.25" customHeight="1" x14ac:dyDescent="0.25">
      <c r="A1731" s="18"/>
      <c r="B1731" s="18"/>
      <c r="C1731" s="18"/>
      <c r="D1731" s="18"/>
      <c r="E1731" s="18"/>
      <c r="F1731" s="18"/>
      <c r="G1731" s="18"/>
      <c r="H1731" s="18"/>
      <c r="I1731" s="18"/>
      <c r="J1731" s="18"/>
      <c r="K1731" s="1"/>
      <c r="L1731" s="1"/>
      <c r="M1731" s="18"/>
      <c r="S1731" s="18"/>
      <c r="T1731" s="18"/>
      <c r="U1731" s="18"/>
      <c r="V1731" s="18"/>
    </row>
    <row r="1732" spans="1:22" ht="14.25" customHeight="1" x14ac:dyDescent="0.25">
      <c r="A1732" s="18"/>
      <c r="B1732" s="18"/>
      <c r="C1732" s="18"/>
      <c r="D1732" s="18"/>
      <c r="E1732" s="18"/>
      <c r="F1732" s="18"/>
      <c r="G1732" s="18"/>
      <c r="H1732" s="18"/>
      <c r="I1732" s="18"/>
      <c r="J1732" s="18"/>
      <c r="K1732" s="1"/>
      <c r="L1732" s="1"/>
      <c r="M1732" s="18"/>
      <c r="S1732" s="18"/>
      <c r="T1732" s="18"/>
      <c r="U1732" s="18"/>
      <c r="V1732" s="18"/>
    </row>
    <row r="1733" spans="1:22" ht="14.25" customHeight="1" x14ac:dyDescent="0.25">
      <c r="A1733" s="18"/>
      <c r="B1733" s="18"/>
      <c r="C1733" s="18"/>
      <c r="D1733" s="18"/>
      <c r="E1733" s="18"/>
      <c r="F1733" s="18"/>
      <c r="G1733" s="18"/>
      <c r="H1733" s="18"/>
      <c r="I1733" s="18"/>
      <c r="J1733" s="18"/>
      <c r="K1733" s="1"/>
      <c r="L1733" s="1"/>
      <c r="M1733" s="18"/>
      <c r="S1733" s="18"/>
      <c r="T1733" s="18"/>
      <c r="U1733" s="18"/>
      <c r="V1733" s="18"/>
    </row>
    <row r="1734" spans="1:22" ht="14.25" customHeight="1" x14ac:dyDescent="0.25">
      <c r="A1734" s="18"/>
      <c r="B1734" s="18"/>
      <c r="C1734" s="18"/>
      <c r="D1734" s="18"/>
      <c r="E1734" s="18"/>
      <c r="F1734" s="18"/>
      <c r="G1734" s="18"/>
      <c r="H1734" s="18"/>
      <c r="I1734" s="18"/>
      <c r="J1734" s="18"/>
      <c r="K1734" s="1"/>
      <c r="L1734" s="1"/>
      <c r="M1734" s="18"/>
      <c r="S1734" s="18"/>
      <c r="T1734" s="18"/>
      <c r="U1734" s="18"/>
      <c r="V1734" s="18"/>
    </row>
    <row r="1735" spans="1:22" ht="14.25" customHeight="1" x14ac:dyDescent="0.25">
      <c r="A1735" s="18"/>
      <c r="B1735" s="18"/>
      <c r="C1735" s="18"/>
      <c r="D1735" s="18"/>
      <c r="E1735" s="18"/>
      <c r="F1735" s="18"/>
      <c r="G1735" s="18"/>
      <c r="H1735" s="18"/>
      <c r="I1735" s="18"/>
      <c r="J1735" s="18"/>
      <c r="K1735" s="1"/>
      <c r="L1735" s="1"/>
      <c r="M1735" s="18"/>
      <c r="S1735" s="18"/>
      <c r="T1735" s="18"/>
      <c r="U1735" s="18"/>
      <c r="V1735" s="18"/>
    </row>
    <row r="1736" spans="1:22" ht="14.25" customHeight="1" x14ac:dyDescent="0.25">
      <c r="A1736" s="18"/>
      <c r="B1736" s="18"/>
      <c r="C1736" s="18"/>
      <c r="D1736" s="18"/>
      <c r="E1736" s="18"/>
      <c r="F1736" s="18"/>
      <c r="G1736" s="18"/>
      <c r="H1736" s="18"/>
      <c r="I1736" s="18"/>
      <c r="J1736" s="18"/>
      <c r="K1736" s="1"/>
      <c r="L1736" s="1"/>
      <c r="M1736" s="18"/>
      <c r="S1736" s="18"/>
      <c r="T1736" s="18"/>
      <c r="U1736" s="18"/>
      <c r="V1736" s="18"/>
    </row>
    <row r="1737" spans="1:22" ht="14.25" customHeight="1" x14ac:dyDescent="0.25">
      <c r="A1737" s="18"/>
      <c r="B1737" s="18"/>
      <c r="C1737" s="18"/>
      <c r="D1737" s="18"/>
      <c r="E1737" s="18"/>
      <c r="F1737" s="18"/>
      <c r="G1737" s="18"/>
      <c r="H1737" s="18"/>
      <c r="I1737" s="18"/>
      <c r="J1737" s="18"/>
      <c r="K1737" s="1"/>
      <c r="L1737" s="1"/>
      <c r="M1737" s="18"/>
      <c r="S1737" s="18"/>
      <c r="T1737" s="18"/>
      <c r="U1737" s="18"/>
      <c r="V1737" s="18"/>
    </row>
    <row r="1738" spans="1:22" ht="14.25" customHeight="1" x14ac:dyDescent="0.25">
      <c r="A1738" s="18"/>
      <c r="B1738" s="18"/>
      <c r="C1738" s="18"/>
      <c r="D1738" s="18"/>
      <c r="E1738" s="18"/>
      <c r="F1738" s="18"/>
      <c r="G1738" s="18"/>
      <c r="H1738" s="18"/>
      <c r="I1738" s="18"/>
      <c r="J1738" s="18"/>
      <c r="K1738" s="1"/>
      <c r="L1738" s="1"/>
      <c r="M1738" s="18"/>
      <c r="S1738" s="18"/>
      <c r="T1738" s="18"/>
      <c r="U1738" s="18"/>
      <c r="V1738" s="18"/>
    </row>
    <row r="1739" spans="1:22" ht="14.25" customHeight="1" x14ac:dyDescent="0.25">
      <c r="A1739" s="18"/>
      <c r="B1739" s="18"/>
      <c r="C1739" s="18"/>
      <c r="D1739" s="18"/>
      <c r="E1739" s="18"/>
      <c r="F1739" s="18"/>
      <c r="G1739" s="18"/>
      <c r="H1739" s="18"/>
      <c r="I1739" s="18"/>
      <c r="J1739" s="18"/>
      <c r="K1739" s="1"/>
      <c r="L1739" s="1"/>
      <c r="M1739" s="18"/>
      <c r="S1739" s="18"/>
      <c r="T1739" s="18"/>
      <c r="U1739" s="18"/>
      <c r="V1739" s="18"/>
    </row>
    <row r="1740" spans="1:22" ht="14.25" customHeight="1" x14ac:dyDescent="0.25">
      <c r="A1740" s="18"/>
      <c r="B1740" s="18"/>
      <c r="C1740" s="18"/>
      <c r="D1740" s="18"/>
      <c r="E1740" s="18"/>
      <c r="F1740" s="18"/>
      <c r="G1740" s="18"/>
      <c r="H1740" s="18"/>
      <c r="I1740" s="18"/>
      <c r="J1740" s="18"/>
      <c r="K1740" s="1"/>
      <c r="L1740" s="1"/>
      <c r="M1740" s="18"/>
      <c r="S1740" s="18"/>
      <c r="T1740" s="18"/>
      <c r="U1740" s="18"/>
      <c r="V1740" s="18"/>
    </row>
    <row r="1741" spans="1:22" ht="14.25" customHeight="1" x14ac:dyDescent="0.25">
      <c r="A1741" s="18"/>
      <c r="B1741" s="18"/>
      <c r="C1741" s="18"/>
      <c r="D1741" s="18"/>
      <c r="E1741" s="18"/>
      <c r="F1741" s="18"/>
      <c r="G1741" s="18"/>
      <c r="H1741" s="18"/>
      <c r="I1741" s="18"/>
      <c r="J1741" s="18"/>
      <c r="K1741" s="1"/>
      <c r="L1741" s="1"/>
      <c r="M1741" s="18"/>
      <c r="S1741" s="18"/>
      <c r="T1741" s="18"/>
      <c r="U1741" s="18"/>
      <c r="V1741" s="18"/>
    </row>
    <row r="1742" spans="1:22" ht="14.25" customHeight="1" x14ac:dyDescent="0.25">
      <c r="A1742" s="18"/>
      <c r="B1742" s="18"/>
      <c r="C1742" s="18"/>
      <c r="D1742" s="18"/>
      <c r="E1742" s="18"/>
      <c r="F1742" s="18"/>
      <c r="G1742" s="18"/>
      <c r="H1742" s="18"/>
      <c r="I1742" s="18"/>
      <c r="J1742" s="18"/>
      <c r="K1742" s="1"/>
      <c r="L1742" s="1"/>
      <c r="M1742" s="18"/>
      <c r="S1742" s="18"/>
      <c r="T1742" s="18"/>
      <c r="U1742" s="18"/>
      <c r="V1742" s="18"/>
    </row>
    <row r="1743" spans="1:22" ht="14.25" customHeight="1" x14ac:dyDescent="0.25">
      <c r="A1743" s="18"/>
      <c r="B1743" s="18"/>
      <c r="C1743" s="18"/>
      <c r="D1743" s="18"/>
      <c r="E1743" s="18"/>
      <c r="F1743" s="18"/>
      <c r="G1743" s="18"/>
      <c r="H1743" s="18"/>
      <c r="I1743" s="18"/>
      <c r="J1743" s="18"/>
      <c r="K1743" s="1"/>
      <c r="L1743" s="1"/>
      <c r="M1743" s="18"/>
      <c r="S1743" s="18"/>
      <c r="T1743" s="18"/>
      <c r="U1743" s="18"/>
      <c r="V1743" s="18"/>
    </row>
    <row r="1744" spans="1:22" ht="14.25" customHeight="1" x14ac:dyDescent="0.25">
      <c r="A1744" s="18"/>
      <c r="B1744" s="18"/>
      <c r="C1744" s="18"/>
      <c r="D1744" s="18"/>
      <c r="E1744" s="18"/>
      <c r="F1744" s="18"/>
      <c r="G1744" s="18"/>
      <c r="H1744" s="18"/>
      <c r="I1744" s="18"/>
      <c r="J1744" s="18"/>
      <c r="K1744" s="1"/>
      <c r="L1744" s="1"/>
      <c r="M1744" s="18"/>
      <c r="S1744" s="18"/>
      <c r="T1744" s="18"/>
      <c r="U1744" s="18"/>
      <c r="V1744" s="18"/>
    </row>
    <row r="1745" spans="1:22" ht="14.25" customHeight="1" x14ac:dyDescent="0.25">
      <c r="A1745" s="18"/>
      <c r="B1745" s="18"/>
      <c r="C1745" s="18"/>
      <c r="D1745" s="18"/>
      <c r="E1745" s="18"/>
      <c r="F1745" s="18"/>
      <c r="G1745" s="18"/>
      <c r="H1745" s="18"/>
      <c r="I1745" s="18"/>
      <c r="J1745" s="18"/>
      <c r="K1745" s="1"/>
      <c r="L1745" s="1"/>
      <c r="M1745" s="18"/>
      <c r="S1745" s="18"/>
      <c r="T1745" s="18"/>
      <c r="U1745" s="18"/>
      <c r="V1745" s="18"/>
    </row>
    <row r="1746" spans="1:22" ht="14.25" customHeight="1" x14ac:dyDescent="0.25">
      <c r="A1746" s="18"/>
      <c r="B1746" s="18"/>
      <c r="C1746" s="18"/>
      <c r="D1746" s="18"/>
      <c r="E1746" s="18"/>
      <c r="F1746" s="18"/>
      <c r="G1746" s="18"/>
      <c r="H1746" s="18"/>
      <c r="I1746" s="18"/>
      <c r="J1746" s="18"/>
      <c r="K1746" s="1"/>
      <c r="L1746" s="1"/>
      <c r="M1746" s="18"/>
      <c r="S1746" s="18"/>
      <c r="T1746" s="18"/>
      <c r="U1746" s="18"/>
      <c r="V1746" s="18"/>
    </row>
    <row r="1747" spans="1:22" ht="14.25" customHeight="1" x14ac:dyDescent="0.25">
      <c r="A1747" s="18"/>
      <c r="B1747" s="18"/>
      <c r="C1747" s="18"/>
      <c r="D1747" s="18"/>
      <c r="E1747" s="18"/>
      <c r="F1747" s="18"/>
      <c r="G1747" s="18"/>
      <c r="H1747" s="18"/>
      <c r="I1747" s="18"/>
      <c r="J1747" s="18"/>
      <c r="K1747" s="1"/>
      <c r="L1747" s="1"/>
      <c r="M1747" s="18"/>
      <c r="S1747" s="18"/>
      <c r="T1747" s="18"/>
      <c r="U1747" s="18"/>
      <c r="V1747" s="18"/>
    </row>
    <row r="1748" spans="1:22" ht="14.25" customHeight="1" x14ac:dyDescent="0.25">
      <c r="A1748" s="18"/>
      <c r="B1748" s="18"/>
      <c r="C1748" s="18"/>
      <c r="D1748" s="18"/>
      <c r="E1748" s="18"/>
      <c r="F1748" s="18"/>
      <c r="G1748" s="18"/>
      <c r="H1748" s="18"/>
      <c r="I1748" s="18"/>
      <c r="J1748" s="18"/>
      <c r="K1748" s="1"/>
      <c r="L1748" s="1"/>
      <c r="M1748" s="18"/>
      <c r="S1748" s="18"/>
      <c r="T1748" s="18"/>
      <c r="U1748" s="18"/>
      <c r="V1748" s="18"/>
    </row>
    <row r="1749" spans="1:22" ht="14.25" customHeight="1" x14ac:dyDescent="0.25">
      <c r="A1749" s="18"/>
      <c r="B1749" s="18"/>
      <c r="C1749" s="18"/>
      <c r="D1749" s="18"/>
      <c r="E1749" s="18"/>
      <c r="F1749" s="18"/>
      <c r="G1749" s="18"/>
      <c r="H1749" s="18"/>
      <c r="I1749" s="18"/>
      <c r="J1749" s="18"/>
      <c r="K1749" s="1"/>
      <c r="L1749" s="1"/>
      <c r="M1749" s="18"/>
      <c r="S1749" s="18"/>
      <c r="T1749" s="18"/>
      <c r="U1749" s="18"/>
      <c r="V1749" s="18"/>
    </row>
    <row r="1750" spans="1:22" ht="14.25" customHeight="1" x14ac:dyDescent="0.25">
      <c r="A1750" s="18"/>
      <c r="B1750" s="18"/>
      <c r="C1750" s="18"/>
      <c r="D1750" s="18"/>
      <c r="E1750" s="18"/>
      <c r="F1750" s="18"/>
      <c r="G1750" s="18"/>
      <c r="H1750" s="18"/>
      <c r="I1750" s="18"/>
      <c r="J1750" s="18"/>
      <c r="K1750" s="1"/>
      <c r="L1750" s="1"/>
      <c r="M1750" s="18"/>
      <c r="S1750" s="18"/>
      <c r="T1750" s="18"/>
      <c r="U1750" s="18"/>
      <c r="V1750" s="18"/>
    </row>
    <row r="1751" spans="1:22" ht="14.25" customHeight="1" x14ac:dyDescent="0.25">
      <c r="A1751" s="18"/>
      <c r="B1751" s="18"/>
      <c r="C1751" s="18"/>
      <c r="D1751" s="18"/>
      <c r="E1751" s="18"/>
      <c r="F1751" s="18"/>
      <c r="G1751" s="18"/>
      <c r="H1751" s="18"/>
      <c r="I1751" s="18"/>
      <c r="J1751" s="18"/>
      <c r="K1751" s="1"/>
      <c r="L1751" s="1"/>
      <c r="M1751" s="18"/>
      <c r="S1751" s="18"/>
      <c r="T1751" s="18"/>
      <c r="U1751" s="18"/>
      <c r="V1751" s="18"/>
    </row>
    <row r="1752" spans="1:22" ht="14.25" customHeight="1" x14ac:dyDescent="0.25">
      <c r="A1752" s="18"/>
      <c r="B1752" s="18"/>
      <c r="C1752" s="18"/>
      <c r="D1752" s="18"/>
      <c r="E1752" s="18"/>
      <c r="F1752" s="18"/>
      <c r="G1752" s="18"/>
      <c r="H1752" s="18"/>
      <c r="I1752" s="18"/>
      <c r="J1752" s="18"/>
      <c r="K1752" s="1"/>
      <c r="L1752" s="1"/>
      <c r="M1752" s="18"/>
      <c r="S1752" s="18"/>
      <c r="T1752" s="18"/>
      <c r="U1752" s="18"/>
      <c r="V1752" s="18"/>
    </row>
    <row r="1753" spans="1:22" ht="14.25" customHeight="1" x14ac:dyDescent="0.25">
      <c r="A1753" s="18"/>
      <c r="B1753" s="18"/>
      <c r="C1753" s="18"/>
      <c r="D1753" s="18"/>
      <c r="E1753" s="18"/>
      <c r="F1753" s="18"/>
      <c r="G1753" s="18"/>
      <c r="H1753" s="18"/>
      <c r="I1753" s="18"/>
      <c r="J1753" s="18"/>
      <c r="K1753" s="1"/>
      <c r="L1753" s="1"/>
      <c r="M1753" s="18"/>
      <c r="S1753" s="18"/>
      <c r="T1753" s="18"/>
      <c r="U1753" s="18"/>
      <c r="V1753" s="18"/>
    </row>
    <row r="1754" spans="1:22" ht="14.25" customHeight="1" x14ac:dyDescent="0.25">
      <c r="A1754" s="18"/>
      <c r="B1754" s="18"/>
      <c r="C1754" s="18"/>
      <c r="D1754" s="18"/>
      <c r="E1754" s="18"/>
      <c r="F1754" s="18"/>
      <c r="G1754" s="18"/>
      <c r="H1754" s="18"/>
      <c r="I1754" s="18"/>
      <c r="J1754" s="18"/>
      <c r="K1754" s="1"/>
      <c r="L1754" s="1"/>
      <c r="M1754" s="18"/>
      <c r="S1754" s="18"/>
      <c r="T1754" s="18"/>
      <c r="U1754" s="18"/>
      <c r="V1754" s="18"/>
    </row>
    <row r="1755" spans="1:22" ht="14.25" customHeight="1" x14ac:dyDescent="0.25">
      <c r="A1755" s="18"/>
      <c r="B1755" s="18"/>
      <c r="C1755" s="18"/>
      <c r="D1755" s="18"/>
      <c r="E1755" s="18"/>
      <c r="F1755" s="18"/>
      <c r="G1755" s="18"/>
      <c r="H1755" s="18"/>
      <c r="I1755" s="18"/>
      <c r="J1755" s="18"/>
      <c r="K1755" s="1"/>
      <c r="L1755" s="1"/>
      <c r="M1755" s="18"/>
      <c r="S1755" s="18"/>
      <c r="T1755" s="18"/>
      <c r="U1755" s="18"/>
      <c r="V1755" s="18"/>
    </row>
    <row r="1756" spans="1:22" ht="14.25" customHeight="1" x14ac:dyDescent="0.25">
      <c r="A1756" s="18"/>
      <c r="B1756" s="18"/>
      <c r="C1756" s="18"/>
      <c r="D1756" s="18"/>
      <c r="E1756" s="18"/>
      <c r="F1756" s="18"/>
      <c r="G1756" s="18"/>
      <c r="H1756" s="18"/>
      <c r="I1756" s="18"/>
      <c r="J1756" s="18"/>
      <c r="K1756" s="1"/>
      <c r="L1756" s="1"/>
      <c r="M1756" s="18"/>
      <c r="S1756" s="18"/>
      <c r="T1756" s="18"/>
      <c r="U1756" s="18"/>
      <c r="V1756" s="18"/>
    </row>
    <row r="1757" spans="1:22" ht="14.25" customHeight="1" x14ac:dyDescent="0.25">
      <c r="A1757" s="18"/>
      <c r="B1757" s="18"/>
      <c r="C1757" s="18"/>
      <c r="D1757" s="18"/>
      <c r="E1757" s="18"/>
      <c r="F1757" s="18"/>
      <c r="G1757" s="18"/>
      <c r="H1757" s="18"/>
      <c r="I1757" s="18"/>
      <c r="J1757" s="18"/>
      <c r="K1757" s="1"/>
      <c r="L1757" s="1"/>
      <c r="M1757" s="18"/>
      <c r="S1757" s="18"/>
      <c r="T1757" s="18"/>
      <c r="U1757" s="18"/>
      <c r="V1757" s="18"/>
    </row>
    <row r="1758" spans="1:22" ht="14.25" customHeight="1" x14ac:dyDescent="0.25">
      <c r="A1758" s="18"/>
      <c r="B1758" s="18"/>
      <c r="C1758" s="18"/>
      <c r="D1758" s="18"/>
      <c r="E1758" s="18"/>
      <c r="F1758" s="18"/>
      <c r="G1758" s="18"/>
      <c r="H1758" s="18"/>
      <c r="I1758" s="18"/>
      <c r="J1758" s="18"/>
      <c r="K1758" s="1"/>
      <c r="L1758" s="1"/>
      <c r="M1758" s="18"/>
      <c r="S1758" s="18"/>
      <c r="T1758" s="18"/>
      <c r="U1758" s="18"/>
      <c r="V1758" s="18"/>
    </row>
    <row r="1759" spans="1:22" ht="14.25" customHeight="1" x14ac:dyDescent="0.25">
      <c r="A1759" s="18"/>
      <c r="B1759" s="18"/>
      <c r="C1759" s="18"/>
      <c r="D1759" s="18"/>
      <c r="E1759" s="18"/>
      <c r="F1759" s="18"/>
      <c r="G1759" s="18"/>
      <c r="H1759" s="18"/>
      <c r="I1759" s="18"/>
      <c r="J1759" s="18"/>
      <c r="K1759" s="1"/>
      <c r="L1759" s="1"/>
      <c r="M1759" s="18"/>
      <c r="S1759" s="18"/>
      <c r="T1759" s="18"/>
      <c r="U1759" s="18"/>
      <c r="V1759" s="18"/>
    </row>
    <row r="1760" spans="1:22" ht="14.25" customHeight="1" x14ac:dyDescent="0.25">
      <c r="A1760" s="18"/>
      <c r="B1760" s="18"/>
      <c r="C1760" s="18"/>
      <c r="D1760" s="18"/>
      <c r="E1760" s="18"/>
      <c r="F1760" s="18"/>
      <c r="G1760" s="18"/>
      <c r="H1760" s="18"/>
      <c r="I1760" s="18"/>
      <c r="J1760" s="18"/>
      <c r="K1760" s="1"/>
      <c r="L1760" s="1"/>
      <c r="M1760" s="18"/>
      <c r="S1760" s="18"/>
      <c r="T1760" s="18"/>
      <c r="U1760" s="18"/>
      <c r="V1760" s="18"/>
    </row>
    <row r="1761" spans="1:22" ht="14.25" customHeight="1" x14ac:dyDescent="0.25">
      <c r="A1761" s="18"/>
      <c r="B1761" s="18"/>
      <c r="C1761" s="18"/>
      <c r="D1761" s="18"/>
      <c r="E1761" s="18"/>
      <c r="F1761" s="18"/>
      <c r="G1761" s="18"/>
      <c r="H1761" s="18"/>
      <c r="I1761" s="18"/>
      <c r="J1761" s="18"/>
      <c r="K1761" s="1"/>
      <c r="L1761" s="1"/>
      <c r="M1761" s="18"/>
      <c r="S1761" s="18"/>
      <c r="T1761" s="18"/>
      <c r="U1761" s="18"/>
      <c r="V1761" s="18"/>
    </row>
    <row r="1762" spans="1:22" ht="14.25" customHeight="1" x14ac:dyDescent="0.25">
      <c r="A1762" s="18"/>
      <c r="B1762" s="18"/>
      <c r="C1762" s="18"/>
      <c r="D1762" s="18"/>
      <c r="E1762" s="18"/>
      <c r="F1762" s="18"/>
      <c r="G1762" s="18"/>
      <c r="H1762" s="18"/>
      <c r="I1762" s="18"/>
      <c r="J1762" s="18"/>
      <c r="K1762" s="1"/>
      <c r="L1762" s="1"/>
      <c r="M1762" s="18"/>
      <c r="S1762" s="18"/>
      <c r="T1762" s="18"/>
      <c r="U1762" s="18"/>
      <c r="V1762" s="18"/>
    </row>
    <row r="1763" spans="1:22" ht="14.25" customHeight="1" x14ac:dyDescent="0.25">
      <c r="A1763" s="18"/>
      <c r="B1763" s="18"/>
      <c r="C1763" s="18"/>
      <c r="D1763" s="18"/>
      <c r="E1763" s="18"/>
      <c r="F1763" s="18"/>
      <c r="G1763" s="18"/>
      <c r="H1763" s="18"/>
      <c r="I1763" s="18"/>
      <c r="J1763" s="18"/>
      <c r="K1763" s="1"/>
      <c r="L1763" s="1"/>
      <c r="M1763" s="18"/>
      <c r="S1763" s="18"/>
      <c r="T1763" s="18"/>
      <c r="U1763" s="18"/>
      <c r="V1763" s="18"/>
    </row>
    <row r="1764" spans="1:22" ht="14.25" customHeight="1" x14ac:dyDescent="0.25">
      <c r="A1764" s="18"/>
      <c r="B1764" s="18"/>
      <c r="C1764" s="18"/>
      <c r="D1764" s="18"/>
      <c r="E1764" s="18"/>
      <c r="F1764" s="18"/>
      <c r="G1764" s="18"/>
      <c r="H1764" s="18"/>
      <c r="I1764" s="18"/>
      <c r="J1764" s="18"/>
      <c r="K1764" s="1"/>
      <c r="L1764" s="1"/>
      <c r="M1764" s="18"/>
      <c r="S1764" s="18"/>
      <c r="T1764" s="18"/>
      <c r="U1764" s="18"/>
      <c r="V1764" s="18"/>
    </row>
    <row r="1765" spans="1:22" ht="14.25" customHeight="1" x14ac:dyDescent="0.25">
      <c r="A1765" s="18"/>
      <c r="B1765" s="18"/>
      <c r="C1765" s="18"/>
      <c r="D1765" s="18"/>
      <c r="E1765" s="18"/>
      <c r="F1765" s="18"/>
      <c r="G1765" s="18"/>
      <c r="H1765" s="18"/>
      <c r="I1765" s="18"/>
      <c r="J1765" s="18"/>
      <c r="K1765" s="1"/>
      <c r="L1765" s="1"/>
      <c r="M1765" s="18"/>
      <c r="S1765" s="18"/>
      <c r="T1765" s="18"/>
      <c r="U1765" s="18"/>
      <c r="V1765" s="18"/>
    </row>
    <row r="1766" spans="1:22" ht="14.25" customHeight="1" x14ac:dyDescent="0.25">
      <c r="A1766" s="18"/>
      <c r="B1766" s="18"/>
      <c r="C1766" s="18"/>
      <c r="D1766" s="18"/>
      <c r="E1766" s="18"/>
      <c r="F1766" s="18"/>
      <c r="G1766" s="18"/>
      <c r="H1766" s="18"/>
      <c r="I1766" s="18"/>
      <c r="J1766" s="18"/>
      <c r="K1766" s="1"/>
      <c r="L1766" s="1"/>
      <c r="M1766" s="18"/>
      <c r="S1766" s="18"/>
      <c r="T1766" s="18"/>
      <c r="U1766" s="18"/>
      <c r="V1766" s="18"/>
    </row>
    <row r="1767" spans="1:22" ht="14.25" customHeight="1" x14ac:dyDescent="0.25">
      <c r="A1767" s="18"/>
      <c r="B1767" s="18"/>
      <c r="C1767" s="18"/>
      <c r="D1767" s="18"/>
      <c r="E1767" s="18"/>
      <c r="F1767" s="18"/>
      <c r="G1767" s="18"/>
      <c r="H1767" s="18"/>
      <c r="I1767" s="18"/>
      <c r="J1767" s="18"/>
      <c r="K1767" s="1"/>
      <c r="L1767" s="1"/>
      <c r="M1767" s="18"/>
      <c r="S1767" s="18"/>
      <c r="T1767" s="18"/>
      <c r="U1767" s="18"/>
      <c r="V1767" s="18"/>
    </row>
    <row r="1768" spans="1:22" ht="14.25" customHeight="1" x14ac:dyDescent="0.25">
      <c r="A1768" s="18"/>
      <c r="B1768" s="18"/>
      <c r="C1768" s="18"/>
      <c r="D1768" s="18"/>
      <c r="E1768" s="18"/>
      <c r="F1768" s="18"/>
      <c r="G1768" s="18"/>
      <c r="H1768" s="18"/>
      <c r="I1768" s="18"/>
      <c r="J1768" s="18"/>
      <c r="K1768" s="1"/>
      <c r="L1768" s="1"/>
      <c r="M1768" s="18"/>
      <c r="S1768" s="18"/>
      <c r="T1768" s="18"/>
      <c r="U1768" s="18"/>
      <c r="V1768" s="18"/>
    </row>
    <row r="1769" spans="1:22" ht="14.25" customHeight="1" x14ac:dyDescent="0.25">
      <c r="A1769" s="18"/>
      <c r="B1769" s="18"/>
      <c r="C1769" s="18"/>
      <c r="D1769" s="18"/>
      <c r="E1769" s="18"/>
      <c r="F1769" s="18"/>
      <c r="G1769" s="18"/>
      <c r="H1769" s="18"/>
      <c r="I1769" s="18"/>
      <c r="J1769" s="18"/>
      <c r="K1769" s="1"/>
      <c r="L1769" s="1"/>
      <c r="M1769" s="18"/>
      <c r="S1769" s="18"/>
      <c r="T1769" s="18"/>
      <c r="U1769" s="18"/>
      <c r="V1769" s="18"/>
    </row>
    <row r="1770" spans="1:22" ht="14.25" customHeight="1" x14ac:dyDescent="0.25">
      <c r="A1770" s="18"/>
      <c r="B1770" s="18"/>
      <c r="C1770" s="18"/>
      <c r="D1770" s="18"/>
      <c r="E1770" s="18"/>
      <c r="F1770" s="18"/>
      <c r="G1770" s="18"/>
      <c r="H1770" s="18"/>
      <c r="I1770" s="18"/>
      <c r="J1770" s="18"/>
      <c r="K1770" s="1"/>
      <c r="L1770" s="1"/>
      <c r="M1770" s="18"/>
      <c r="S1770" s="18"/>
      <c r="T1770" s="18"/>
      <c r="U1770" s="18"/>
      <c r="V1770" s="18"/>
    </row>
    <row r="1771" spans="1:22" ht="14.25" customHeight="1" x14ac:dyDescent="0.25">
      <c r="A1771" s="18"/>
      <c r="B1771" s="18"/>
      <c r="C1771" s="18"/>
      <c r="D1771" s="18"/>
      <c r="E1771" s="18"/>
      <c r="F1771" s="18"/>
      <c r="G1771" s="18"/>
      <c r="H1771" s="18"/>
      <c r="I1771" s="18"/>
      <c r="J1771" s="18"/>
      <c r="K1771" s="1"/>
      <c r="L1771" s="1"/>
      <c r="M1771" s="18"/>
      <c r="S1771" s="18"/>
      <c r="T1771" s="18"/>
      <c r="U1771" s="18"/>
      <c r="V1771" s="18"/>
    </row>
    <row r="1772" spans="1:22" ht="14.25" customHeight="1" x14ac:dyDescent="0.25">
      <c r="A1772" s="18"/>
      <c r="B1772" s="18"/>
      <c r="C1772" s="18"/>
      <c r="D1772" s="18"/>
      <c r="E1772" s="18"/>
      <c r="F1772" s="18"/>
      <c r="G1772" s="18"/>
      <c r="H1772" s="18"/>
      <c r="I1772" s="18"/>
      <c r="J1772" s="18"/>
      <c r="K1772" s="1"/>
      <c r="L1772" s="1"/>
      <c r="M1772" s="18"/>
      <c r="S1772" s="18"/>
      <c r="T1772" s="18"/>
      <c r="U1772" s="18"/>
      <c r="V1772" s="18"/>
    </row>
    <row r="1773" spans="1:22" ht="14.25" customHeight="1" x14ac:dyDescent="0.25">
      <c r="A1773" s="18"/>
      <c r="B1773" s="18"/>
      <c r="C1773" s="18"/>
      <c r="D1773" s="18"/>
      <c r="E1773" s="18"/>
      <c r="F1773" s="18"/>
      <c r="G1773" s="18"/>
      <c r="H1773" s="18"/>
      <c r="I1773" s="18"/>
      <c r="J1773" s="18"/>
      <c r="K1773" s="1"/>
      <c r="L1773" s="1"/>
      <c r="M1773" s="18"/>
      <c r="S1773" s="18"/>
      <c r="T1773" s="18"/>
      <c r="U1773" s="18"/>
      <c r="V1773" s="18"/>
    </row>
    <row r="1774" spans="1:22" ht="14.25" customHeight="1" x14ac:dyDescent="0.25">
      <c r="A1774" s="18"/>
      <c r="B1774" s="18"/>
      <c r="C1774" s="18"/>
      <c r="D1774" s="18"/>
      <c r="E1774" s="18"/>
      <c r="F1774" s="18"/>
      <c r="G1774" s="18"/>
      <c r="H1774" s="18"/>
      <c r="I1774" s="18"/>
      <c r="J1774" s="18"/>
      <c r="K1774" s="1"/>
      <c r="L1774" s="1"/>
      <c r="M1774" s="18"/>
      <c r="S1774" s="18"/>
      <c r="T1774" s="18"/>
      <c r="U1774" s="18"/>
      <c r="V1774" s="18"/>
    </row>
    <row r="1775" spans="1:22" ht="14.25" customHeight="1" x14ac:dyDescent="0.25">
      <c r="A1775" s="18"/>
      <c r="B1775" s="18"/>
      <c r="C1775" s="18"/>
      <c r="D1775" s="18"/>
      <c r="E1775" s="18"/>
      <c r="F1775" s="18"/>
      <c r="G1775" s="18"/>
      <c r="H1775" s="18"/>
      <c r="I1775" s="18"/>
      <c r="J1775" s="18"/>
      <c r="K1775" s="1"/>
      <c r="L1775" s="1"/>
      <c r="M1775" s="18"/>
      <c r="S1775" s="18"/>
      <c r="T1775" s="18"/>
      <c r="U1775" s="18"/>
      <c r="V1775" s="18"/>
    </row>
    <row r="1776" spans="1:22" ht="14.25" customHeight="1" x14ac:dyDescent="0.25">
      <c r="A1776" s="18"/>
      <c r="B1776" s="18"/>
      <c r="C1776" s="18"/>
      <c r="D1776" s="18"/>
      <c r="E1776" s="18"/>
      <c r="F1776" s="18"/>
      <c r="G1776" s="18"/>
      <c r="H1776" s="18"/>
      <c r="I1776" s="18"/>
      <c r="J1776" s="18"/>
      <c r="K1776" s="1"/>
      <c r="L1776" s="1"/>
      <c r="M1776" s="18"/>
      <c r="S1776" s="18"/>
      <c r="T1776" s="18"/>
      <c r="U1776" s="18"/>
      <c r="V1776" s="18"/>
    </row>
    <row r="1777" spans="1:22" ht="14.25" customHeight="1" x14ac:dyDescent="0.25">
      <c r="A1777" s="18"/>
      <c r="B1777" s="18"/>
      <c r="C1777" s="18"/>
      <c r="D1777" s="18"/>
      <c r="E1777" s="18"/>
      <c r="F1777" s="18"/>
      <c r="G1777" s="18"/>
      <c r="H1777" s="18"/>
      <c r="I1777" s="18"/>
      <c r="J1777" s="18"/>
      <c r="K1777" s="1"/>
      <c r="L1777" s="1"/>
      <c r="M1777" s="18"/>
      <c r="S1777" s="18"/>
      <c r="T1777" s="18"/>
      <c r="U1777" s="18"/>
      <c r="V1777" s="18"/>
    </row>
    <row r="1778" spans="1:22" ht="14.25" customHeight="1" x14ac:dyDescent="0.25">
      <c r="A1778" s="18"/>
      <c r="B1778" s="18"/>
      <c r="C1778" s="18"/>
      <c r="D1778" s="18"/>
      <c r="E1778" s="18"/>
      <c r="F1778" s="18"/>
      <c r="G1778" s="18"/>
      <c r="H1778" s="18"/>
      <c r="I1778" s="18"/>
      <c r="J1778" s="18"/>
      <c r="K1778" s="1"/>
      <c r="L1778" s="1"/>
      <c r="M1778" s="18"/>
      <c r="S1778" s="18"/>
      <c r="T1778" s="18"/>
      <c r="U1778" s="18"/>
      <c r="V1778" s="18"/>
    </row>
    <row r="1779" spans="1:22" ht="14.25" customHeight="1" x14ac:dyDescent="0.25">
      <c r="A1779" s="18"/>
      <c r="B1779" s="18"/>
      <c r="C1779" s="18"/>
      <c r="D1779" s="18"/>
      <c r="E1779" s="18"/>
      <c r="F1779" s="18"/>
      <c r="G1779" s="18"/>
      <c r="H1779" s="18"/>
      <c r="I1779" s="18"/>
      <c r="J1779" s="18"/>
      <c r="K1779" s="1"/>
      <c r="L1779" s="1"/>
      <c r="M1779" s="18"/>
      <c r="S1779" s="18"/>
      <c r="T1779" s="18"/>
      <c r="U1779" s="18"/>
      <c r="V1779" s="18"/>
    </row>
    <row r="1780" spans="1:22" ht="14.25" customHeight="1" x14ac:dyDescent="0.25">
      <c r="A1780" s="18"/>
      <c r="B1780" s="18"/>
      <c r="C1780" s="18"/>
      <c r="D1780" s="18"/>
      <c r="E1780" s="18"/>
      <c r="F1780" s="18"/>
      <c r="G1780" s="18"/>
      <c r="H1780" s="18"/>
      <c r="I1780" s="18"/>
      <c r="J1780" s="18"/>
      <c r="K1780" s="1"/>
      <c r="L1780" s="1"/>
      <c r="M1780" s="18"/>
      <c r="S1780" s="18"/>
      <c r="T1780" s="18"/>
      <c r="U1780" s="18"/>
      <c r="V1780" s="18"/>
    </row>
    <row r="1781" spans="1:22" ht="14.25" customHeight="1" x14ac:dyDescent="0.25">
      <c r="A1781" s="18"/>
      <c r="B1781" s="18"/>
      <c r="C1781" s="18"/>
      <c r="D1781" s="18"/>
      <c r="E1781" s="18"/>
      <c r="F1781" s="18"/>
      <c r="G1781" s="18"/>
      <c r="H1781" s="18"/>
      <c r="I1781" s="18"/>
      <c r="J1781" s="18"/>
      <c r="K1781" s="1"/>
      <c r="L1781" s="1"/>
      <c r="M1781" s="18"/>
      <c r="S1781" s="18"/>
      <c r="T1781" s="18"/>
      <c r="U1781" s="18"/>
      <c r="V1781" s="18"/>
    </row>
    <row r="1782" spans="1:22" ht="14.25" customHeight="1" x14ac:dyDescent="0.25">
      <c r="A1782" s="18"/>
      <c r="B1782" s="18"/>
      <c r="C1782" s="18"/>
      <c r="D1782" s="18"/>
      <c r="E1782" s="18"/>
      <c r="F1782" s="18"/>
      <c r="G1782" s="18"/>
      <c r="H1782" s="18"/>
      <c r="I1782" s="18"/>
      <c r="J1782" s="18"/>
      <c r="K1782" s="1"/>
      <c r="L1782" s="1"/>
      <c r="M1782" s="18"/>
      <c r="S1782" s="18"/>
      <c r="T1782" s="18"/>
      <c r="U1782" s="18"/>
      <c r="V1782" s="18"/>
    </row>
    <row r="1783" spans="1:22" ht="14.25" customHeight="1" x14ac:dyDescent="0.25">
      <c r="A1783" s="18"/>
      <c r="B1783" s="18"/>
      <c r="C1783" s="18"/>
      <c r="D1783" s="18"/>
      <c r="E1783" s="18"/>
      <c r="F1783" s="18"/>
      <c r="G1783" s="18"/>
      <c r="H1783" s="18"/>
      <c r="I1783" s="18"/>
      <c r="J1783" s="18"/>
      <c r="K1783" s="1"/>
      <c r="L1783" s="1"/>
      <c r="M1783" s="18"/>
      <c r="S1783" s="18"/>
      <c r="T1783" s="18"/>
      <c r="U1783" s="18"/>
      <c r="V1783" s="18"/>
    </row>
    <row r="1784" spans="1:22" ht="14.25" customHeight="1" x14ac:dyDescent="0.25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  <c r="K1784" s="1"/>
      <c r="L1784" s="1"/>
      <c r="M1784" s="18"/>
      <c r="S1784" s="18"/>
      <c r="T1784" s="18"/>
      <c r="U1784" s="18"/>
      <c r="V1784" s="18"/>
    </row>
    <row r="1785" spans="1:22" ht="14.25" customHeight="1" x14ac:dyDescent="0.25">
      <c r="A1785" s="18"/>
      <c r="B1785" s="18"/>
      <c r="C1785" s="18"/>
      <c r="D1785" s="18"/>
      <c r="E1785" s="18"/>
      <c r="F1785" s="18"/>
      <c r="G1785" s="18"/>
      <c r="H1785" s="18"/>
      <c r="I1785" s="18"/>
      <c r="J1785" s="18"/>
      <c r="K1785" s="1"/>
      <c r="L1785" s="1"/>
      <c r="M1785" s="18"/>
      <c r="S1785" s="18"/>
      <c r="T1785" s="18"/>
      <c r="U1785" s="18"/>
      <c r="V1785" s="18"/>
    </row>
    <row r="1786" spans="1:22" ht="14.25" customHeight="1" x14ac:dyDescent="0.25">
      <c r="A1786" s="18"/>
      <c r="B1786" s="18"/>
      <c r="C1786" s="18"/>
      <c r="D1786" s="18"/>
      <c r="E1786" s="18"/>
      <c r="F1786" s="18"/>
      <c r="G1786" s="18"/>
      <c r="H1786" s="18"/>
      <c r="I1786" s="18"/>
      <c r="J1786" s="18"/>
      <c r="K1786" s="1"/>
      <c r="L1786" s="1"/>
      <c r="M1786" s="18"/>
      <c r="S1786" s="18"/>
      <c r="T1786" s="18"/>
      <c r="U1786" s="18"/>
      <c r="V1786" s="18"/>
    </row>
    <row r="1787" spans="1:22" ht="14.25" customHeight="1" x14ac:dyDescent="0.25">
      <c r="A1787" s="18"/>
      <c r="B1787" s="18"/>
      <c r="C1787" s="18"/>
      <c r="D1787" s="18"/>
      <c r="E1787" s="18"/>
      <c r="F1787" s="18"/>
      <c r="G1787" s="18"/>
      <c r="H1787" s="18"/>
      <c r="I1787" s="18"/>
      <c r="J1787" s="18"/>
      <c r="K1787" s="1"/>
      <c r="L1787" s="1"/>
      <c r="M1787" s="18"/>
      <c r="S1787" s="18"/>
      <c r="T1787" s="18"/>
      <c r="U1787" s="18"/>
      <c r="V1787" s="18"/>
    </row>
    <row r="1788" spans="1:22" ht="14.25" customHeight="1" x14ac:dyDescent="0.25">
      <c r="A1788" s="18"/>
      <c r="B1788" s="18"/>
      <c r="C1788" s="18"/>
      <c r="D1788" s="18"/>
      <c r="E1788" s="18"/>
      <c r="F1788" s="18"/>
      <c r="G1788" s="18"/>
      <c r="H1788" s="18"/>
      <c r="I1788" s="18"/>
      <c r="J1788" s="18"/>
      <c r="K1788" s="1"/>
      <c r="L1788" s="1"/>
      <c r="M1788" s="18"/>
      <c r="S1788" s="18"/>
      <c r="T1788" s="18"/>
      <c r="U1788" s="18"/>
      <c r="V1788" s="18"/>
    </row>
    <row r="1789" spans="1:22" ht="14.25" customHeight="1" x14ac:dyDescent="0.25">
      <c r="A1789" s="18"/>
      <c r="B1789" s="18"/>
      <c r="C1789" s="18"/>
      <c r="D1789" s="18"/>
      <c r="E1789" s="18"/>
      <c r="F1789" s="18"/>
      <c r="G1789" s="18"/>
      <c r="H1789" s="18"/>
      <c r="I1789" s="18"/>
      <c r="J1789" s="18"/>
      <c r="K1789" s="1"/>
      <c r="L1789" s="1"/>
      <c r="M1789" s="18"/>
      <c r="S1789" s="18"/>
      <c r="T1789" s="18"/>
      <c r="U1789" s="18"/>
      <c r="V1789" s="18"/>
    </row>
    <row r="1790" spans="1:22" ht="14.25" customHeight="1" x14ac:dyDescent="0.25">
      <c r="A1790" s="18"/>
      <c r="B1790" s="18"/>
      <c r="C1790" s="18"/>
      <c r="D1790" s="18"/>
      <c r="E1790" s="18"/>
      <c r="F1790" s="18"/>
      <c r="G1790" s="18"/>
      <c r="H1790" s="18"/>
      <c r="I1790" s="18"/>
      <c r="J1790" s="18"/>
      <c r="K1790" s="1"/>
      <c r="L1790" s="1"/>
      <c r="M1790" s="18"/>
      <c r="S1790" s="18"/>
      <c r="T1790" s="18"/>
      <c r="U1790" s="18"/>
      <c r="V1790" s="18"/>
    </row>
    <row r="1791" spans="1:22" ht="14.25" customHeight="1" x14ac:dyDescent="0.25">
      <c r="A1791" s="18"/>
      <c r="B1791" s="18"/>
      <c r="C1791" s="18"/>
      <c r="D1791" s="18"/>
      <c r="E1791" s="18"/>
      <c r="F1791" s="18"/>
      <c r="G1791" s="18"/>
      <c r="H1791" s="18"/>
      <c r="I1791" s="18"/>
      <c r="J1791" s="18"/>
      <c r="K1791" s="1"/>
      <c r="L1791" s="1"/>
      <c r="M1791" s="18"/>
      <c r="S1791" s="18"/>
      <c r="T1791" s="18"/>
      <c r="U1791" s="18"/>
      <c r="V1791" s="18"/>
    </row>
    <row r="1792" spans="1:22" ht="14.25" customHeight="1" x14ac:dyDescent="0.25">
      <c r="A1792" s="18"/>
      <c r="B1792" s="18"/>
      <c r="C1792" s="18"/>
      <c r="D1792" s="18"/>
      <c r="E1792" s="18"/>
      <c r="F1792" s="18"/>
      <c r="G1792" s="18"/>
      <c r="H1792" s="18"/>
      <c r="I1792" s="18"/>
      <c r="J1792" s="18"/>
      <c r="K1792" s="1"/>
      <c r="L1792" s="1"/>
      <c r="M1792" s="18"/>
      <c r="S1792" s="18"/>
      <c r="T1792" s="18"/>
      <c r="U1792" s="18"/>
      <c r="V1792" s="18"/>
    </row>
    <row r="1793" spans="1:22" ht="14.25" customHeight="1" x14ac:dyDescent="0.25">
      <c r="A1793" s="18"/>
      <c r="B1793" s="18"/>
      <c r="C1793" s="18"/>
      <c r="D1793" s="18"/>
      <c r="E1793" s="18"/>
      <c r="F1793" s="18"/>
      <c r="G1793" s="18"/>
      <c r="H1793" s="18"/>
      <c r="I1793" s="18"/>
      <c r="J1793" s="18"/>
      <c r="K1793" s="1"/>
      <c r="L1793" s="1"/>
      <c r="M1793" s="18"/>
      <c r="S1793" s="18"/>
      <c r="T1793" s="18"/>
      <c r="U1793" s="18"/>
      <c r="V1793" s="18"/>
    </row>
    <row r="1794" spans="1:22" ht="14.25" customHeight="1" x14ac:dyDescent="0.25">
      <c r="A1794" s="18"/>
      <c r="B1794" s="18"/>
      <c r="C1794" s="18"/>
      <c r="D1794" s="18"/>
      <c r="E1794" s="18"/>
      <c r="F1794" s="18"/>
      <c r="G1794" s="18"/>
      <c r="H1794" s="18"/>
      <c r="I1794" s="18"/>
      <c r="J1794" s="18"/>
      <c r="K1794" s="1"/>
      <c r="L1794" s="1"/>
      <c r="M1794" s="18"/>
      <c r="S1794" s="18"/>
      <c r="T1794" s="18"/>
      <c r="U1794" s="18"/>
      <c r="V1794" s="18"/>
    </row>
    <row r="1795" spans="1:22" ht="14.25" customHeight="1" x14ac:dyDescent="0.25">
      <c r="A1795" s="18"/>
      <c r="B1795" s="18"/>
      <c r="C1795" s="18"/>
      <c r="D1795" s="18"/>
      <c r="E1795" s="18"/>
      <c r="F1795" s="18"/>
      <c r="G1795" s="18"/>
      <c r="H1795" s="18"/>
      <c r="I1795" s="18"/>
      <c r="J1795" s="18"/>
      <c r="K1795" s="1"/>
      <c r="L1795" s="1"/>
      <c r="M1795" s="18"/>
      <c r="S1795" s="18"/>
      <c r="T1795" s="18"/>
      <c r="U1795" s="18"/>
      <c r="V1795" s="18"/>
    </row>
    <row r="1796" spans="1:22" ht="14.25" customHeight="1" x14ac:dyDescent="0.25">
      <c r="A1796" s="18"/>
      <c r="B1796" s="18"/>
      <c r="C1796" s="18"/>
      <c r="D1796" s="18"/>
      <c r="E1796" s="18"/>
      <c r="F1796" s="18"/>
      <c r="G1796" s="18"/>
      <c r="H1796" s="18"/>
      <c r="I1796" s="18"/>
      <c r="J1796" s="18"/>
      <c r="K1796" s="1"/>
      <c r="L1796" s="1"/>
      <c r="M1796" s="18"/>
      <c r="S1796" s="18"/>
      <c r="T1796" s="18"/>
      <c r="U1796" s="18"/>
      <c r="V1796" s="18"/>
    </row>
    <row r="1797" spans="1:22" ht="14.25" customHeight="1" x14ac:dyDescent="0.25">
      <c r="A1797" s="18"/>
      <c r="B1797" s="18"/>
      <c r="C1797" s="18"/>
      <c r="D1797" s="18"/>
      <c r="E1797" s="18"/>
      <c r="F1797" s="18"/>
      <c r="G1797" s="18"/>
      <c r="H1797" s="18"/>
      <c r="I1797" s="18"/>
      <c r="J1797" s="18"/>
      <c r="K1797" s="1"/>
      <c r="L1797" s="1"/>
      <c r="M1797" s="18"/>
      <c r="S1797" s="18"/>
      <c r="T1797" s="18"/>
      <c r="U1797" s="18"/>
      <c r="V1797" s="18"/>
    </row>
    <row r="1798" spans="1:22" ht="14.25" customHeight="1" x14ac:dyDescent="0.25">
      <c r="A1798" s="18"/>
      <c r="B1798" s="18"/>
      <c r="C1798" s="18"/>
      <c r="D1798" s="18"/>
      <c r="E1798" s="18"/>
      <c r="F1798" s="18"/>
      <c r="G1798" s="18"/>
      <c r="H1798" s="18"/>
      <c r="I1798" s="18"/>
      <c r="J1798" s="18"/>
      <c r="K1798" s="1"/>
      <c r="L1798" s="1"/>
      <c r="M1798" s="18"/>
      <c r="S1798" s="18"/>
      <c r="T1798" s="18"/>
      <c r="U1798" s="18"/>
      <c r="V1798" s="18"/>
    </row>
    <row r="1799" spans="1:22" ht="14.25" customHeight="1" x14ac:dyDescent="0.25">
      <c r="A1799" s="18"/>
      <c r="B1799" s="18"/>
      <c r="C1799" s="18"/>
      <c r="D1799" s="18"/>
      <c r="E1799" s="18"/>
      <c r="F1799" s="18"/>
      <c r="G1799" s="18"/>
      <c r="H1799" s="18"/>
      <c r="I1799" s="18"/>
      <c r="J1799" s="18"/>
      <c r="K1799" s="1"/>
      <c r="L1799" s="1"/>
      <c r="M1799" s="18"/>
      <c r="S1799" s="18"/>
      <c r="T1799" s="18"/>
      <c r="U1799" s="18"/>
      <c r="V1799" s="18"/>
    </row>
    <row r="1800" spans="1:22" ht="14.25" customHeight="1" x14ac:dyDescent="0.25">
      <c r="A1800" s="18"/>
      <c r="B1800" s="18"/>
      <c r="C1800" s="18"/>
      <c r="D1800" s="18"/>
      <c r="E1800" s="18"/>
      <c r="F1800" s="18"/>
      <c r="G1800" s="18"/>
      <c r="H1800" s="18"/>
      <c r="I1800" s="18"/>
      <c r="J1800" s="18"/>
      <c r="K1800" s="1"/>
      <c r="L1800" s="1"/>
      <c r="M1800" s="18"/>
      <c r="S1800" s="18"/>
      <c r="T1800" s="18"/>
      <c r="U1800" s="18"/>
      <c r="V1800" s="18"/>
    </row>
    <row r="1801" spans="1:22" ht="14.25" customHeight="1" x14ac:dyDescent="0.25">
      <c r="A1801" s="18"/>
      <c r="B1801" s="18"/>
      <c r="C1801" s="18"/>
      <c r="D1801" s="18"/>
      <c r="E1801" s="18"/>
      <c r="F1801" s="18"/>
      <c r="G1801" s="18"/>
      <c r="H1801" s="18"/>
      <c r="I1801" s="18"/>
      <c r="J1801" s="18"/>
      <c r="K1801" s="1"/>
      <c r="L1801" s="1"/>
      <c r="M1801" s="18"/>
      <c r="S1801" s="18"/>
      <c r="T1801" s="18"/>
      <c r="U1801" s="18"/>
      <c r="V1801" s="18"/>
    </row>
    <row r="1802" spans="1:22" ht="14.25" customHeight="1" x14ac:dyDescent="0.25">
      <c r="A1802" s="18"/>
      <c r="B1802" s="18"/>
      <c r="C1802" s="18"/>
      <c r="D1802" s="18"/>
      <c r="E1802" s="18"/>
      <c r="F1802" s="18"/>
      <c r="G1802" s="18"/>
      <c r="H1802" s="18"/>
      <c r="I1802" s="18"/>
      <c r="J1802" s="18"/>
      <c r="K1802" s="1"/>
      <c r="L1802" s="1"/>
      <c r="M1802" s="18"/>
      <c r="S1802" s="18"/>
      <c r="T1802" s="18"/>
      <c r="U1802" s="18"/>
      <c r="V1802" s="18"/>
    </row>
    <row r="1803" spans="1:22" ht="14.25" customHeight="1" x14ac:dyDescent="0.25">
      <c r="A1803" s="18"/>
      <c r="B1803" s="18"/>
      <c r="C1803" s="18"/>
      <c r="D1803" s="18"/>
      <c r="E1803" s="18"/>
      <c r="F1803" s="18"/>
      <c r="G1803" s="18"/>
      <c r="H1803" s="18"/>
      <c r="I1803" s="18"/>
      <c r="J1803" s="18"/>
      <c r="K1803" s="1"/>
      <c r="L1803" s="1"/>
      <c r="M1803" s="18"/>
      <c r="S1803" s="18"/>
      <c r="T1803" s="18"/>
      <c r="U1803" s="18"/>
      <c r="V1803" s="18"/>
    </row>
    <row r="1804" spans="1:22" ht="14.25" customHeight="1" x14ac:dyDescent="0.25">
      <c r="A1804" s="18"/>
      <c r="B1804" s="18"/>
      <c r="C1804" s="18"/>
      <c r="D1804" s="18"/>
      <c r="E1804" s="18"/>
      <c r="F1804" s="18"/>
      <c r="G1804" s="18"/>
      <c r="H1804" s="18"/>
      <c r="I1804" s="18"/>
      <c r="J1804" s="18"/>
      <c r="K1804" s="1"/>
      <c r="L1804" s="1"/>
      <c r="M1804" s="18"/>
      <c r="S1804" s="18"/>
      <c r="T1804" s="18"/>
      <c r="U1804" s="18"/>
      <c r="V1804" s="18"/>
    </row>
    <row r="1805" spans="1:22" ht="14.25" customHeight="1" x14ac:dyDescent="0.25">
      <c r="A1805" s="18"/>
      <c r="B1805" s="18"/>
      <c r="C1805" s="18"/>
      <c r="D1805" s="18"/>
      <c r="E1805" s="18"/>
      <c r="F1805" s="18"/>
      <c r="G1805" s="18"/>
      <c r="H1805" s="18"/>
      <c r="I1805" s="18"/>
      <c r="J1805" s="18"/>
      <c r="K1805" s="1"/>
      <c r="L1805" s="1"/>
      <c r="M1805" s="18"/>
      <c r="S1805" s="18"/>
      <c r="T1805" s="18"/>
      <c r="U1805" s="18"/>
      <c r="V1805" s="18"/>
    </row>
    <row r="1806" spans="1:22" ht="14.25" customHeight="1" x14ac:dyDescent="0.25">
      <c r="A1806" s="18"/>
      <c r="B1806" s="18"/>
      <c r="C1806" s="18"/>
      <c r="D1806" s="18"/>
      <c r="E1806" s="18"/>
      <c r="F1806" s="18"/>
      <c r="G1806" s="18"/>
      <c r="H1806" s="18"/>
      <c r="I1806" s="18"/>
      <c r="J1806" s="18"/>
      <c r="K1806" s="1"/>
      <c r="L1806" s="1"/>
      <c r="M1806" s="18"/>
      <c r="S1806" s="18"/>
      <c r="T1806" s="18"/>
      <c r="U1806" s="18"/>
      <c r="V1806" s="18"/>
    </row>
    <row r="1807" spans="1:22" ht="14.25" customHeight="1" x14ac:dyDescent="0.25">
      <c r="A1807" s="18"/>
      <c r="B1807" s="18"/>
      <c r="C1807" s="18"/>
      <c r="D1807" s="18"/>
      <c r="E1807" s="18"/>
      <c r="F1807" s="18"/>
      <c r="G1807" s="18"/>
      <c r="H1807" s="18"/>
      <c r="I1807" s="18"/>
      <c r="J1807" s="18"/>
      <c r="K1807" s="1"/>
      <c r="L1807" s="1"/>
      <c r="M1807" s="18"/>
      <c r="S1807" s="18"/>
      <c r="T1807" s="18"/>
      <c r="U1807" s="18"/>
      <c r="V1807" s="18"/>
    </row>
    <row r="1808" spans="1:22" ht="14.25" customHeight="1" x14ac:dyDescent="0.25">
      <c r="A1808" s="18"/>
      <c r="B1808" s="18"/>
      <c r="C1808" s="18"/>
      <c r="D1808" s="18"/>
      <c r="E1808" s="18"/>
      <c r="F1808" s="18"/>
      <c r="G1808" s="18"/>
      <c r="H1808" s="18"/>
      <c r="I1808" s="18"/>
      <c r="J1808" s="18"/>
      <c r="K1808" s="1"/>
      <c r="L1808" s="1"/>
      <c r="M1808" s="18"/>
      <c r="S1808" s="18"/>
      <c r="T1808" s="18"/>
      <c r="U1808" s="18"/>
      <c r="V1808" s="18"/>
    </row>
    <row r="1809" spans="1:22" ht="14.25" customHeight="1" x14ac:dyDescent="0.25">
      <c r="A1809" s="18"/>
      <c r="B1809" s="18"/>
      <c r="C1809" s="18"/>
      <c r="D1809" s="18"/>
      <c r="E1809" s="18"/>
      <c r="F1809" s="18"/>
      <c r="G1809" s="18"/>
      <c r="H1809" s="18"/>
      <c r="I1809" s="18"/>
      <c r="J1809" s="18"/>
      <c r="K1809" s="1"/>
      <c r="L1809" s="1"/>
      <c r="M1809" s="18"/>
      <c r="S1809" s="18"/>
      <c r="T1809" s="18"/>
      <c r="U1809" s="18"/>
      <c r="V1809" s="18"/>
    </row>
    <row r="1810" spans="1:22" ht="14.25" customHeight="1" x14ac:dyDescent="0.25">
      <c r="A1810" s="18"/>
      <c r="B1810" s="18"/>
      <c r="C1810" s="18"/>
      <c r="D1810" s="18"/>
      <c r="E1810" s="18"/>
      <c r="F1810" s="18"/>
      <c r="G1810" s="18"/>
      <c r="H1810" s="18"/>
      <c r="I1810" s="18"/>
      <c r="J1810" s="18"/>
      <c r="K1810" s="1"/>
      <c r="L1810" s="1"/>
      <c r="M1810" s="18"/>
      <c r="S1810" s="18"/>
      <c r="T1810" s="18"/>
      <c r="U1810" s="18"/>
      <c r="V1810" s="18"/>
    </row>
    <row r="1811" spans="1:22" ht="14.25" customHeight="1" x14ac:dyDescent="0.25">
      <c r="A1811" s="18"/>
      <c r="B1811" s="18"/>
      <c r="C1811" s="18"/>
      <c r="D1811" s="18"/>
      <c r="E1811" s="18"/>
      <c r="F1811" s="18"/>
      <c r="G1811" s="18"/>
      <c r="H1811" s="18"/>
      <c r="I1811" s="18"/>
      <c r="J1811" s="18"/>
      <c r="K1811" s="1"/>
      <c r="L1811" s="1"/>
      <c r="M1811" s="18"/>
      <c r="S1811" s="18"/>
      <c r="T1811" s="18"/>
      <c r="U1811" s="18"/>
      <c r="V1811" s="18"/>
    </row>
    <row r="1812" spans="1:22" ht="14.25" customHeight="1" x14ac:dyDescent="0.25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  <c r="K1812" s="1"/>
      <c r="L1812" s="1"/>
      <c r="M1812" s="18"/>
      <c r="S1812" s="18"/>
      <c r="T1812" s="18"/>
      <c r="U1812" s="18"/>
      <c r="V1812" s="18"/>
    </row>
    <row r="1813" spans="1:22" ht="14.25" customHeight="1" x14ac:dyDescent="0.25">
      <c r="A1813" s="18"/>
      <c r="B1813" s="18"/>
      <c r="C1813" s="18"/>
      <c r="D1813" s="18"/>
      <c r="E1813" s="18"/>
      <c r="F1813" s="18"/>
      <c r="G1813" s="18"/>
      <c r="H1813" s="18"/>
      <c r="I1813" s="18"/>
      <c r="J1813" s="18"/>
      <c r="K1813" s="1"/>
      <c r="L1813" s="1"/>
      <c r="M1813" s="18"/>
      <c r="S1813" s="18"/>
      <c r="T1813" s="18"/>
      <c r="U1813" s="18"/>
      <c r="V1813" s="18"/>
    </row>
    <row r="1814" spans="1:22" ht="14.25" customHeight="1" x14ac:dyDescent="0.25">
      <c r="A1814" s="18"/>
      <c r="B1814" s="18"/>
      <c r="C1814" s="18"/>
      <c r="D1814" s="18"/>
      <c r="E1814" s="18"/>
      <c r="F1814" s="18"/>
      <c r="G1814" s="18"/>
      <c r="H1814" s="18"/>
      <c r="I1814" s="18"/>
      <c r="J1814" s="18"/>
      <c r="K1814" s="1"/>
      <c r="L1814" s="1"/>
      <c r="M1814" s="18"/>
      <c r="S1814" s="18"/>
      <c r="T1814" s="18"/>
      <c r="U1814" s="18"/>
      <c r="V1814" s="18"/>
    </row>
    <row r="1815" spans="1:22" ht="14.25" customHeight="1" x14ac:dyDescent="0.25">
      <c r="A1815" s="18"/>
      <c r="B1815" s="18"/>
      <c r="C1815" s="18"/>
      <c r="D1815" s="18"/>
      <c r="E1815" s="18"/>
      <c r="F1815" s="18"/>
      <c r="G1815" s="18"/>
      <c r="H1815" s="18"/>
      <c r="I1815" s="18"/>
      <c r="J1815" s="18"/>
      <c r="K1815" s="1"/>
      <c r="L1815" s="1"/>
      <c r="M1815" s="18"/>
      <c r="S1815" s="18"/>
      <c r="T1815" s="18"/>
      <c r="U1815" s="18"/>
      <c r="V1815" s="18"/>
    </row>
    <row r="1816" spans="1:22" ht="14.25" customHeight="1" x14ac:dyDescent="0.25">
      <c r="A1816" s="18"/>
      <c r="B1816" s="18"/>
      <c r="C1816" s="18"/>
      <c r="D1816" s="18"/>
      <c r="E1816" s="18"/>
      <c r="F1816" s="18"/>
      <c r="G1816" s="18"/>
      <c r="H1816" s="18"/>
      <c r="I1816" s="18"/>
      <c r="J1816" s="18"/>
      <c r="K1816" s="1"/>
      <c r="L1816" s="1"/>
      <c r="M1816" s="18"/>
      <c r="S1816" s="18"/>
      <c r="T1816" s="18"/>
      <c r="U1816" s="18"/>
      <c r="V1816" s="18"/>
    </row>
    <row r="1817" spans="1:22" ht="14.25" customHeight="1" x14ac:dyDescent="0.25">
      <c r="A1817" s="18"/>
      <c r="B1817" s="18"/>
      <c r="C1817" s="18"/>
      <c r="D1817" s="18"/>
      <c r="E1817" s="18"/>
      <c r="F1817" s="18"/>
      <c r="G1817" s="18"/>
      <c r="H1817" s="18"/>
      <c r="I1817" s="18"/>
      <c r="J1817" s="18"/>
      <c r="K1817" s="1"/>
      <c r="L1817" s="1"/>
      <c r="M1817" s="18"/>
      <c r="S1817" s="18"/>
      <c r="T1817" s="18"/>
      <c r="U1817" s="18"/>
      <c r="V1817" s="18"/>
    </row>
    <row r="1818" spans="1:22" ht="14.25" customHeight="1" x14ac:dyDescent="0.25">
      <c r="A1818" s="18"/>
      <c r="B1818" s="18"/>
      <c r="C1818" s="18"/>
      <c r="D1818" s="18"/>
      <c r="E1818" s="18"/>
      <c r="F1818" s="18"/>
      <c r="G1818" s="18"/>
      <c r="H1818" s="18"/>
      <c r="I1818" s="18"/>
      <c r="J1818" s="18"/>
      <c r="K1818" s="1"/>
      <c r="L1818" s="1"/>
      <c r="M1818" s="18"/>
      <c r="S1818" s="18"/>
      <c r="T1818" s="18"/>
      <c r="U1818" s="18"/>
      <c r="V1818" s="18"/>
    </row>
    <row r="1819" spans="1:22" ht="14.25" customHeight="1" x14ac:dyDescent="0.25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  <c r="K1819" s="1"/>
      <c r="L1819" s="1"/>
      <c r="M1819" s="18"/>
      <c r="S1819" s="18"/>
      <c r="T1819" s="18"/>
      <c r="U1819" s="18"/>
      <c r="V1819" s="18"/>
    </row>
    <row r="1820" spans="1:22" ht="14.25" customHeight="1" x14ac:dyDescent="0.25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"/>
      <c r="L1820" s="1"/>
      <c r="M1820" s="18"/>
      <c r="S1820" s="18"/>
      <c r="T1820" s="18"/>
      <c r="U1820" s="18"/>
      <c r="V1820" s="18"/>
    </row>
    <row r="1821" spans="1:22" ht="14.25" customHeight="1" x14ac:dyDescent="0.25">
      <c r="A1821" s="18"/>
      <c r="B1821" s="18"/>
      <c r="C1821" s="18"/>
      <c r="D1821" s="18"/>
      <c r="E1821" s="18"/>
      <c r="F1821" s="18"/>
      <c r="G1821" s="18"/>
      <c r="H1821" s="18"/>
      <c r="I1821" s="18"/>
      <c r="J1821" s="18"/>
      <c r="K1821" s="1"/>
      <c r="L1821" s="1"/>
      <c r="M1821" s="18"/>
      <c r="S1821" s="18"/>
      <c r="T1821" s="18"/>
      <c r="U1821" s="18"/>
      <c r="V1821" s="18"/>
    </row>
    <row r="1822" spans="1:22" ht="14.25" customHeight="1" x14ac:dyDescent="0.25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  <c r="K1822" s="1"/>
      <c r="L1822" s="1"/>
      <c r="M1822" s="18"/>
      <c r="S1822" s="18"/>
      <c r="T1822" s="18"/>
      <c r="U1822" s="18"/>
      <c r="V1822" s="18"/>
    </row>
    <row r="1823" spans="1:22" ht="14.25" customHeight="1" x14ac:dyDescent="0.25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"/>
      <c r="L1823" s="1"/>
      <c r="M1823" s="18"/>
      <c r="S1823" s="18"/>
      <c r="T1823" s="18"/>
      <c r="U1823" s="18"/>
      <c r="V1823" s="18"/>
    </row>
    <row r="1824" spans="1:22" ht="14.25" customHeight="1" x14ac:dyDescent="0.25">
      <c r="A1824" s="18"/>
      <c r="B1824" s="18"/>
      <c r="C1824" s="18"/>
      <c r="D1824" s="18"/>
      <c r="E1824" s="18"/>
      <c r="F1824" s="18"/>
      <c r="G1824" s="18"/>
      <c r="H1824" s="18"/>
      <c r="I1824" s="18"/>
      <c r="J1824" s="18"/>
      <c r="K1824" s="1"/>
      <c r="L1824" s="1"/>
      <c r="M1824" s="18"/>
      <c r="S1824" s="18"/>
      <c r="T1824" s="18"/>
      <c r="U1824" s="18"/>
      <c r="V1824" s="18"/>
    </row>
    <row r="1825" spans="1:22" ht="14.25" customHeight="1" x14ac:dyDescent="0.25">
      <c r="A1825" s="18"/>
      <c r="B1825" s="18"/>
      <c r="C1825" s="18"/>
      <c r="D1825" s="18"/>
      <c r="E1825" s="18"/>
      <c r="F1825" s="18"/>
      <c r="G1825" s="18"/>
      <c r="H1825" s="18"/>
      <c r="I1825" s="18"/>
      <c r="J1825" s="18"/>
      <c r="K1825" s="1"/>
      <c r="L1825" s="1"/>
      <c r="M1825" s="18"/>
      <c r="S1825" s="18"/>
      <c r="T1825" s="18"/>
      <c r="U1825" s="18"/>
      <c r="V1825" s="18"/>
    </row>
    <row r="1826" spans="1:22" ht="14.25" customHeight="1" x14ac:dyDescent="0.25">
      <c r="A1826" s="18"/>
      <c r="B1826" s="18"/>
      <c r="C1826" s="18"/>
      <c r="D1826" s="18"/>
      <c r="E1826" s="18"/>
      <c r="F1826" s="18"/>
      <c r="G1826" s="18"/>
      <c r="H1826" s="18"/>
      <c r="I1826" s="18"/>
      <c r="J1826" s="18"/>
      <c r="K1826" s="1"/>
      <c r="L1826" s="1"/>
      <c r="M1826" s="18"/>
      <c r="S1826" s="18"/>
      <c r="T1826" s="18"/>
      <c r="U1826" s="18"/>
      <c r="V1826" s="18"/>
    </row>
    <row r="1827" spans="1:22" ht="14.25" customHeight="1" x14ac:dyDescent="0.25">
      <c r="A1827" s="18"/>
      <c r="B1827" s="18"/>
      <c r="C1827" s="18"/>
      <c r="D1827" s="18"/>
      <c r="E1827" s="18"/>
      <c r="F1827" s="18"/>
      <c r="G1827" s="18"/>
      <c r="H1827" s="18"/>
      <c r="I1827" s="18"/>
      <c r="J1827" s="18"/>
      <c r="K1827" s="1"/>
      <c r="L1827" s="1"/>
      <c r="M1827" s="18"/>
      <c r="S1827" s="18"/>
      <c r="T1827" s="18"/>
      <c r="U1827" s="18"/>
      <c r="V1827" s="18"/>
    </row>
    <row r="1828" spans="1:22" ht="14.25" customHeight="1" x14ac:dyDescent="0.25">
      <c r="A1828" s="18"/>
      <c r="B1828" s="18"/>
      <c r="C1828" s="18"/>
      <c r="D1828" s="18"/>
      <c r="E1828" s="18"/>
      <c r="F1828" s="18"/>
      <c r="G1828" s="18"/>
      <c r="H1828" s="18"/>
      <c r="I1828" s="18"/>
      <c r="J1828" s="18"/>
      <c r="K1828" s="1"/>
      <c r="L1828" s="1"/>
      <c r="M1828" s="18"/>
      <c r="S1828" s="18"/>
      <c r="T1828" s="18"/>
      <c r="U1828" s="18"/>
      <c r="V1828" s="18"/>
    </row>
    <row r="1829" spans="1:22" ht="14.25" customHeight="1" x14ac:dyDescent="0.25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  <c r="K1829" s="1"/>
      <c r="L1829" s="1"/>
      <c r="M1829" s="18"/>
      <c r="S1829" s="18"/>
      <c r="T1829" s="18"/>
      <c r="U1829" s="18"/>
      <c r="V1829" s="18"/>
    </row>
    <row r="1830" spans="1:22" ht="14.25" customHeight="1" x14ac:dyDescent="0.25">
      <c r="A1830" s="18"/>
      <c r="B1830" s="18"/>
      <c r="C1830" s="18"/>
      <c r="D1830" s="18"/>
      <c r="E1830" s="18"/>
      <c r="F1830" s="18"/>
      <c r="G1830" s="18"/>
      <c r="H1830" s="18"/>
      <c r="I1830" s="18"/>
      <c r="J1830" s="18"/>
      <c r="K1830" s="1"/>
      <c r="L1830" s="1"/>
      <c r="M1830" s="18"/>
      <c r="S1830" s="18"/>
      <c r="T1830" s="18"/>
      <c r="U1830" s="18"/>
      <c r="V1830" s="18"/>
    </row>
    <row r="1831" spans="1:22" ht="14.25" customHeight="1" x14ac:dyDescent="0.25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  <c r="K1831" s="1"/>
      <c r="L1831" s="1"/>
      <c r="M1831" s="18"/>
      <c r="S1831" s="18"/>
      <c r="T1831" s="18"/>
      <c r="U1831" s="18"/>
      <c r="V1831" s="18"/>
    </row>
    <row r="1832" spans="1:22" ht="14.25" customHeight="1" x14ac:dyDescent="0.25">
      <c r="A1832" s="18"/>
      <c r="B1832" s="18"/>
      <c r="C1832" s="18"/>
      <c r="D1832" s="18"/>
      <c r="E1832" s="18"/>
      <c r="F1832" s="18"/>
      <c r="G1832" s="18"/>
      <c r="H1832" s="18"/>
      <c r="I1832" s="18"/>
      <c r="J1832" s="18"/>
      <c r="K1832" s="1"/>
      <c r="L1832" s="1"/>
      <c r="M1832" s="18"/>
      <c r="S1832" s="18"/>
      <c r="T1832" s="18"/>
      <c r="U1832" s="18"/>
      <c r="V1832" s="18"/>
    </row>
    <row r="1833" spans="1:22" ht="14.25" customHeight="1" x14ac:dyDescent="0.25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  <c r="K1833" s="1"/>
      <c r="L1833" s="1"/>
      <c r="M1833" s="18"/>
      <c r="S1833" s="18"/>
      <c r="T1833" s="18"/>
      <c r="U1833" s="18"/>
      <c r="V1833" s="18"/>
    </row>
    <row r="1834" spans="1:22" ht="14.25" customHeight="1" x14ac:dyDescent="0.25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  <c r="K1834" s="1"/>
      <c r="L1834" s="1"/>
      <c r="M1834" s="18"/>
      <c r="S1834" s="18"/>
      <c r="T1834" s="18"/>
      <c r="U1834" s="18"/>
      <c r="V1834" s="18"/>
    </row>
    <row r="1835" spans="1:22" ht="14.25" customHeight="1" x14ac:dyDescent="0.25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  <c r="K1835" s="1"/>
      <c r="L1835" s="1"/>
      <c r="M1835" s="18"/>
      <c r="S1835" s="18"/>
      <c r="T1835" s="18"/>
      <c r="U1835" s="18"/>
      <c r="V1835" s="18"/>
    </row>
    <row r="1836" spans="1:22" ht="14.25" customHeight="1" x14ac:dyDescent="0.25">
      <c r="A1836" s="18"/>
      <c r="B1836" s="18"/>
      <c r="C1836" s="18"/>
      <c r="D1836" s="18"/>
      <c r="E1836" s="18"/>
      <c r="F1836" s="18"/>
      <c r="G1836" s="18"/>
      <c r="H1836" s="18"/>
      <c r="I1836" s="18"/>
      <c r="J1836" s="18"/>
      <c r="K1836" s="1"/>
      <c r="L1836" s="1"/>
      <c r="M1836" s="18"/>
      <c r="S1836" s="18"/>
      <c r="T1836" s="18"/>
      <c r="U1836" s="18"/>
      <c r="V1836" s="18"/>
    </row>
    <row r="1837" spans="1:22" ht="14.25" customHeight="1" x14ac:dyDescent="0.25">
      <c r="A1837" s="18"/>
      <c r="B1837" s="18"/>
      <c r="C1837" s="18"/>
      <c r="D1837" s="18"/>
      <c r="E1837" s="18"/>
      <c r="F1837" s="18"/>
      <c r="G1837" s="18"/>
      <c r="H1837" s="18"/>
      <c r="I1837" s="18"/>
      <c r="J1837" s="18"/>
      <c r="K1837" s="1"/>
      <c r="L1837" s="1"/>
      <c r="M1837" s="18"/>
      <c r="S1837" s="18"/>
      <c r="T1837" s="18"/>
      <c r="U1837" s="18"/>
      <c r="V1837" s="18"/>
    </row>
    <row r="1838" spans="1:22" ht="14.25" customHeight="1" x14ac:dyDescent="0.25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"/>
      <c r="L1838" s="1"/>
      <c r="M1838" s="18"/>
      <c r="S1838" s="18"/>
      <c r="T1838" s="18"/>
      <c r="U1838" s="18"/>
      <c r="V1838" s="18"/>
    </row>
    <row r="1839" spans="1:22" ht="14.25" customHeight="1" x14ac:dyDescent="0.25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  <c r="K1839" s="1"/>
      <c r="L1839" s="1"/>
      <c r="M1839" s="18"/>
      <c r="S1839" s="18"/>
      <c r="T1839" s="18"/>
      <c r="U1839" s="18"/>
      <c r="V1839" s="18"/>
    </row>
    <row r="1840" spans="1:22" ht="14.25" customHeight="1" x14ac:dyDescent="0.25">
      <c r="A1840" s="18"/>
      <c r="B1840" s="18"/>
      <c r="C1840" s="18"/>
      <c r="D1840" s="18"/>
      <c r="E1840" s="18"/>
      <c r="F1840" s="18"/>
      <c r="G1840" s="18"/>
      <c r="H1840" s="18"/>
      <c r="I1840" s="18"/>
      <c r="J1840" s="18"/>
      <c r="K1840" s="1"/>
      <c r="L1840" s="1"/>
      <c r="M1840" s="18"/>
      <c r="S1840" s="18"/>
      <c r="T1840" s="18"/>
      <c r="U1840" s="18"/>
      <c r="V1840" s="18"/>
    </row>
    <row r="1841" spans="1:22" ht="14.25" customHeight="1" x14ac:dyDescent="0.25">
      <c r="A1841" s="18"/>
      <c r="B1841" s="18"/>
      <c r="C1841" s="18"/>
      <c r="D1841" s="18"/>
      <c r="E1841" s="18"/>
      <c r="F1841" s="18"/>
      <c r="G1841" s="18"/>
      <c r="H1841" s="18"/>
      <c r="I1841" s="18"/>
      <c r="J1841" s="18"/>
      <c r="K1841" s="1"/>
      <c r="L1841" s="1"/>
      <c r="M1841" s="18"/>
      <c r="S1841" s="18"/>
      <c r="T1841" s="18"/>
      <c r="U1841" s="18"/>
      <c r="V1841" s="18"/>
    </row>
    <row r="1842" spans="1:22" ht="14.25" customHeight="1" x14ac:dyDescent="0.25">
      <c r="A1842" s="18"/>
      <c r="B1842" s="18"/>
      <c r="C1842" s="18"/>
      <c r="D1842" s="18"/>
      <c r="E1842" s="18"/>
      <c r="F1842" s="18"/>
      <c r="G1842" s="18"/>
      <c r="H1842" s="18"/>
      <c r="I1842" s="18"/>
      <c r="J1842" s="18"/>
      <c r="K1842" s="1"/>
      <c r="L1842" s="1"/>
      <c r="M1842" s="18"/>
      <c r="S1842" s="18"/>
      <c r="T1842" s="18"/>
      <c r="U1842" s="18"/>
      <c r="V1842" s="18"/>
    </row>
    <row r="1843" spans="1:22" ht="14.25" customHeight="1" x14ac:dyDescent="0.25">
      <c r="A1843" s="18"/>
      <c r="B1843" s="18"/>
      <c r="C1843" s="18"/>
      <c r="D1843" s="18"/>
      <c r="E1843" s="18"/>
      <c r="F1843" s="18"/>
      <c r="G1843" s="18"/>
      <c r="H1843" s="18"/>
      <c r="I1843" s="18"/>
      <c r="J1843" s="18"/>
      <c r="K1843" s="1"/>
      <c r="L1843" s="1"/>
      <c r="M1843" s="18"/>
      <c r="S1843" s="18"/>
      <c r="T1843" s="18"/>
      <c r="U1843" s="18"/>
      <c r="V1843" s="18"/>
    </row>
    <row r="1844" spans="1:22" ht="14.25" customHeight="1" x14ac:dyDescent="0.25">
      <c r="A1844" s="18"/>
      <c r="B1844" s="18"/>
      <c r="C1844" s="18"/>
      <c r="D1844" s="18"/>
      <c r="E1844" s="18"/>
      <c r="F1844" s="18"/>
      <c r="G1844" s="18"/>
      <c r="H1844" s="18"/>
      <c r="I1844" s="18"/>
      <c r="J1844" s="18"/>
      <c r="K1844" s="1"/>
      <c r="L1844" s="1"/>
      <c r="M1844" s="18"/>
      <c r="S1844" s="18"/>
      <c r="T1844" s="18"/>
      <c r="U1844" s="18"/>
      <c r="V1844" s="18"/>
    </row>
    <row r="1845" spans="1:22" ht="14.25" customHeight="1" x14ac:dyDescent="0.25">
      <c r="A1845" s="18"/>
      <c r="B1845" s="18"/>
      <c r="C1845" s="18"/>
      <c r="D1845" s="18"/>
      <c r="E1845" s="18"/>
      <c r="F1845" s="18"/>
      <c r="G1845" s="18"/>
      <c r="H1845" s="18"/>
      <c r="I1845" s="18"/>
      <c r="J1845" s="18"/>
      <c r="K1845" s="1"/>
      <c r="L1845" s="1"/>
      <c r="M1845" s="18"/>
      <c r="S1845" s="18"/>
      <c r="T1845" s="18"/>
      <c r="U1845" s="18"/>
      <c r="V1845" s="18"/>
    </row>
    <row r="1846" spans="1:22" ht="14.25" customHeight="1" x14ac:dyDescent="0.25">
      <c r="A1846" s="18"/>
      <c r="B1846" s="18"/>
      <c r="C1846" s="18"/>
      <c r="D1846" s="18"/>
      <c r="E1846" s="18"/>
      <c r="F1846" s="18"/>
      <c r="G1846" s="18"/>
      <c r="H1846" s="18"/>
      <c r="I1846" s="18"/>
      <c r="J1846" s="18"/>
      <c r="K1846" s="1"/>
      <c r="L1846" s="1"/>
      <c r="M1846" s="18"/>
      <c r="S1846" s="18"/>
      <c r="T1846" s="18"/>
      <c r="U1846" s="18"/>
      <c r="V1846" s="18"/>
    </row>
    <row r="1847" spans="1:22" ht="14.25" customHeight="1" x14ac:dyDescent="0.25">
      <c r="A1847" s="18"/>
      <c r="B1847" s="18"/>
      <c r="C1847" s="18"/>
      <c r="D1847" s="18"/>
      <c r="E1847" s="18"/>
      <c r="F1847" s="18"/>
      <c r="G1847" s="18"/>
      <c r="H1847" s="18"/>
      <c r="I1847" s="18"/>
      <c r="J1847" s="18"/>
      <c r="K1847" s="1"/>
      <c r="L1847" s="1"/>
      <c r="M1847" s="18"/>
      <c r="S1847" s="18"/>
      <c r="T1847" s="18"/>
      <c r="U1847" s="18"/>
      <c r="V1847" s="18"/>
    </row>
    <row r="1848" spans="1:22" ht="14.25" customHeight="1" x14ac:dyDescent="0.25">
      <c r="A1848" s="18"/>
      <c r="B1848" s="18"/>
      <c r="C1848" s="18"/>
      <c r="D1848" s="18"/>
      <c r="E1848" s="18"/>
      <c r="F1848" s="18"/>
      <c r="G1848" s="18"/>
      <c r="H1848" s="18"/>
      <c r="I1848" s="18"/>
      <c r="J1848" s="18"/>
      <c r="K1848" s="1"/>
      <c r="L1848" s="1"/>
      <c r="M1848" s="18"/>
      <c r="S1848" s="18"/>
      <c r="T1848" s="18"/>
      <c r="U1848" s="18"/>
      <c r="V1848" s="18"/>
    </row>
    <row r="1849" spans="1:22" ht="14.25" customHeight="1" x14ac:dyDescent="0.25">
      <c r="A1849" s="18"/>
      <c r="B1849" s="18"/>
      <c r="C1849" s="18"/>
      <c r="D1849" s="18"/>
      <c r="E1849" s="18"/>
      <c r="F1849" s="18"/>
      <c r="G1849" s="18"/>
      <c r="H1849" s="18"/>
      <c r="I1849" s="18"/>
      <c r="J1849" s="18"/>
      <c r="K1849" s="1"/>
      <c r="L1849" s="1"/>
      <c r="M1849" s="18"/>
      <c r="S1849" s="18"/>
      <c r="T1849" s="18"/>
      <c r="U1849" s="18"/>
      <c r="V1849" s="18"/>
    </row>
    <row r="1850" spans="1:22" ht="14.25" customHeight="1" x14ac:dyDescent="0.25">
      <c r="A1850" s="18"/>
      <c r="B1850" s="18"/>
      <c r="C1850" s="18"/>
      <c r="D1850" s="18"/>
      <c r="E1850" s="18"/>
      <c r="F1850" s="18"/>
      <c r="G1850" s="18"/>
      <c r="H1850" s="18"/>
      <c r="I1850" s="18"/>
      <c r="J1850" s="18"/>
      <c r="K1850" s="1"/>
      <c r="L1850" s="1"/>
      <c r="M1850" s="18"/>
      <c r="S1850" s="18"/>
      <c r="T1850" s="18"/>
      <c r="U1850" s="18"/>
      <c r="V1850" s="18"/>
    </row>
    <row r="1851" spans="1:22" ht="14.25" customHeight="1" x14ac:dyDescent="0.25">
      <c r="A1851" s="18"/>
      <c r="B1851" s="18"/>
      <c r="C1851" s="18"/>
      <c r="D1851" s="18"/>
      <c r="E1851" s="18"/>
      <c r="F1851" s="18"/>
      <c r="G1851" s="18"/>
      <c r="H1851" s="18"/>
      <c r="I1851" s="18"/>
      <c r="J1851" s="18"/>
      <c r="K1851" s="1"/>
      <c r="L1851" s="1"/>
      <c r="M1851" s="18"/>
      <c r="S1851" s="18"/>
      <c r="T1851" s="18"/>
      <c r="U1851" s="18"/>
      <c r="V1851" s="18"/>
    </row>
    <row r="1852" spans="1:22" ht="14.25" customHeight="1" x14ac:dyDescent="0.25">
      <c r="A1852" s="18"/>
      <c r="B1852" s="18"/>
      <c r="C1852" s="18"/>
      <c r="D1852" s="18"/>
      <c r="E1852" s="18"/>
      <c r="F1852" s="18"/>
      <c r="G1852" s="18"/>
      <c r="H1852" s="18"/>
      <c r="I1852" s="18"/>
      <c r="J1852" s="18"/>
      <c r="K1852" s="1"/>
      <c r="L1852" s="1"/>
      <c r="M1852" s="18"/>
      <c r="S1852" s="18"/>
      <c r="T1852" s="18"/>
      <c r="U1852" s="18"/>
      <c r="V1852" s="18"/>
    </row>
    <row r="1853" spans="1:22" ht="14.25" customHeight="1" x14ac:dyDescent="0.25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  <c r="K1853" s="1"/>
      <c r="L1853" s="1"/>
      <c r="M1853" s="18"/>
      <c r="S1853" s="18"/>
      <c r="T1853" s="18"/>
      <c r="U1853" s="18"/>
      <c r="V1853" s="18"/>
    </row>
    <row r="1854" spans="1:22" ht="14.25" customHeight="1" x14ac:dyDescent="0.25">
      <c r="A1854" s="18"/>
      <c r="B1854" s="18"/>
      <c r="C1854" s="18"/>
      <c r="D1854" s="18"/>
      <c r="E1854" s="18"/>
      <c r="F1854" s="18"/>
      <c r="G1854" s="18"/>
      <c r="H1854" s="18"/>
      <c r="I1854" s="18"/>
      <c r="J1854" s="18"/>
      <c r="K1854" s="1"/>
      <c r="L1854" s="1"/>
      <c r="M1854" s="18"/>
      <c r="S1854" s="18"/>
      <c r="T1854" s="18"/>
      <c r="U1854" s="18"/>
      <c r="V1854" s="18"/>
    </row>
    <row r="1855" spans="1:22" ht="14.25" customHeight="1" x14ac:dyDescent="0.25">
      <c r="A1855" s="18"/>
      <c r="B1855" s="18"/>
      <c r="C1855" s="18"/>
      <c r="D1855" s="18"/>
      <c r="E1855" s="18"/>
      <c r="F1855" s="18"/>
      <c r="G1855" s="18"/>
      <c r="H1855" s="18"/>
      <c r="I1855" s="18"/>
      <c r="J1855" s="18"/>
      <c r="K1855" s="1"/>
      <c r="L1855" s="1"/>
      <c r="M1855" s="18"/>
      <c r="S1855" s="18"/>
      <c r="T1855" s="18"/>
      <c r="U1855" s="18"/>
      <c r="V1855" s="18"/>
    </row>
    <row r="1856" spans="1:22" ht="14.25" customHeight="1" x14ac:dyDescent="0.25">
      <c r="A1856" s="18"/>
      <c r="B1856" s="18"/>
      <c r="C1856" s="18"/>
      <c r="D1856" s="18"/>
      <c r="E1856" s="18"/>
      <c r="F1856" s="18"/>
      <c r="G1856" s="18"/>
      <c r="H1856" s="18"/>
      <c r="I1856" s="18"/>
      <c r="J1856" s="18"/>
      <c r="K1856" s="1"/>
      <c r="L1856" s="1"/>
      <c r="M1856" s="18"/>
      <c r="S1856" s="18"/>
      <c r="T1856" s="18"/>
      <c r="U1856" s="18"/>
      <c r="V1856" s="18"/>
    </row>
    <row r="1857" spans="1:22" ht="14.25" customHeight="1" x14ac:dyDescent="0.25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  <c r="K1857" s="1"/>
      <c r="L1857" s="1"/>
      <c r="M1857" s="18"/>
      <c r="S1857" s="18"/>
      <c r="T1857" s="18"/>
      <c r="U1857" s="18"/>
      <c r="V1857" s="18"/>
    </row>
    <row r="1858" spans="1:22" ht="14.25" customHeight="1" x14ac:dyDescent="0.25">
      <c r="A1858" s="18"/>
      <c r="B1858" s="18"/>
      <c r="C1858" s="18"/>
      <c r="D1858" s="18"/>
      <c r="E1858" s="18"/>
      <c r="F1858" s="18"/>
      <c r="G1858" s="18"/>
      <c r="H1858" s="18"/>
      <c r="I1858" s="18"/>
      <c r="J1858" s="18"/>
      <c r="K1858" s="1"/>
      <c r="L1858" s="1"/>
      <c r="M1858" s="18"/>
      <c r="S1858" s="18"/>
      <c r="T1858" s="18"/>
      <c r="U1858" s="18"/>
      <c r="V1858" s="18"/>
    </row>
    <row r="1859" spans="1:22" ht="14.25" customHeight="1" x14ac:dyDescent="0.25">
      <c r="A1859" s="18"/>
      <c r="B1859" s="18"/>
      <c r="C1859" s="18"/>
      <c r="D1859" s="18"/>
      <c r="E1859" s="18"/>
      <c r="F1859" s="18"/>
      <c r="G1859" s="18"/>
      <c r="H1859" s="18"/>
      <c r="I1859" s="18"/>
      <c r="J1859" s="18"/>
      <c r="K1859" s="1"/>
      <c r="L1859" s="1"/>
      <c r="M1859" s="18"/>
      <c r="S1859" s="18"/>
      <c r="T1859" s="18"/>
      <c r="U1859" s="18"/>
      <c r="V1859" s="18"/>
    </row>
    <row r="1860" spans="1:22" ht="14.25" customHeight="1" x14ac:dyDescent="0.25">
      <c r="A1860" s="18"/>
      <c r="B1860" s="18"/>
      <c r="C1860" s="18"/>
      <c r="D1860" s="18"/>
      <c r="E1860" s="18"/>
      <c r="F1860" s="18"/>
      <c r="G1860" s="18"/>
      <c r="H1860" s="18"/>
      <c r="I1860" s="18"/>
      <c r="J1860" s="18"/>
      <c r="K1860" s="1"/>
      <c r="L1860" s="1"/>
      <c r="M1860" s="18"/>
      <c r="S1860" s="18"/>
      <c r="T1860" s="18"/>
      <c r="U1860" s="18"/>
      <c r="V1860" s="18"/>
    </row>
    <row r="1861" spans="1:22" ht="14.25" customHeight="1" x14ac:dyDescent="0.25">
      <c r="A1861" s="18"/>
      <c r="B1861" s="18"/>
      <c r="C1861" s="18"/>
      <c r="D1861" s="18"/>
      <c r="E1861" s="18"/>
      <c r="F1861" s="18"/>
      <c r="G1861" s="18"/>
      <c r="H1861" s="18"/>
      <c r="I1861" s="18"/>
      <c r="J1861" s="18"/>
      <c r="K1861" s="1"/>
      <c r="L1861" s="1"/>
      <c r="M1861" s="18"/>
      <c r="S1861" s="18"/>
      <c r="T1861" s="18"/>
      <c r="U1861" s="18"/>
      <c r="V1861" s="18"/>
    </row>
    <row r="1862" spans="1:22" ht="14.25" customHeight="1" x14ac:dyDescent="0.25">
      <c r="A1862" s="18"/>
      <c r="B1862" s="18"/>
      <c r="C1862" s="18"/>
      <c r="D1862" s="18"/>
      <c r="E1862" s="18"/>
      <c r="F1862" s="18"/>
      <c r="G1862" s="18"/>
      <c r="H1862" s="18"/>
      <c r="I1862" s="18"/>
      <c r="J1862" s="18"/>
      <c r="K1862" s="1"/>
      <c r="L1862" s="1"/>
      <c r="M1862" s="18"/>
      <c r="S1862" s="18"/>
      <c r="T1862" s="18"/>
      <c r="U1862" s="18"/>
      <c r="V1862" s="18"/>
    </row>
    <row r="1863" spans="1:22" ht="14.25" customHeight="1" x14ac:dyDescent="0.25">
      <c r="A1863" s="18"/>
      <c r="B1863" s="18"/>
      <c r="C1863" s="18"/>
      <c r="D1863" s="18"/>
      <c r="E1863" s="18"/>
      <c r="F1863" s="18"/>
      <c r="G1863" s="18"/>
      <c r="H1863" s="18"/>
      <c r="I1863" s="18"/>
      <c r="J1863" s="18"/>
      <c r="K1863" s="1"/>
      <c r="L1863" s="1"/>
      <c r="M1863" s="18"/>
      <c r="S1863" s="18"/>
      <c r="T1863" s="18"/>
      <c r="U1863" s="18"/>
      <c r="V1863" s="18"/>
    </row>
    <row r="1864" spans="1:22" ht="14.25" customHeight="1" x14ac:dyDescent="0.25">
      <c r="A1864" s="18"/>
      <c r="B1864" s="18"/>
      <c r="C1864" s="18"/>
      <c r="D1864" s="18"/>
      <c r="E1864" s="18"/>
      <c r="F1864" s="18"/>
      <c r="G1864" s="18"/>
      <c r="H1864" s="18"/>
      <c r="I1864" s="18"/>
      <c r="J1864" s="18"/>
      <c r="K1864" s="1"/>
      <c r="L1864" s="1"/>
      <c r="M1864" s="18"/>
      <c r="S1864" s="18"/>
      <c r="T1864" s="18"/>
      <c r="U1864" s="18"/>
      <c r="V1864" s="18"/>
    </row>
    <row r="1865" spans="1:22" ht="14.25" customHeight="1" x14ac:dyDescent="0.25">
      <c r="A1865" s="18"/>
      <c r="B1865" s="18"/>
      <c r="C1865" s="18"/>
      <c r="D1865" s="18"/>
      <c r="E1865" s="18"/>
      <c r="F1865" s="18"/>
      <c r="G1865" s="18"/>
      <c r="H1865" s="18"/>
      <c r="I1865" s="18"/>
      <c r="J1865" s="18"/>
      <c r="K1865" s="1"/>
      <c r="L1865" s="1"/>
      <c r="M1865" s="18"/>
      <c r="S1865" s="18"/>
      <c r="T1865" s="18"/>
      <c r="U1865" s="18"/>
      <c r="V1865" s="18"/>
    </row>
    <row r="1866" spans="1:22" ht="14.25" customHeight="1" x14ac:dyDescent="0.25">
      <c r="A1866" s="18"/>
      <c r="B1866" s="18"/>
      <c r="C1866" s="18"/>
      <c r="D1866" s="18"/>
      <c r="E1866" s="18"/>
      <c r="F1866" s="18"/>
      <c r="G1866" s="18"/>
      <c r="H1866" s="18"/>
      <c r="I1866" s="18"/>
      <c r="J1866" s="18"/>
      <c r="K1866" s="1"/>
      <c r="L1866" s="1"/>
      <c r="M1866" s="18"/>
      <c r="S1866" s="18"/>
      <c r="T1866" s="18"/>
      <c r="U1866" s="18"/>
      <c r="V1866" s="18"/>
    </row>
    <row r="1867" spans="1:22" ht="14.25" customHeight="1" x14ac:dyDescent="0.25">
      <c r="A1867" s="18"/>
      <c r="B1867" s="18"/>
      <c r="C1867" s="18"/>
      <c r="D1867" s="18"/>
      <c r="E1867" s="18"/>
      <c r="F1867" s="18"/>
      <c r="G1867" s="18"/>
      <c r="H1867" s="18"/>
      <c r="I1867" s="18"/>
      <c r="J1867" s="18"/>
      <c r="K1867" s="1"/>
      <c r="L1867" s="1"/>
      <c r="M1867" s="18"/>
      <c r="S1867" s="18"/>
      <c r="T1867" s="18"/>
      <c r="U1867" s="18"/>
      <c r="V1867" s="18"/>
    </row>
    <row r="1868" spans="1:22" ht="14.25" customHeight="1" x14ac:dyDescent="0.25">
      <c r="A1868" s="18"/>
      <c r="B1868" s="18"/>
      <c r="C1868" s="18"/>
      <c r="D1868" s="18"/>
      <c r="E1868" s="18"/>
      <c r="F1868" s="18"/>
      <c r="G1868" s="18"/>
      <c r="H1868" s="18"/>
      <c r="I1868" s="18"/>
      <c r="J1868" s="18"/>
      <c r="K1868" s="1"/>
      <c r="L1868" s="1"/>
      <c r="M1868" s="18"/>
      <c r="S1868" s="18"/>
      <c r="T1868" s="18"/>
      <c r="U1868" s="18"/>
      <c r="V1868" s="18"/>
    </row>
    <row r="1869" spans="1:22" ht="14.25" customHeight="1" x14ac:dyDescent="0.25">
      <c r="A1869" s="18"/>
      <c r="B1869" s="18"/>
      <c r="C1869" s="18"/>
      <c r="D1869" s="18"/>
      <c r="E1869" s="18"/>
      <c r="F1869" s="18"/>
      <c r="G1869" s="18"/>
      <c r="H1869" s="18"/>
      <c r="I1869" s="18"/>
      <c r="J1869" s="18"/>
      <c r="K1869" s="1"/>
      <c r="L1869" s="1"/>
      <c r="M1869" s="18"/>
      <c r="S1869" s="18"/>
      <c r="T1869" s="18"/>
      <c r="U1869" s="18"/>
      <c r="V1869" s="18"/>
    </row>
    <row r="1870" spans="1:22" ht="14.25" customHeight="1" x14ac:dyDescent="0.25">
      <c r="A1870" s="18"/>
      <c r="B1870" s="18"/>
      <c r="C1870" s="18"/>
      <c r="D1870" s="18"/>
      <c r="E1870" s="18"/>
      <c r="F1870" s="18"/>
      <c r="G1870" s="18"/>
      <c r="H1870" s="18"/>
      <c r="I1870" s="18"/>
      <c r="J1870" s="18"/>
      <c r="K1870" s="1"/>
      <c r="L1870" s="1"/>
      <c r="M1870" s="18"/>
      <c r="S1870" s="18"/>
      <c r="T1870" s="18"/>
      <c r="U1870" s="18"/>
      <c r="V1870" s="18"/>
    </row>
    <row r="1871" spans="1:22" ht="14.25" customHeight="1" x14ac:dyDescent="0.25">
      <c r="A1871" s="18"/>
      <c r="B1871" s="18"/>
      <c r="C1871" s="18"/>
      <c r="D1871" s="18"/>
      <c r="E1871" s="18"/>
      <c r="F1871" s="18"/>
      <c r="G1871" s="18"/>
      <c r="H1871" s="18"/>
      <c r="I1871" s="18"/>
      <c r="J1871" s="18"/>
      <c r="K1871" s="1"/>
      <c r="L1871" s="1"/>
      <c r="M1871" s="18"/>
      <c r="S1871" s="18"/>
      <c r="T1871" s="18"/>
      <c r="U1871" s="18"/>
      <c r="V1871" s="18"/>
    </row>
    <row r="1872" spans="1:22" ht="14.25" customHeight="1" x14ac:dyDescent="0.25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  <c r="K1872" s="1"/>
      <c r="L1872" s="1"/>
      <c r="M1872" s="18"/>
      <c r="S1872" s="18"/>
      <c r="T1872" s="18"/>
      <c r="U1872" s="18"/>
      <c r="V1872" s="18"/>
    </row>
    <row r="1873" spans="1:22" ht="14.25" customHeight="1" x14ac:dyDescent="0.25">
      <c r="A1873" s="18"/>
      <c r="B1873" s="18"/>
      <c r="C1873" s="18"/>
      <c r="D1873" s="18"/>
      <c r="E1873" s="18"/>
      <c r="F1873" s="18"/>
      <c r="G1873" s="18"/>
      <c r="H1873" s="18"/>
      <c r="I1873" s="18"/>
      <c r="J1873" s="18"/>
      <c r="K1873" s="1"/>
      <c r="L1873" s="1"/>
      <c r="M1873" s="18"/>
      <c r="S1873" s="18"/>
      <c r="T1873" s="18"/>
      <c r="U1873" s="18"/>
      <c r="V1873" s="18"/>
    </row>
    <row r="1874" spans="1:22" ht="14.25" customHeight="1" x14ac:dyDescent="0.25">
      <c r="A1874" s="18"/>
      <c r="B1874" s="18"/>
      <c r="C1874" s="18"/>
      <c r="D1874" s="18"/>
      <c r="E1874" s="18"/>
      <c r="F1874" s="18"/>
      <c r="G1874" s="18"/>
      <c r="H1874" s="18"/>
      <c r="I1874" s="18"/>
      <c r="J1874" s="18"/>
      <c r="K1874" s="1"/>
      <c r="L1874" s="1"/>
      <c r="M1874" s="18"/>
      <c r="S1874" s="18"/>
      <c r="T1874" s="18"/>
      <c r="U1874" s="18"/>
      <c r="V1874" s="18"/>
    </row>
    <row r="1875" spans="1:22" ht="14.25" customHeight="1" x14ac:dyDescent="0.25">
      <c r="A1875" s="18"/>
      <c r="B1875" s="18"/>
      <c r="C1875" s="18"/>
      <c r="D1875" s="18"/>
      <c r="E1875" s="18"/>
      <c r="F1875" s="18"/>
      <c r="G1875" s="18"/>
      <c r="H1875" s="18"/>
      <c r="I1875" s="18"/>
      <c r="J1875" s="18"/>
      <c r="K1875" s="1"/>
      <c r="L1875" s="1"/>
      <c r="M1875" s="18"/>
      <c r="S1875" s="18"/>
      <c r="T1875" s="18"/>
      <c r="U1875" s="18"/>
      <c r="V1875" s="18"/>
    </row>
    <row r="1876" spans="1:22" ht="14.25" customHeight="1" x14ac:dyDescent="0.25">
      <c r="A1876" s="18"/>
      <c r="B1876" s="18"/>
      <c r="C1876" s="18"/>
      <c r="D1876" s="18"/>
      <c r="E1876" s="18"/>
      <c r="F1876" s="18"/>
      <c r="G1876" s="18"/>
      <c r="H1876" s="18"/>
      <c r="I1876" s="18"/>
      <c r="J1876" s="18"/>
      <c r="K1876" s="1"/>
      <c r="L1876" s="1"/>
      <c r="M1876" s="18"/>
      <c r="S1876" s="18"/>
      <c r="T1876" s="18"/>
      <c r="U1876" s="18"/>
      <c r="V1876" s="18"/>
    </row>
    <row r="1877" spans="1:22" ht="14.25" customHeight="1" x14ac:dyDescent="0.25">
      <c r="A1877" s="18"/>
      <c r="B1877" s="18"/>
      <c r="C1877" s="18"/>
      <c r="D1877" s="18"/>
      <c r="E1877" s="18"/>
      <c r="F1877" s="18"/>
      <c r="G1877" s="18"/>
      <c r="H1877" s="18"/>
      <c r="I1877" s="18"/>
      <c r="J1877" s="18"/>
      <c r="K1877" s="1"/>
      <c r="L1877" s="1"/>
      <c r="M1877" s="18"/>
      <c r="S1877" s="18"/>
      <c r="T1877" s="18"/>
      <c r="U1877" s="18"/>
      <c r="V1877" s="18"/>
    </row>
    <row r="1878" spans="1:22" ht="14.25" customHeight="1" x14ac:dyDescent="0.25">
      <c r="A1878" s="18"/>
      <c r="B1878" s="18"/>
      <c r="C1878" s="18"/>
      <c r="D1878" s="18"/>
      <c r="E1878" s="18"/>
      <c r="F1878" s="18"/>
      <c r="G1878" s="18"/>
      <c r="H1878" s="18"/>
      <c r="I1878" s="18"/>
      <c r="J1878" s="18"/>
      <c r="K1878" s="1"/>
      <c r="L1878" s="1"/>
      <c r="M1878" s="18"/>
      <c r="S1878" s="18"/>
      <c r="T1878" s="18"/>
      <c r="U1878" s="18"/>
      <c r="V1878" s="18"/>
    </row>
    <row r="1879" spans="1:22" ht="14.25" customHeight="1" x14ac:dyDescent="0.25">
      <c r="A1879" s="18"/>
      <c r="B1879" s="18"/>
      <c r="C1879" s="18"/>
      <c r="D1879" s="18"/>
      <c r="E1879" s="18"/>
      <c r="F1879" s="18"/>
      <c r="G1879" s="18"/>
      <c r="H1879" s="18"/>
      <c r="I1879" s="18"/>
      <c r="J1879" s="18"/>
      <c r="K1879" s="1"/>
      <c r="L1879" s="1"/>
      <c r="M1879" s="18"/>
      <c r="S1879" s="18"/>
      <c r="T1879" s="18"/>
      <c r="U1879" s="18"/>
      <c r="V1879" s="18"/>
    </row>
    <row r="1880" spans="1:22" ht="14.25" customHeight="1" x14ac:dyDescent="0.25">
      <c r="A1880" s="18"/>
      <c r="B1880" s="18"/>
      <c r="C1880" s="18"/>
      <c r="D1880" s="18"/>
      <c r="E1880" s="18"/>
      <c r="F1880" s="18"/>
      <c r="G1880" s="18"/>
      <c r="H1880" s="18"/>
      <c r="I1880" s="18"/>
      <c r="J1880" s="18"/>
      <c r="K1880" s="1"/>
      <c r="L1880" s="1"/>
      <c r="M1880" s="18"/>
      <c r="S1880" s="18"/>
      <c r="T1880" s="18"/>
      <c r="U1880" s="18"/>
      <c r="V1880" s="18"/>
    </row>
    <row r="1881" spans="1:22" ht="14.25" customHeight="1" x14ac:dyDescent="0.25">
      <c r="A1881" s="18"/>
      <c r="B1881" s="18"/>
      <c r="C1881" s="18"/>
      <c r="D1881" s="18"/>
      <c r="E1881" s="18"/>
      <c r="F1881" s="18"/>
      <c r="G1881" s="18"/>
      <c r="H1881" s="18"/>
      <c r="I1881" s="18"/>
      <c r="J1881" s="18"/>
      <c r="K1881" s="1"/>
      <c r="L1881" s="1"/>
      <c r="M1881" s="18"/>
      <c r="S1881" s="18"/>
      <c r="T1881" s="18"/>
      <c r="U1881" s="18"/>
      <c r="V1881" s="18"/>
    </row>
    <row r="1882" spans="1:22" ht="14.25" customHeight="1" x14ac:dyDescent="0.25">
      <c r="A1882" s="18"/>
      <c r="B1882" s="18"/>
      <c r="C1882" s="18"/>
      <c r="D1882" s="18"/>
      <c r="E1882" s="18"/>
      <c r="F1882" s="18"/>
      <c r="G1882" s="18"/>
      <c r="H1882" s="18"/>
      <c r="I1882" s="18"/>
      <c r="J1882" s="18"/>
      <c r="K1882" s="1"/>
      <c r="L1882" s="1"/>
      <c r="M1882" s="18"/>
      <c r="S1882" s="18"/>
      <c r="T1882" s="18"/>
      <c r="U1882" s="18"/>
      <c r="V1882" s="18"/>
    </row>
    <row r="1883" spans="1:22" ht="14.25" customHeight="1" x14ac:dyDescent="0.25">
      <c r="A1883" s="18"/>
      <c r="B1883" s="18"/>
      <c r="C1883" s="18"/>
      <c r="D1883" s="18"/>
      <c r="E1883" s="18"/>
      <c r="F1883" s="18"/>
      <c r="G1883" s="18"/>
      <c r="H1883" s="18"/>
      <c r="I1883" s="18"/>
      <c r="J1883" s="18"/>
      <c r="K1883" s="1"/>
      <c r="L1883" s="1"/>
      <c r="M1883" s="18"/>
      <c r="S1883" s="18"/>
      <c r="T1883" s="18"/>
      <c r="U1883" s="18"/>
      <c r="V1883" s="18"/>
    </row>
    <row r="1884" spans="1:22" ht="14.25" customHeight="1" x14ac:dyDescent="0.25">
      <c r="A1884" s="18"/>
      <c r="B1884" s="18"/>
      <c r="C1884" s="18"/>
      <c r="D1884" s="18"/>
      <c r="E1884" s="18"/>
      <c r="F1884" s="18"/>
      <c r="G1884" s="18"/>
      <c r="H1884" s="18"/>
      <c r="I1884" s="18"/>
      <c r="J1884" s="18"/>
      <c r="K1884" s="1"/>
      <c r="L1884" s="1"/>
      <c r="M1884" s="18"/>
      <c r="S1884" s="18"/>
      <c r="T1884" s="18"/>
      <c r="U1884" s="18"/>
      <c r="V1884" s="18"/>
    </row>
    <row r="1885" spans="1:22" ht="14.25" customHeight="1" x14ac:dyDescent="0.25">
      <c r="A1885" s="18"/>
      <c r="B1885" s="18"/>
      <c r="C1885" s="18"/>
      <c r="D1885" s="18"/>
      <c r="E1885" s="18"/>
      <c r="F1885" s="18"/>
      <c r="G1885" s="18"/>
      <c r="H1885" s="18"/>
      <c r="I1885" s="18"/>
      <c r="J1885" s="18"/>
      <c r="K1885" s="1"/>
      <c r="L1885" s="1"/>
      <c r="M1885" s="18"/>
      <c r="S1885" s="18"/>
      <c r="T1885" s="18"/>
      <c r="U1885" s="18"/>
      <c r="V1885" s="18"/>
    </row>
    <row r="1886" spans="1:22" ht="14.25" customHeight="1" x14ac:dyDescent="0.25">
      <c r="A1886" s="18"/>
      <c r="B1886" s="18"/>
      <c r="C1886" s="18"/>
      <c r="D1886" s="18"/>
      <c r="E1886" s="18"/>
      <c r="F1886" s="18"/>
      <c r="G1886" s="18"/>
      <c r="H1886" s="18"/>
      <c r="I1886" s="18"/>
      <c r="J1886" s="18"/>
      <c r="K1886" s="1"/>
      <c r="L1886" s="1"/>
      <c r="M1886" s="18"/>
      <c r="S1886" s="18"/>
      <c r="T1886" s="18"/>
      <c r="U1886" s="18"/>
      <c r="V1886" s="18"/>
    </row>
    <row r="1887" spans="1:22" ht="14.25" customHeight="1" x14ac:dyDescent="0.25">
      <c r="A1887" s="18"/>
      <c r="B1887" s="18"/>
      <c r="C1887" s="18"/>
      <c r="D1887" s="18"/>
      <c r="E1887" s="18"/>
      <c r="F1887" s="18"/>
      <c r="G1887" s="18"/>
      <c r="H1887" s="18"/>
      <c r="I1887" s="18"/>
      <c r="J1887" s="18"/>
      <c r="K1887" s="1"/>
      <c r="L1887" s="1"/>
      <c r="M1887" s="18"/>
      <c r="S1887" s="18"/>
      <c r="T1887" s="18"/>
      <c r="U1887" s="18"/>
      <c r="V1887" s="18"/>
    </row>
    <row r="1888" spans="1:22" ht="14.25" customHeight="1" x14ac:dyDescent="0.25">
      <c r="A1888" s="18"/>
      <c r="B1888" s="18"/>
      <c r="C1888" s="18"/>
      <c r="D1888" s="18"/>
      <c r="E1888" s="18"/>
      <c r="F1888" s="18"/>
      <c r="G1888" s="18"/>
      <c r="H1888" s="18"/>
      <c r="I1888" s="18"/>
      <c r="J1888" s="18"/>
      <c r="K1888" s="1"/>
      <c r="L1888" s="1"/>
      <c r="M1888" s="18"/>
      <c r="S1888" s="18"/>
      <c r="T1888" s="18"/>
      <c r="U1888" s="18"/>
      <c r="V1888" s="18"/>
    </row>
    <row r="1889" spans="1:22" ht="14.25" customHeight="1" x14ac:dyDescent="0.25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  <c r="K1889" s="1"/>
      <c r="L1889" s="1"/>
      <c r="M1889" s="18"/>
      <c r="S1889" s="18"/>
      <c r="T1889" s="18"/>
      <c r="U1889" s="18"/>
      <c r="V1889" s="18"/>
    </row>
    <row r="1890" spans="1:22" ht="14.25" customHeight="1" x14ac:dyDescent="0.25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  <c r="K1890" s="1"/>
      <c r="L1890" s="1"/>
      <c r="M1890" s="18"/>
      <c r="S1890" s="18"/>
      <c r="T1890" s="18"/>
      <c r="U1890" s="18"/>
      <c r="V1890" s="18"/>
    </row>
    <row r="1891" spans="1:22" ht="14.25" customHeight="1" x14ac:dyDescent="0.25">
      <c r="A1891" s="18"/>
      <c r="B1891" s="18"/>
      <c r="C1891" s="18"/>
      <c r="D1891" s="18"/>
      <c r="E1891" s="18"/>
      <c r="F1891" s="18"/>
      <c r="G1891" s="18"/>
      <c r="H1891" s="18"/>
      <c r="I1891" s="18"/>
      <c r="J1891" s="18"/>
      <c r="K1891" s="1"/>
      <c r="L1891" s="1"/>
      <c r="M1891" s="18"/>
      <c r="S1891" s="18"/>
      <c r="T1891" s="18"/>
      <c r="U1891" s="18"/>
      <c r="V1891" s="18"/>
    </row>
    <row r="1892" spans="1:22" ht="14.25" customHeight="1" x14ac:dyDescent="0.25">
      <c r="A1892" s="18"/>
      <c r="B1892" s="18"/>
      <c r="C1892" s="18"/>
      <c r="D1892" s="18"/>
      <c r="E1892" s="18"/>
      <c r="F1892" s="18"/>
      <c r="G1892" s="18"/>
      <c r="H1892" s="18"/>
      <c r="I1892" s="18"/>
      <c r="J1892" s="18"/>
      <c r="K1892" s="1"/>
      <c r="L1892" s="1"/>
      <c r="M1892" s="18"/>
      <c r="S1892" s="18"/>
      <c r="T1892" s="18"/>
      <c r="U1892" s="18"/>
      <c r="V1892" s="18"/>
    </row>
    <row r="1893" spans="1:22" ht="14.25" customHeight="1" x14ac:dyDescent="0.25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  <c r="K1893" s="1"/>
      <c r="L1893" s="1"/>
      <c r="M1893" s="18"/>
      <c r="S1893" s="18"/>
      <c r="T1893" s="18"/>
      <c r="U1893" s="18"/>
      <c r="V1893" s="18"/>
    </row>
    <row r="1894" spans="1:22" ht="14.25" customHeight="1" x14ac:dyDescent="0.25">
      <c r="A1894" s="18"/>
      <c r="B1894" s="18"/>
      <c r="C1894" s="18"/>
      <c r="D1894" s="18"/>
      <c r="E1894" s="18"/>
      <c r="F1894" s="18"/>
      <c r="G1894" s="18"/>
      <c r="H1894" s="18"/>
      <c r="I1894" s="18"/>
      <c r="J1894" s="18"/>
      <c r="K1894" s="1"/>
      <c r="L1894" s="1"/>
      <c r="M1894" s="18"/>
      <c r="S1894" s="18"/>
      <c r="T1894" s="18"/>
      <c r="U1894" s="18"/>
      <c r="V1894" s="18"/>
    </row>
    <row r="1895" spans="1:22" ht="14.25" customHeight="1" x14ac:dyDescent="0.25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  <c r="K1895" s="1"/>
      <c r="L1895" s="1"/>
      <c r="M1895" s="18"/>
      <c r="S1895" s="18"/>
      <c r="T1895" s="18"/>
      <c r="U1895" s="18"/>
      <c r="V1895" s="18"/>
    </row>
    <row r="1896" spans="1:22" ht="14.25" customHeight="1" x14ac:dyDescent="0.25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  <c r="K1896" s="1"/>
      <c r="L1896" s="1"/>
      <c r="M1896" s="18"/>
      <c r="S1896" s="18"/>
      <c r="T1896" s="18"/>
      <c r="U1896" s="18"/>
      <c r="V1896" s="18"/>
    </row>
    <row r="1897" spans="1:22" ht="14.25" customHeight="1" x14ac:dyDescent="0.25">
      <c r="A1897" s="18"/>
      <c r="B1897" s="18"/>
      <c r="C1897" s="18"/>
      <c r="D1897" s="18"/>
      <c r="E1897" s="18"/>
      <c r="F1897" s="18"/>
      <c r="G1897" s="18"/>
      <c r="H1897" s="18"/>
      <c r="I1897" s="18"/>
      <c r="J1897" s="18"/>
      <c r="K1897" s="1"/>
      <c r="L1897" s="1"/>
      <c r="M1897" s="18"/>
      <c r="S1897" s="18"/>
      <c r="T1897" s="18"/>
      <c r="U1897" s="18"/>
      <c r="V1897" s="18"/>
    </row>
    <row r="1898" spans="1:22" ht="14.25" customHeight="1" x14ac:dyDescent="0.25">
      <c r="A1898" s="18"/>
      <c r="B1898" s="18"/>
      <c r="C1898" s="18"/>
      <c r="D1898" s="18"/>
      <c r="E1898" s="18"/>
      <c r="F1898" s="18"/>
      <c r="G1898" s="18"/>
      <c r="H1898" s="18"/>
      <c r="I1898" s="18"/>
      <c r="J1898" s="18"/>
      <c r="K1898" s="1"/>
      <c r="L1898" s="1"/>
      <c r="M1898" s="18"/>
      <c r="S1898" s="18"/>
      <c r="T1898" s="18"/>
      <c r="U1898" s="18"/>
      <c r="V1898" s="18"/>
    </row>
    <row r="1899" spans="1:22" ht="14.25" customHeight="1" x14ac:dyDescent="0.25">
      <c r="A1899" s="18"/>
      <c r="B1899" s="18"/>
      <c r="C1899" s="18"/>
      <c r="D1899" s="18"/>
      <c r="E1899" s="18"/>
      <c r="F1899" s="18"/>
      <c r="G1899" s="18"/>
      <c r="H1899" s="18"/>
      <c r="I1899" s="18"/>
      <c r="J1899" s="18"/>
      <c r="K1899" s="1"/>
      <c r="L1899" s="1"/>
      <c r="M1899" s="18"/>
      <c r="S1899" s="18"/>
      <c r="T1899" s="18"/>
      <c r="U1899" s="18"/>
      <c r="V1899" s="18"/>
    </row>
    <row r="1900" spans="1:22" ht="14.25" customHeight="1" x14ac:dyDescent="0.25">
      <c r="A1900" s="18"/>
      <c r="B1900" s="18"/>
      <c r="C1900" s="18"/>
      <c r="D1900" s="18"/>
      <c r="E1900" s="18"/>
      <c r="F1900" s="18"/>
      <c r="G1900" s="18"/>
      <c r="H1900" s="18"/>
      <c r="I1900" s="18"/>
      <c r="J1900" s="18"/>
      <c r="K1900" s="1"/>
      <c r="L1900" s="1"/>
      <c r="M1900" s="18"/>
      <c r="S1900" s="18"/>
      <c r="T1900" s="18"/>
      <c r="U1900" s="18"/>
      <c r="V1900" s="18"/>
    </row>
    <row r="1901" spans="1:22" ht="14.25" customHeight="1" x14ac:dyDescent="0.25">
      <c r="A1901" s="18"/>
      <c r="B1901" s="18"/>
      <c r="C1901" s="18"/>
      <c r="D1901" s="18"/>
      <c r="E1901" s="18"/>
      <c r="F1901" s="18"/>
      <c r="G1901" s="18"/>
      <c r="H1901" s="18"/>
      <c r="I1901" s="18"/>
      <c r="J1901" s="18"/>
      <c r="K1901" s="1"/>
      <c r="L1901" s="1"/>
      <c r="M1901" s="18"/>
      <c r="S1901" s="18"/>
      <c r="T1901" s="18"/>
      <c r="U1901" s="18"/>
      <c r="V1901" s="18"/>
    </row>
    <row r="1902" spans="1:22" ht="14.25" customHeight="1" x14ac:dyDescent="0.25">
      <c r="A1902" s="18"/>
      <c r="B1902" s="18"/>
      <c r="C1902" s="18"/>
      <c r="D1902" s="18"/>
      <c r="E1902" s="18"/>
      <c r="F1902" s="18"/>
      <c r="G1902" s="18"/>
      <c r="H1902" s="18"/>
      <c r="I1902" s="18"/>
      <c r="J1902" s="18"/>
      <c r="K1902" s="1"/>
      <c r="L1902" s="1"/>
      <c r="M1902" s="18"/>
      <c r="S1902" s="18"/>
      <c r="T1902" s="18"/>
      <c r="U1902" s="18"/>
      <c r="V1902" s="18"/>
    </row>
    <row r="1903" spans="1:22" ht="14.25" customHeight="1" x14ac:dyDescent="0.25">
      <c r="A1903" s="18"/>
      <c r="B1903" s="18"/>
      <c r="C1903" s="18"/>
      <c r="D1903" s="18"/>
      <c r="E1903" s="18"/>
      <c r="F1903" s="18"/>
      <c r="G1903" s="18"/>
      <c r="H1903" s="18"/>
      <c r="I1903" s="18"/>
      <c r="J1903" s="18"/>
      <c r="K1903" s="1"/>
      <c r="L1903" s="1"/>
      <c r="M1903" s="18"/>
      <c r="S1903" s="18"/>
      <c r="T1903" s="18"/>
      <c r="U1903" s="18"/>
      <c r="V1903" s="18"/>
    </row>
    <row r="1904" spans="1:22" ht="14.25" customHeight="1" x14ac:dyDescent="0.25">
      <c r="A1904" s="18"/>
      <c r="B1904" s="18"/>
      <c r="C1904" s="18"/>
      <c r="D1904" s="18"/>
      <c r="E1904" s="18"/>
      <c r="F1904" s="18"/>
      <c r="G1904" s="18"/>
      <c r="H1904" s="18"/>
      <c r="I1904" s="18"/>
      <c r="J1904" s="18"/>
      <c r="K1904" s="1"/>
      <c r="L1904" s="1"/>
      <c r="M1904" s="18"/>
      <c r="S1904" s="18"/>
      <c r="T1904" s="18"/>
      <c r="U1904" s="18"/>
      <c r="V1904" s="18"/>
    </row>
    <row r="1905" spans="1:22" ht="14.25" customHeight="1" x14ac:dyDescent="0.25">
      <c r="A1905" s="18"/>
      <c r="B1905" s="18"/>
      <c r="C1905" s="18"/>
      <c r="D1905" s="18"/>
      <c r="E1905" s="18"/>
      <c r="F1905" s="18"/>
      <c r="G1905" s="18"/>
      <c r="H1905" s="18"/>
      <c r="I1905" s="18"/>
      <c r="J1905" s="18"/>
      <c r="K1905" s="1"/>
      <c r="L1905" s="1"/>
      <c r="M1905" s="18"/>
      <c r="S1905" s="18"/>
      <c r="T1905" s="18"/>
      <c r="U1905" s="18"/>
      <c r="V1905" s="18"/>
    </row>
    <row r="1906" spans="1:22" ht="14.25" customHeight="1" x14ac:dyDescent="0.25">
      <c r="A1906" s="18"/>
      <c r="B1906" s="18"/>
      <c r="C1906" s="18"/>
      <c r="D1906" s="18"/>
      <c r="E1906" s="18"/>
      <c r="F1906" s="18"/>
      <c r="G1906" s="18"/>
      <c r="H1906" s="18"/>
      <c r="I1906" s="18"/>
      <c r="J1906" s="18"/>
      <c r="K1906" s="1"/>
      <c r="L1906" s="1"/>
      <c r="M1906" s="18"/>
      <c r="S1906" s="18"/>
      <c r="T1906" s="18"/>
      <c r="U1906" s="18"/>
      <c r="V1906" s="18"/>
    </row>
    <row r="1907" spans="1:22" ht="14.25" customHeight="1" x14ac:dyDescent="0.25">
      <c r="A1907" s="18"/>
      <c r="B1907" s="18"/>
      <c r="C1907" s="18"/>
      <c r="D1907" s="18"/>
      <c r="E1907" s="18"/>
      <c r="F1907" s="18"/>
      <c r="G1907" s="18"/>
      <c r="H1907" s="18"/>
      <c r="I1907" s="18"/>
      <c r="J1907" s="18"/>
      <c r="K1907" s="1"/>
      <c r="L1907" s="1"/>
      <c r="M1907" s="18"/>
      <c r="S1907" s="18"/>
      <c r="T1907" s="18"/>
      <c r="U1907" s="18"/>
      <c r="V1907" s="18"/>
    </row>
    <row r="1908" spans="1:22" ht="14.25" customHeight="1" x14ac:dyDescent="0.25">
      <c r="A1908" s="18"/>
      <c r="B1908" s="18"/>
      <c r="C1908" s="18"/>
      <c r="D1908" s="18"/>
      <c r="E1908" s="18"/>
      <c r="F1908" s="18"/>
      <c r="G1908" s="18"/>
      <c r="H1908" s="18"/>
      <c r="I1908" s="18"/>
      <c r="J1908" s="18"/>
      <c r="K1908" s="1"/>
      <c r="L1908" s="1"/>
      <c r="M1908" s="18"/>
      <c r="S1908" s="18"/>
      <c r="T1908" s="18"/>
      <c r="U1908" s="18"/>
      <c r="V1908" s="18"/>
    </row>
    <row r="1909" spans="1:22" ht="14.25" customHeight="1" x14ac:dyDescent="0.25">
      <c r="A1909" s="18"/>
      <c r="B1909" s="18"/>
      <c r="C1909" s="18"/>
      <c r="D1909" s="18"/>
      <c r="E1909" s="18"/>
      <c r="F1909" s="18"/>
      <c r="G1909" s="18"/>
      <c r="H1909" s="18"/>
      <c r="I1909" s="18"/>
      <c r="J1909" s="18"/>
      <c r="K1909" s="1"/>
      <c r="L1909" s="1"/>
      <c r="M1909" s="18"/>
      <c r="S1909" s="18"/>
      <c r="T1909" s="18"/>
      <c r="U1909" s="18"/>
      <c r="V1909" s="18"/>
    </row>
    <row r="1910" spans="1:22" ht="14.25" customHeight="1" x14ac:dyDescent="0.25">
      <c r="A1910" s="18"/>
      <c r="B1910" s="18"/>
      <c r="C1910" s="18"/>
      <c r="D1910" s="18"/>
      <c r="E1910" s="18"/>
      <c r="F1910" s="18"/>
      <c r="G1910" s="18"/>
      <c r="H1910" s="18"/>
      <c r="I1910" s="18"/>
      <c r="J1910" s="18"/>
      <c r="K1910" s="1"/>
      <c r="L1910" s="1"/>
      <c r="M1910" s="18"/>
      <c r="S1910" s="18"/>
      <c r="T1910" s="18"/>
      <c r="U1910" s="18"/>
      <c r="V1910" s="18"/>
    </row>
    <row r="1911" spans="1:22" ht="14.25" customHeight="1" x14ac:dyDescent="0.25">
      <c r="A1911" s="18"/>
      <c r="B1911" s="18"/>
      <c r="C1911" s="18"/>
      <c r="D1911" s="18"/>
      <c r="E1911" s="18"/>
      <c r="F1911" s="18"/>
      <c r="G1911" s="18"/>
      <c r="H1911" s="18"/>
      <c r="I1911" s="18"/>
      <c r="J1911" s="18"/>
      <c r="K1911" s="1"/>
      <c r="L1911" s="1"/>
      <c r="M1911" s="18"/>
      <c r="S1911" s="18"/>
      <c r="T1911" s="18"/>
      <c r="U1911" s="18"/>
      <c r="V1911" s="18"/>
    </row>
    <row r="1912" spans="1:22" ht="14.25" customHeight="1" x14ac:dyDescent="0.25">
      <c r="A1912" s="18"/>
      <c r="B1912" s="18"/>
      <c r="C1912" s="18"/>
      <c r="D1912" s="18"/>
      <c r="E1912" s="18"/>
      <c r="F1912" s="18"/>
      <c r="G1912" s="18"/>
      <c r="H1912" s="18"/>
      <c r="I1912" s="18"/>
      <c r="J1912" s="18"/>
      <c r="K1912" s="1"/>
      <c r="L1912" s="1"/>
      <c r="M1912" s="18"/>
      <c r="S1912" s="18"/>
      <c r="T1912" s="18"/>
      <c r="U1912" s="18"/>
      <c r="V1912" s="18"/>
    </row>
    <row r="1913" spans="1:22" ht="14.25" customHeight="1" x14ac:dyDescent="0.25">
      <c r="A1913" s="18"/>
      <c r="B1913" s="18"/>
      <c r="C1913" s="18"/>
      <c r="D1913" s="18"/>
      <c r="E1913" s="18"/>
      <c r="F1913" s="18"/>
      <c r="G1913" s="18"/>
      <c r="H1913" s="18"/>
      <c r="I1913" s="18"/>
      <c r="J1913" s="18"/>
      <c r="K1913" s="1"/>
      <c r="L1913" s="1"/>
      <c r="M1913" s="18"/>
      <c r="S1913" s="18"/>
      <c r="T1913" s="18"/>
      <c r="U1913" s="18"/>
      <c r="V1913" s="18"/>
    </row>
    <row r="1914" spans="1:22" ht="14.25" customHeight="1" x14ac:dyDescent="0.25">
      <c r="A1914" s="18"/>
      <c r="B1914" s="18"/>
      <c r="C1914" s="18"/>
      <c r="D1914" s="18"/>
      <c r="E1914" s="18"/>
      <c r="F1914" s="18"/>
      <c r="G1914" s="18"/>
      <c r="H1914" s="18"/>
      <c r="I1914" s="18"/>
      <c r="J1914" s="18"/>
      <c r="K1914" s="1"/>
      <c r="L1914" s="1"/>
      <c r="M1914" s="18"/>
      <c r="S1914" s="18"/>
      <c r="T1914" s="18"/>
      <c r="U1914" s="18"/>
      <c r="V1914" s="18"/>
    </row>
    <row r="1915" spans="1:22" ht="14.25" customHeight="1" x14ac:dyDescent="0.25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"/>
      <c r="L1915" s="1"/>
      <c r="M1915" s="18"/>
      <c r="S1915" s="18"/>
      <c r="T1915" s="18"/>
      <c r="U1915" s="18"/>
      <c r="V1915" s="18"/>
    </row>
    <row r="1916" spans="1:22" ht="14.25" customHeight="1" x14ac:dyDescent="0.25">
      <c r="A1916" s="18"/>
      <c r="B1916" s="18"/>
      <c r="C1916" s="18"/>
      <c r="D1916" s="18"/>
      <c r="E1916" s="18"/>
      <c r="F1916" s="18"/>
      <c r="G1916" s="18"/>
      <c r="H1916" s="18"/>
      <c r="I1916" s="18"/>
      <c r="J1916" s="18"/>
      <c r="K1916" s="1"/>
      <c r="L1916" s="1"/>
      <c r="M1916" s="18"/>
      <c r="S1916" s="18"/>
      <c r="T1916" s="18"/>
      <c r="U1916" s="18"/>
      <c r="V1916" s="18"/>
    </row>
    <row r="1917" spans="1:22" ht="14.25" customHeight="1" x14ac:dyDescent="0.25">
      <c r="A1917" s="18"/>
      <c r="B1917" s="18"/>
      <c r="C1917" s="18"/>
      <c r="D1917" s="18"/>
      <c r="E1917" s="18"/>
      <c r="F1917" s="18"/>
      <c r="G1917" s="18"/>
      <c r="H1917" s="18"/>
      <c r="I1917" s="18"/>
      <c r="J1917" s="18"/>
      <c r="K1917" s="1"/>
      <c r="L1917" s="1"/>
      <c r="M1917" s="18"/>
      <c r="S1917" s="18"/>
      <c r="T1917" s="18"/>
      <c r="U1917" s="18"/>
      <c r="V1917" s="18"/>
    </row>
    <row r="1918" spans="1:22" ht="14.25" customHeight="1" x14ac:dyDescent="0.25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"/>
      <c r="L1918" s="1"/>
      <c r="M1918" s="18"/>
      <c r="S1918" s="18"/>
      <c r="T1918" s="18"/>
      <c r="U1918" s="18"/>
      <c r="V1918" s="18"/>
    </row>
    <row r="1919" spans="1:22" ht="14.25" customHeight="1" x14ac:dyDescent="0.25">
      <c r="A1919" s="18"/>
      <c r="B1919" s="18"/>
      <c r="C1919" s="18"/>
      <c r="D1919" s="18"/>
      <c r="E1919" s="18"/>
      <c r="F1919" s="18"/>
      <c r="G1919" s="18"/>
      <c r="H1919" s="18"/>
      <c r="I1919" s="18"/>
      <c r="J1919" s="18"/>
      <c r="K1919" s="1"/>
      <c r="L1919" s="1"/>
      <c r="M1919" s="18"/>
      <c r="S1919" s="18"/>
      <c r="T1919" s="18"/>
      <c r="U1919" s="18"/>
      <c r="V1919" s="18"/>
    </row>
    <row r="1920" spans="1:22" ht="14.25" customHeight="1" x14ac:dyDescent="0.25">
      <c r="A1920" s="18"/>
      <c r="B1920" s="18"/>
      <c r="C1920" s="18"/>
      <c r="D1920" s="18"/>
      <c r="E1920" s="18"/>
      <c r="F1920" s="18"/>
      <c r="G1920" s="18"/>
      <c r="H1920" s="18"/>
      <c r="I1920" s="18"/>
      <c r="J1920" s="18"/>
      <c r="K1920" s="1"/>
      <c r="L1920" s="1"/>
      <c r="M1920" s="18"/>
      <c r="S1920" s="18"/>
      <c r="T1920" s="18"/>
      <c r="U1920" s="18"/>
      <c r="V1920" s="18"/>
    </row>
    <row r="1921" spans="1:22" ht="14.25" customHeight="1" x14ac:dyDescent="0.25">
      <c r="A1921" s="18"/>
      <c r="B1921" s="18"/>
      <c r="C1921" s="18"/>
      <c r="D1921" s="18"/>
      <c r="E1921" s="18"/>
      <c r="F1921" s="18"/>
      <c r="G1921" s="18"/>
      <c r="H1921" s="18"/>
      <c r="I1921" s="18"/>
      <c r="J1921" s="18"/>
      <c r="K1921" s="1"/>
      <c r="L1921" s="1"/>
      <c r="M1921" s="18"/>
      <c r="S1921" s="18"/>
      <c r="T1921" s="18"/>
      <c r="U1921" s="18"/>
      <c r="V1921" s="18"/>
    </row>
    <row r="1922" spans="1:22" ht="14.25" customHeight="1" x14ac:dyDescent="0.25">
      <c r="A1922" s="18"/>
      <c r="B1922" s="18"/>
      <c r="C1922" s="18"/>
      <c r="D1922" s="18"/>
      <c r="E1922" s="18"/>
      <c r="F1922" s="18"/>
      <c r="G1922" s="18"/>
      <c r="H1922" s="18"/>
      <c r="I1922" s="18"/>
      <c r="J1922" s="18"/>
      <c r="K1922" s="1"/>
      <c r="L1922" s="1"/>
      <c r="M1922" s="18"/>
      <c r="S1922" s="18"/>
      <c r="T1922" s="18"/>
      <c r="U1922" s="18"/>
      <c r="V1922" s="18"/>
    </row>
    <row r="1923" spans="1:22" ht="14.25" customHeight="1" x14ac:dyDescent="0.25">
      <c r="A1923" s="18"/>
      <c r="B1923" s="18"/>
      <c r="C1923" s="18"/>
      <c r="D1923" s="18"/>
      <c r="E1923" s="18"/>
      <c r="F1923" s="18"/>
      <c r="G1923" s="18"/>
      <c r="H1923" s="18"/>
      <c r="I1923" s="18"/>
      <c r="J1923" s="18"/>
      <c r="K1923" s="1"/>
      <c r="L1923" s="1"/>
      <c r="M1923" s="18"/>
      <c r="S1923" s="18"/>
      <c r="T1923" s="18"/>
      <c r="U1923" s="18"/>
      <c r="V1923" s="18"/>
    </row>
    <row r="1924" spans="1:22" ht="14.25" customHeight="1" x14ac:dyDescent="0.25">
      <c r="A1924" s="18"/>
      <c r="B1924" s="18"/>
      <c r="C1924" s="18"/>
      <c r="D1924" s="18"/>
      <c r="E1924" s="18"/>
      <c r="F1924" s="18"/>
      <c r="G1924" s="18"/>
      <c r="H1924" s="18"/>
      <c r="I1924" s="18"/>
      <c r="J1924" s="18"/>
      <c r="K1924" s="1"/>
      <c r="L1924" s="1"/>
      <c r="M1924" s="18"/>
      <c r="S1924" s="18"/>
      <c r="T1924" s="18"/>
      <c r="U1924" s="18"/>
      <c r="V1924" s="18"/>
    </row>
    <row r="1925" spans="1:22" ht="14.25" customHeight="1" x14ac:dyDescent="0.25">
      <c r="A1925" s="18"/>
      <c r="B1925" s="18"/>
      <c r="C1925" s="18"/>
      <c r="D1925" s="18"/>
      <c r="E1925" s="18"/>
      <c r="F1925" s="18"/>
      <c r="G1925" s="18"/>
      <c r="H1925" s="18"/>
      <c r="I1925" s="18"/>
      <c r="J1925" s="18"/>
      <c r="K1925" s="1"/>
      <c r="L1925" s="1"/>
      <c r="M1925" s="18"/>
      <c r="S1925" s="18"/>
      <c r="T1925" s="18"/>
      <c r="U1925" s="18"/>
      <c r="V1925" s="18"/>
    </row>
    <row r="1926" spans="1:22" ht="14.25" customHeight="1" x14ac:dyDescent="0.25">
      <c r="A1926" s="18"/>
      <c r="B1926" s="18"/>
      <c r="C1926" s="18"/>
      <c r="D1926" s="18"/>
      <c r="E1926" s="18"/>
      <c r="F1926" s="18"/>
      <c r="G1926" s="18"/>
      <c r="H1926" s="18"/>
      <c r="I1926" s="18"/>
      <c r="J1926" s="18"/>
      <c r="K1926" s="1"/>
      <c r="L1926" s="1"/>
      <c r="M1926" s="18"/>
      <c r="S1926" s="18"/>
      <c r="T1926" s="18"/>
      <c r="U1926" s="18"/>
      <c r="V1926" s="18"/>
    </row>
    <row r="1927" spans="1:22" ht="14.25" customHeight="1" x14ac:dyDescent="0.25">
      <c r="A1927" s="18"/>
      <c r="B1927" s="18"/>
      <c r="C1927" s="18"/>
      <c r="D1927" s="18"/>
      <c r="E1927" s="18"/>
      <c r="F1927" s="18"/>
      <c r="G1927" s="18"/>
      <c r="H1927" s="18"/>
      <c r="I1927" s="18"/>
      <c r="J1927" s="18"/>
      <c r="K1927" s="1"/>
      <c r="L1927" s="1"/>
      <c r="M1927" s="18"/>
      <c r="S1927" s="18"/>
      <c r="T1927" s="18"/>
      <c r="U1927" s="18"/>
      <c r="V1927" s="18"/>
    </row>
    <row r="1928" spans="1:22" ht="14.25" customHeight="1" x14ac:dyDescent="0.25">
      <c r="A1928" s="18"/>
      <c r="B1928" s="18"/>
      <c r="C1928" s="18"/>
      <c r="D1928" s="18"/>
      <c r="E1928" s="18"/>
      <c r="F1928" s="18"/>
      <c r="G1928" s="18"/>
      <c r="H1928" s="18"/>
      <c r="I1928" s="18"/>
      <c r="J1928" s="18"/>
      <c r="K1928" s="1"/>
      <c r="L1928" s="1"/>
      <c r="M1928" s="18"/>
      <c r="S1928" s="18"/>
      <c r="T1928" s="18"/>
      <c r="U1928" s="18"/>
      <c r="V1928" s="18"/>
    </row>
    <row r="1929" spans="1:22" ht="14.25" customHeight="1" x14ac:dyDescent="0.25">
      <c r="A1929" s="18"/>
      <c r="B1929" s="18"/>
      <c r="C1929" s="18"/>
      <c r="D1929" s="18"/>
      <c r="E1929" s="18"/>
      <c r="F1929" s="18"/>
      <c r="G1929" s="18"/>
      <c r="H1929" s="18"/>
      <c r="I1929" s="18"/>
      <c r="J1929" s="18"/>
      <c r="K1929" s="1"/>
      <c r="L1929" s="1"/>
      <c r="M1929" s="18"/>
      <c r="S1929" s="18"/>
      <c r="T1929" s="18"/>
      <c r="U1929" s="18"/>
      <c r="V1929" s="18"/>
    </row>
    <row r="1930" spans="1:22" ht="14.25" customHeight="1" x14ac:dyDescent="0.25">
      <c r="A1930" s="18"/>
      <c r="B1930" s="18"/>
      <c r="C1930" s="18"/>
      <c r="D1930" s="18"/>
      <c r="E1930" s="18"/>
      <c r="F1930" s="18"/>
      <c r="G1930" s="18"/>
      <c r="H1930" s="18"/>
      <c r="I1930" s="18"/>
      <c r="J1930" s="18"/>
      <c r="K1930" s="1"/>
      <c r="L1930" s="1"/>
      <c r="M1930" s="18"/>
      <c r="S1930" s="18"/>
      <c r="T1930" s="18"/>
      <c r="U1930" s="18"/>
      <c r="V1930" s="18"/>
    </row>
    <row r="1931" spans="1:22" ht="14.25" customHeight="1" x14ac:dyDescent="0.25">
      <c r="A1931" s="18"/>
      <c r="B1931" s="18"/>
      <c r="C1931" s="18"/>
      <c r="D1931" s="18"/>
      <c r="E1931" s="18"/>
      <c r="F1931" s="18"/>
      <c r="G1931" s="18"/>
      <c r="H1931" s="18"/>
      <c r="I1931" s="18"/>
      <c r="J1931" s="18"/>
      <c r="K1931" s="1"/>
      <c r="L1931" s="1"/>
      <c r="M1931" s="18"/>
      <c r="S1931" s="18"/>
      <c r="T1931" s="18"/>
      <c r="U1931" s="18"/>
      <c r="V1931" s="18"/>
    </row>
    <row r="1932" spans="1:22" ht="14.25" customHeight="1" x14ac:dyDescent="0.25">
      <c r="A1932" s="18"/>
      <c r="B1932" s="18"/>
      <c r="C1932" s="18"/>
      <c r="D1932" s="18"/>
      <c r="E1932" s="18"/>
      <c r="F1932" s="18"/>
      <c r="G1932" s="18"/>
      <c r="H1932" s="18"/>
      <c r="I1932" s="18"/>
      <c r="J1932" s="18"/>
      <c r="K1932" s="1"/>
      <c r="L1932" s="1"/>
      <c r="M1932" s="18"/>
      <c r="S1932" s="18"/>
      <c r="T1932" s="18"/>
      <c r="U1932" s="18"/>
      <c r="V1932" s="18"/>
    </row>
    <row r="1933" spans="1:22" ht="14.25" customHeight="1" x14ac:dyDescent="0.25">
      <c r="A1933" s="18"/>
      <c r="B1933" s="18"/>
      <c r="C1933" s="18"/>
      <c r="D1933" s="18"/>
      <c r="E1933" s="18"/>
      <c r="F1933" s="18"/>
      <c r="G1933" s="18"/>
      <c r="H1933" s="18"/>
      <c r="I1933" s="18"/>
      <c r="J1933" s="18"/>
      <c r="K1933" s="1"/>
      <c r="L1933" s="1"/>
      <c r="M1933" s="18"/>
      <c r="S1933" s="18"/>
      <c r="T1933" s="18"/>
      <c r="U1933" s="18"/>
      <c r="V1933" s="18"/>
    </row>
    <row r="1934" spans="1:22" ht="14.25" customHeight="1" x14ac:dyDescent="0.25">
      <c r="A1934" s="18"/>
      <c r="B1934" s="18"/>
      <c r="C1934" s="18"/>
      <c r="D1934" s="18"/>
      <c r="E1934" s="18"/>
      <c r="F1934" s="18"/>
      <c r="G1934" s="18"/>
      <c r="H1934" s="18"/>
      <c r="I1934" s="18"/>
      <c r="J1934" s="18"/>
      <c r="K1934" s="1"/>
      <c r="L1934" s="1"/>
      <c r="M1934" s="18"/>
      <c r="S1934" s="18"/>
      <c r="T1934" s="18"/>
      <c r="U1934" s="18"/>
      <c r="V1934" s="18"/>
    </row>
    <row r="1935" spans="1:22" ht="14.25" customHeight="1" x14ac:dyDescent="0.25">
      <c r="A1935" s="18"/>
      <c r="B1935" s="18"/>
      <c r="C1935" s="18"/>
      <c r="D1935" s="18"/>
      <c r="E1935" s="18"/>
      <c r="F1935" s="18"/>
      <c r="G1935" s="18"/>
      <c r="H1935" s="18"/>
      <c r="I1935" s="18"/>
      <c r="J1935" s="18"/>
      <c r="K1935" s="1"/>
      <c r="L1935" s="1"/>
      <c r="M1935" s="18"/>
      <c r="S1935" s="18"/>
      <c r="T1935" s="18"/>
      <c r="U1935" s="18"/>
      <c r="V1935" s="18"/>
    </row>
    <row r="1936" spans="1:22" ht="14.25" customHeight="1" x14ac:dyDescent="0.25">
      <c r="A1936" s="18"/>
      <c r="B1936" s="18"/>
      <c r="C1936" s="18"/>
      <c r="D1936" s="18"/>
      <c r="E1936" s="18"/>
      <c r="F1936" s="18"/>
      <c r="G1936" s="18"/>
      <c r="H1936" s="18"/>
      <c r="I1936" s="18"/>
      <c r="J1936" s="18"/>
      <c r="K1936" s="1"/>
      <c r="L1936" s="1"/>
      <c r="M1936" s="18"/>
      <c r="S1936" s="18"/>
      <c r="T1936" s="18"/>
      <c r="U1936" s="18"/>
      <c r="V1936" s="18"/>
    </row>
    <row r="1937" spans="1:22" ht="14.25" customHeight="1" x14ac:dyDescent="0.25">
      <c r="A1937" s="18"/>
      <c r="B1937" s="18"/>
      <c r="C1937" s="18"/>
      <c r="D1937" s="18"/>
      <c r="E1937" s="18"/>
      <c r="F1937" s="18"/>
      <c r="G1937" s="18"/>
      <c r="H1937" s="18"/>
      <c r="I1937" s="18"/>
      <c r="J1937" s="18"/>
      <c r="K1937" s="1"/>
      <c r="L1937" s="1"/>
      <c r="M1937" s="18"/>
      <c r="S1937" s="18"/>
      <c r="T1937" s="18"/>
      <c r="U1937" s="18"/>
      <c r="V1937" s="18"/>
    </row>
    <row r="1938" spans="1:22" ht="14.25" customHeight="1" x14ac:dyDescent="0.25">
      <c r="A1938" s="18"/>
      <c r="B1938" s="18"/>
      <c r="C1938" s="18"/>
      <c r="D1938" s="18"/>
      <c r="E1938" s="18"/>
      <c r="F1938" s="18"/>
      <c r="G1938" s="18"/>
      <c r="H1938" s="18"/>
      <c r="I1938" s="18"/>
      <c r="J1938" s="18"/>
      <c r="K1938" s="1"/>
      <c r="L1938" s="1"/>
      <c r="M1938" s="18"/>
      <c r="S1938" s="18"/>
      <c r="T1938" s="18"/>
      <c r="U1938" s="18"/>
      <c r="V1938" s="18"/>
    </row>
    <row r="1939" spans="1:22" ht="14.25" customHeight="1" x14ac:dyDescent="0.25">
      <c r="A1939" s="18"/>
      <c r="B1939" s="18"/>
      <c r="C1939" s="18"/>
      <c r="D1939" s="18"/>
      <c r="E1939" s="18"/>
      <c r="F1939" s="18"/>
      <c r="G1939" s="18"/>
      <c r="H1939" s="18"/>
      <c r="I1939" s="18"/>
      <c r="J1939" s="18"/>
      <c r="K1939" s="1"/>
      <c r="L1939" s="1"/>
      <c r="M1939" s="18"/>
      <c r="S1939" s="18"/>
      <c r="T1939" s="18"/>
      <c r="U1939" s="18"/>
      <c r="V1939" s="18"/>
    </row>
    <row r="1940" spans="1:22" ht="14.25" customHeight="1" x14ac:dyDescent="0.25">
      <c r="A1940" s="18"/>
      <c r="B1940" s="18"/>
      <c r="C1940" s="18"/>
      <c r="D1940" s="18"/>
      <c r="E1940" s="18"/>
      <c r="F1940" s="18"/>
      <c r="G1940" s="18"/>
      <c r="H1940" s="18"/>
      <c r="I1940" s="18"/>
      <c r="J1940" s="18"/>
      <c r="K1940" s="1"/>
      <c r="L1940" s="1"/>
      <c r="M1940" s="18"/>
      <c r="S1940" s="18"/>
      <c r="T1940" s="18"/>
      <c r="U1940" s="18"/>
      <c r="V1940" s="18"/>
    </row>
    <row r="1941" spans="1:22" ht="14.25" customHeight="1" x14ac:dyDescent="0.25">
      <c r="A1941" s="18"/>
      <c r="B1941" s="18"/>
      <c r="C1941" s="18"/>
      <c r="D1941" s="18"/>
      <c r="E1941" s="18"/>
      <c r="F1941" s="18"/>
      <c r="G1941" s="18"/>
      <c r="H1941" s="18"/>
      <c r="I1941" s="18"/>
      <c r="J1941" s="18"/>
      <c r="K1941" s="1"/>
      <c r="L1941" s="1"/>
      <c r="M1941" s="18"/>
      <c r="S1941" s="18"/>
      <c r="T1941" s="18"/>
      <c r="U1941" s="18"/>
      <c r="V1941" s="18"/>
    </row>
    <row r="1942" spans="1:22" ht="14.25" customHeight="1" x14ac:dyDescent="0.25">
      <c r="A1942" s="18"/>
      <c r="B1942" s="18"/>
      <c r="C1942" s="18"/>
      <c r="D1942" s="18"/>
      <c r="E1942" s="18"/>
      <c r="F1942" s="18"/>
      <c r="G1942" s="18"/>
      <c r="H1942" s="18"/>
      <c r="I1942" s="18"/>
      <c r="J1942" s="18"/>
      <c r="K1942" s="1"/>
      <c r="L1942" s="1"/>
      <c r="M1942" s="18"/>
      <c r="S1942" s="18"/>
      <c r="T1942" s="18"/>
      <c r="U1942" s="18"/>
      <c r="V1942" s="18"/>
    </row>
    <row r="1943" spans="1:22" ht="14.25" customHeight="1" x14ac:dyDescent="0.25">
      <c r="A1943" s="18"/>
      <c r="B1943" s="18"/>
      <c r="C1943" s="18"/>
      <c r="D1943" s="18"/>
      <c r="E1943" s="18"/>
      <c r="F1943" s="18"/>
      <c r="G1943" s="18"/>
      <c r="H1943" s="18"/>
      <c r="I1943" s="18"/>
      <c r="J1943" s="18"/>
      <c r="K1943" s="1"/>
      <c r="L1943" s="1"/>
      <c r="M1943" s="18"/>
      <c r="S1943" s="18"/>
      <c r="T1943" s="18"/>
      <c r="U1943" s="18"/>
      <c r="V1943" s="18"/>
    </row>
    <row r="1944" spans="1:22" ht="14.25" customHeight="1" x14ac:dyDescent="0.25">
      <c r="A1944" s="18"/>
      <c r="B1944" s="18"/>
      <c r="C1944" s="18"/>
      <c r="D1944" s="18"/>
      <c r="E1944" s="18"/>
      <c r="F1944" s="18"/>
      <c r="G1944" s="18"/>
      <c r="H1944" s="18"/>
      <c r="I1944" s="18"/>
      <c r="J1944" s="18"/>
      <c r="K1944" s="1"/>
      <c r="L1944" s="1"/>
      <c r="M1944" s="18"/>
      <c r="S1944" s="18"/>
      <c r="T1944" s="18"/>
      <c r="U1944" s="18"/>
      <c r="V1944" s="18"/>
    </row>
    <row r="1945" spans="1:22" ht="14.25" customHeight="1" x14ac:dyDescent="0.25">
      <c r="A1945" s="18"/>
      <c r="B1945" s="18"/>
      <c r="C1945" s="18"/>
      <c r="D1945" s="18"/>
      <c r="E1945" s="18"/>
      <c r="F1945" s="18"/>
      <c r="G1945" s="18"/>
      <c r="H1945" s="18"/>
      <c r="I1945" s="18"/>
      <c r="J1945" s="18"/>
      <c r="K1945" s="1"/>
      <c r="L1945" s="1"/>
      <c r="M1945" s="18"/>
      <c r="S1945" s="18"/>
      <c r="T1945" s="18"/>
      <c r="U1945" s="18"/>
      <c r="V1945" s="18"/>
    </row>
    <row r="1946" spans="1:22" ht="14.25" customHeight="1" x14ac:dyDescent="0.25">
      <c r="A1946" s="18"/>
      <c r="B1946" s="18"/>
      <c r="C1946" s="18"/>
      <c r="D1946" s="18"/>
      <c r="E1946" s="18"/>
      <c r="F1946" s="18"/>
      <c r="G1946" s="18"/>
      <c r="H1946" s="18"/>
      <c r="I1946" s="18"/>
      <c r="J1946" s="18"/>
      <c r="K1946" s="1"/>
      <c r="L1946" s="1"/>
      <c r="M1946" s="18"/>
      <c r="S1946" s="18"/>
      <c r="T1946" s="18"/>
      <c r="U1946" s="18"/>
      <c r="V1946" s="18"/>
    </row>
    <row r="1947" spans="1:22" ht="14.25" customHeight="1" x14ac:dyDescent="0.25">
      <c r="A1947" s="18"/>
      <c r="B1947" s="18"/>
      <c r="C1947" s="18"/>
      <c r="D1947" s="18"/>
      <c r="E1947" s="18"/>
      <c r="F1947" s="18"/>
      <c r="G1947" s="18"/>
      <c r="H1947" s="18"/>
      <c r="I1947" s="18"/>
      <c r="J1947" s="18"/>
      <c r="K1947" s="1"/>
      <c r="L1947" s="1"/>
      <c r="M1947" s="18"/>
      <c r="S1947" s="18"/>
      <c r="T1947" s="18"/>
      <c r="U1947" s="18"/>
      <c r="V1947" s="18"/>
    </row>
    <row r="1948" spans="1:22" ht="14.25" customHeight="1" x14ac:dyDescent="0.25">
      <c r="A1948" s="18"/>
      <c r="B1948" s="18"/>
      <c r="C1948" s="18"/>
      <c r="D1948" s="18"/>
      <c r="E1948" s="18"/>
      <c r="F1948" s="18"/>
      <c r="G1948" s="18"/>
      <c r="H1948" s="18"/>
      <c r="I1948" s="18"/>
      <c r="J1948" s="18"/>
      <c r="K1948" s="1"/>
      <c r="L1948" s="1"/>
      <c r="M1948" s="18"/>
      <c r="S1948" s="18"/>
      <c r="T1948" s="18"/>
      <c r="U1948" s="18"/>
      <c r="V1948" s="18"/>
    </row>
    <row r="1949" spans="1:22" ht="14.25" customHeight="1" x14ac:dyDescent="0.25">
      <c r="A1949" s="18"/>
      <c r="B1949" s="18"/>
      <c r="C1949" s="18"/>
      <c r="D1949" s="18"/>
      <c r="E1949" s="18"/>
      <c r="F1949" s="18"/>
      <c r="G1949" s="18"/>
      <c r="H1949" s="18"/>
      <c r="I1949" s="18"/>
      <c r="J1949" s="18"/>
      <c r="K1949" s="1"/>
      <c r="L1949" s="1"/>
      <c r="M1949" s="18"/>
      <c r="S1949" s="18"/>
      <c r="T1949" s="18"/>
      <c r="U1949" s="18"/>
      <c r="V1949" s="18"/>
    </row>
    <row r="1950" spans="1:22" ht="14.25" customHeight="1" x14ac:dyDescent="0.25">
      <c r="A1950" s="18"/>
      <c r="B1950" s="18"/>
      <c r="C1950" s="18"/>
      <c r="D1950" s="18"/>
      <c r="E1950" s="18"/>
      <c r="F1950" s="18"/>
      <c r="G1950" s="18"/>
      <c r="H1950" s="18"/>
      <c r="I1950" s="18"/>
      <c r="J1950" s="18"/>
      <c r="K1950" s="1"/>
      <c r="L1950" s="1"/>
      <c r="M1950" s="18"/>
      <c r="S1950" s="18"/>
      <c r="T1950" s="18"/>
      <c r="U1950" s="18"/>
      <c r="V1950" s="18"/>
    </row>
    <row r="1951" spans="1:22" ht="14.25" customHeight="1" x14ac:dyDescent="0.25">
      <c r="A1951" s="18"/>
      <c r="B1951" s="18"/>
      <c r="C1951" s="18"/>
      <c r="D1951" s="18"/>
      <c r="E1951" s="18"/>
      <c r="F1951" s="18"/>
      <c r="G1951" s="18"/>
      <c r="H1951" s="18"/>
      <c r="I1951" s="18"/>
      <c r="J1951" s="18"/>
      <c r="K1951" s="1"/>
      <c r="L1951" s="1"/>
      <c r="M1951" s="18"/>
      <c r="S1951" s="18"/>
      <c r="T1951" s="18"/>
      <c r="U1951" s="18"/>
      <c r="V1951" s="18"/>
    </row>
    <row r="1952" spans="1:22" ht="14.25" customHeight="1" x14ac:dyDescent="0.25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"/>
      <c r="L1952" s="1"/>
      <c r="M1952" s="18"/>
      <c r="S1952" s="18"/>
      <c r="T1952" s="18"/>
      <c r="U1952" s="18"/>
      <c r="V1952" s="18"/>
    </row>
    <row r="1953" spans="1:22" ht="14.25" customHeight="1" x14ac:dyDescent="0.25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"/>
      <c r="L1953" s="1"/>
      <c r="M1953" s="18"/>
      <c r="S1953" s="18"/>
      <c r="T1953" s="18"/>
      <c r="U1953" s="18"/>
      <c r="V1953" s="18"/>
    </row>
    <row r="1954" spans="1:22" ht="14.25" customHeight="1" x14ac:dyDescent="0.25">
      <c r="A1954" s="18"/>
      <c r="B1954" s="18"/>
      <c r="C1954" s="18"/>
      <c r="D1954" s="18"/>
      <c r="E1954" s="18"/>
      <c r="F1954" s="18"/>
      <c r="G1954" s="18"/>
      <c r="H1954" s="18"/>
      <c r="I1954" s="18"/>
      <c r="J1954" s="18"/>
      <c r="K1954" s="1"/>
      <c r="L1954" s="1"/>
      <c r="M1954" s="18"/>
      <c r="S1954" s="18"/>
      <c r="T1954" s="18"/>
      <c r="U1954" s="18"/>
      <c r="V1954" s="18"/>
    </row>
    <row r="1955" spans="1:22" ht="14.25" customHeight="1" x14ac:dyDescent="0.25">
      <c r="A1955" s="18"/>
      <c r="B1955" s="18"/>
      <c r="C1955" s="18"/>
      <c r="D1955" s="18"/>
      <c r="E1955" s="18"/>
      <c r="F1955" s="18"/>
      <c r="G1955" s="18"/>
      <c r="H1955" s="18"/>
      <c r="I1955" s="18"/>
      <c r="J1955" s="18"/>
      <c r="K1955" s="1"/>
      <c r="L1955" s="1"/>
      <c r="M1955" s="18"/>
      <c r="S1955" s="18"/>
      <c r="T1955" s="18"/>
      <c r="U1955" s="18"/>
      <c r="V1955" s="18"/>
    </row>
    <row r="1956" spans="1:22" ht="14.25" customHeight="1" x14ac:dyDescent="0.25">
      <c r="A1956" s="18"/>
      <c r="B1956" s="18"/>
      <c r="C1956" s="18"/>
      <c r="D1956" s="18"/>
      <c r="E1956" s="18"/>
      <c r="F1956" s="18"/>
      <c r="G1956" s="18"/>
      <c r="H1956" s="18"/>
      <c r="I1956" s="18"/>
      <c r="J1956" s="18"/>
      <c r="K1956" s="1"/>
      <c r="L1956" s="1"/>
      <c r="M1956" s="18"/>
      <c r="S1956" s="18"/>
      <c r="T1956" s="18"/>
      <c r="U1956" s="18"/>
      <c r="V1956" s="18"/>
    </row>
    <row r="1957" spans="1:22" ht="14.25" customHeight="1" x14ac:dyDescent="0.25">
      <c r="A1957" s="18"/>
      <c r="B1957" s="18"/>
      <c r="C1957" s="18"/>
      <c r="D1957" s="18"/>
      <c r="E1957" s="18"/>
      <c r="F1957" s="18"/>
      <c r="G1957" s="18"/>
      <c r="H1957" s="18"/>
      <c r="I1957" s="18"/>
      <c r="J1957" s="18"/>
      <c r="K1957" s="1"/>
      <c r="L1957" s="1"/>
      <c r="M1957" s="18"/>
      <c r="S1957" s="18"/>
      <c r="T1957" s="18"/>
      <c r="U1957" s="18"/>
      <c r="V1957" s="18"/>
    </row>
    <row r="1958" spans="1:22" ht="14.25" customHeight="1" x14ac:dyDescent="0.25">
      <c r="A1958" s="18"/>
      <c r="B1958" s="18"/>
      <c r="C1958" s="18"/>
      <c r="D1958" s="18"/>
      <c r="E1958" s="18"/>
      <c r="F1958" s="18"/>
      <c r="G1958" s="18"/>
      <c r="H1958" s="18"/>
      <c r="I1958" s="18"/>
      <c r="J1958" s="18"/>
      <c r="K1958" s="1"/>
      <c r="L1958" s="1"/>
      <c r="M1958" s="18"/>
      <c r="S1958" s="18"/>
      <c r="T1958" s="18"/>
      <c r="U1958" s="18"/>
      <c r="V1958" s="18"/>
    </row>
    <row r="1959" spans="1:22" ht="14.25" customHeight="1" x14ac:dyDescent="0.25">
      <c r="A1959" s="18"/>
      <c r="B1959" s="18"/>
      <c r="C1959" s="18"/>
      <c r="D1959" s="18"/>
      <c r="E1959" s="18"/>
      <c r="F1959" s="18"/>
      <c r="G1959" s="18"/>
      <c r="H1959" s="18"/>
      <c r="I1959" s="18"/>
      <c r="J1959" s="18"/>
      <c r="K1959" s="1"/>
      <c r="L1959" s="1"/>
      <c r="M1959" s="18"/>
      <c r="S1959" s="18"/>
      <c r="T1959" s="18"/>
      <c r="U1959" s="18"/>
      <c r="V1959" s="18"/>
    </row>
    <row r="1960" spans="1:22" ht="14.25" customHeight="1" x14ac:dyDescent="0.25">
      <c r="A1960" s="18"/>
      <c r="B1960" s="18"/>
      <c r="C1960" s="18"/>
      <c r="D1960" s="18"/>
      <c r="E1960" s="18"/>
      <c r="F1960" s="18"/>
      <c r="G1960" s="18"/>
      <c r="H1960" s="18"/>
      <c r="I1960" s="18"/>
      <c r="J1960" s="18"/>
      <c r="K1960" s="1"/>
      <c r="L1960" s="1"/>
      <c r="M1960" s="18"/>
      <c r="S1960" s="18"/>
      <c r="T1960" s="18"/>
      <c r="U1960" s="18"/>
      <c r="V1960" s="18"/>
    </row>
    <row r="1961" spans="1:22" ht="14.25" customHeight="1" x14ac:dyDescent="0.25">
      <c r="A1961" s="18"/>
      <c r="B1961" s="18"/>
      <c r="C1961" s="18"/>
      <c r="D1961" s="18"/>
      <c r="E1961" s="18"/>
      <c r="F1961" s="18"/>
      <c r="G1961" s="18"/>
      <c r="H1961" s="18"/>
      <c r="I1961" s="18"/>
      <c r="J1961" s="18"/>
      <c r="K1961" s="1"/>
      <c r="L1961" s="1"/>
      <c r="M1961" s="18"/>
      <c r="S1961" s="18"/>
      <c r="T1961" s="18"/>
      <c r="U1961" s="18"/>
      <c r="V1961" s="18"/>
    </row>
    <row r="1962" spans="1:22" ht="14.25" customHeight="1" x14ac:dyDescent="0.25">
      <c r="A1962" s="18"/>
      <c r="B1962" s="18"/>
      <c r="C1962" s="18"/>
      <c r="D1962" s="18"/>
      <c r="E1962" s="18"/>
      <c r="F1962" s="18"/>
      <c r="G1962" s="18"/>
      <c r="H1962" s="18"/>
      <c r="I1962" s="18"/>
      <c r="J1962" s="18"/>
      <c r="K1962" s="1"/>
      <c r="L1962" s="1"/>
      <c r="M1962" s="18"/>
      <c r="S1962" s="18"/>
      <c r="T1962" s="18"/>
      <c r="U1962" s="18"/>
      <c r="V1962" s="18"/>
    </row>
    <row r="1963" spans="1:22" ht="14.25" customHeight="1" x14ac:dyDescent="0.25">
      <c r="A1963" s="18"/>
      <c r="B1963" s="18"/>
      <c r="C1963" s="18"/>
      <c r="D1963" s="18"/>
      <c r="E1963" s="18"/>
      <c r="F1963" s="18"/>
      <c r="G1963" s="18"/>
      <c r="H1963" s="18"/>
      <c r="I1963" s="18"/>
      <c r="J1963" s="18"/>
      <c r="K1963" s="1"/>
      <c r="L1963" s="1"/>
      <c r="M1963" s="18"/>
      <c r="S1963" s="18"/>
      <c r="T1963" s="18"/>
      <c r="U1963" s="18"/>
      <c r="V1963" s="18"/>
    </row>
    <row r="1964" spans="1:22" ht="14.25" customHeight="1" x14ac:dyDescent="0.25">
      <c r="A1964" s="18"/>
      <c r="B1964" s="18"/>
      <c r="C1964" s="18"/>
      <c r="D1964" s="18"/>
      <c r="E1964" s="18"/>
      <c r="F1964" s="18"/>
      <c r="G1964" s="18"/>
      <c r="H1964" s="18"/>
      <c r="I1964" s="18"/>
      <c r="J1964" s="18"/>
      <c r="K1964" s="1"/>
      <c r="L1964" s="1"/>
      <c r="M1964" s="18"/>
      <c r="S1964" s="18"/>
      <c r="T1964" s="18"/>
      <c r="U1964" s="18"/>
      <c r="V1964" s="18"/>
    </row>
    <row r="1965" spans="1:22" ht="14.25" customHeight="1" x14ac:dyDescent="0.25">
      <c r="A1965" s="18"/>
      <c r="B1965" s="18"/>
      <c r="C1965" s="18"/>
      <c r="D1965" s="18"/>
      <c r="E1965" s="18"/>
      <c r="F1965" s="18"/>
      <c r="G1965" s="18"/>
      <c r="H1965" s="18"/>
      <c r="I1965" s="18"/>
      <c r="J1965" s="18"/>
      <c r="K1965" s="1"/>
      <c r="L1965" s="1"/>
      <c r="M1965" s="18"/>
      <c r="S1965" s="18"/>
      <c r="T1965" s="18"/>
      <c r="U1965" s="18"/>
      <c r="V1965" s="18"/>
    </row>
    <row r="1966" spans="1:22" ht="14.25" customHeight="1" x14ac:dyDescent="0.25">
      <c r="A1966" s="18"/>
      <c r="B1966" s="18"/>
      <c r="C1966" s="18"/>
      <c r="D1966" s="18"/>
      <c r="E1966" s="18"/>
      <c r="F1966" s="18"/>
      <c r="G1966" s="18"/>
      <c r="H1966" s="18"/>
      <c r="I1966" s="18"/>
      <c r="J1966" s="18"/>
      <c r="K1966" s="1"/>
      <c r="L1966" s="1"/>
      <c r="M1966" s="18"/>
      <c r="S1966" s="18"/>
      <c r="T1966" s="18"/>
      <c r="U1966" s="18"/>
      <c r="V1966" s="18"/>
    </row>
    <row r="1967" spans="1:22" ht="14.25" customHeight="1" x14ac:dyDescent="0.25">
      <c r="A1967" s="18"/>
      <c r="B1967" s="18"/>
      <c r="C1967" s="18"/>
      <c r="D1967" s="18"/>
      <c r="E1967" s="18"/>
      <c r="F1967" s="18"/>
      <c r="G1967" s="18"/>
      <c r="H1967" s="18"/>
      <c r="I1967" s="18"/>
      <c r="J1967" s="18"/>
      <c r="K1967" s="1"/>
      <c r="L1967" s="1"/>
      <c r="M1967" s="18"/>
      <c r="S1967" s="18"/>
      <c r="T1967" s="18"/>
      <c r="U1967" s="18"/>
      <c r="V1967" s="18"/>
    </row>
    <row r="1968" spans="1:22" ht="14.25" customHeight="1" x14ac:dyDescent="0.25">
      <c r="A1968" s="18"/>
      <c r="B1968" s="18"/>
      <c r="C1968" s="18"/>
      <c r="D1968" s="18"/>
      <c r="E1968" s="18"/>
      <c r="F1968" s="18"/>
      <c r="G1968" s="18"/>
      <c r="H1968" s="18"/>
      <c r="I1968" s="18"/>
      <c r="J1968" s="18"/>
      <c r="K1968" s="1"/>
      <c r="L1968" s="1"/>
      <c r="M1968" s="18"/>
      <c r="S1968" s="18"/>
      <c r="T1968" s="18"/>
      <c r="U1968" s="18"/>
      <c r="V1968" s="18"/>
    </row>
    <row r="1969" spans="1:22" ht="14.25" customHeight="1" x14ac:dyDescent="0.25">
      <c r="A1969" s="18"/>
      <c r="B1969" s="18"/>
      <c r="C1969" s="18"/>
      <c r="D1969" s="18"/>
      <c r="E1969" s="18"/>
      <c r="F1969" s="18"/>
      <c r="G1969" s="18"/>
      <c r="H1969" s="18"/>
      <c r="I1969" s="18"/>
      <c r="J1969" s="18"/>
      <c r="K1969" s="1"/>
      <c r="L1969" s="1"/>
      <c r="M1969" s="18"/>
      <c r="S1969" s="18"/>
      <c r="T1969" s="18"/>
      <c r="U1969" s="18"/>
      <c r="V1969" s="18"/>
    </row>
    <row r="1970" spans="1:22" ht="14.25" customHeight="1" x14ac:dyDescent="0.25">
      <c r="A1970" s="18"/>
      <c r="B1970" s="18"/>
      <c r="C1970" s="18"/>
      <c r="D1970" s="18"/>
      <c r="E1970" s="18"/>
      <c r="F1970" s="18"/>
      <c r="G1970" s="18"/>
      <c r="H1970" s="18"/>
      <c r="I1970" s="18"/>
      <c r="J1970" s="18"/>
      <c r="K1970" s="1"/>
      <c r="L1970" s="1"/>
      <c r="M1970" s="18"/>
      <c r="S1970" s="18"/>
      <c r="T1970" s="18"/>
      <c r="U1970" s="18"/>
      <c r="V1970" s="18"/>
    </row>
    <row r="1971" spans="1:22" ht="14.25" customHeight="1" x14ac:dyDescent="0.25">
      <c r="A1971" s="18"/>
      <c r="B1971" s="18"/>
      <c r="C1971" s="18"/>
      <c r="D1971" s="18"/>
      <c r="E1971" s="18"/>
      <c r="F1971" s="18"/>
      <c r="G1971" s="18"/>
      <c r="H1971" s="18"/>
      <c r="I1971" s="18"/>
      <c r="J1971" s="18"/>
      <c r="K1971" s="1"/>
      <c r="L1971" s="1"/>
      <c r="M1971" s="18"/>
      <c r="S1971" s="18"/>
      <c r="T1971" s="18"/>
      <c r="U1971" s="18"/>
      <c r="V1971" s="18"/>
    </row>
    <row r="1972" spans="1:22" ht="14.25" customHeight="1" x14ac:dyDescent="0.25">
      <c r="A1972" s="18"/>
      <c r="B1972" s="18"/>
      <c r="C1972" s="18"/>
      <c r="D1972" s="18"/>
      <c r="E1972" s="18"/>
      <c r="F1972" s="18"/>
      <c r="G1972" s="18"/>
      <c r="H1972" s="18"/>
      <c r="I1972" s="18"/>
      <c r="J1972" s="18"/>
      <c r="K1972" s="1"/>
      <c r="L1972" s="1"/>
      <c r="M1972" s="18"/>
      <c r="S1972" s="18"/>
      <c r="T1972" s="18"/>
      <c r="U1972" s="18"/>
      <c r="V1972" s="18"/>
    </row>
    <row r="1973" spans="1:22" ht="14.25" customHeight="1" x14ac:dyDescent="0.25">
      <c r="A1973" s="18"/>
      <c r="B1973" s="18"/>
      <c r="C1973" s="18"/>
      <c r="D1973" s="18"/>
      <c r="E1973" s="18"/>
      <c r="F1973" s="18"/>
      <c r="G1973" s="18"/>
      <c r="H1973" s="18"/>
      <c r="I1973" s="18"/>
      <c r="J1973" s="18"/>
      <c r="K1973" s="1"/>
      <c r="L1973" s="1"/>
      <c r="M1973" s="18"/>
      <c r="S1973" s="18"/>
      <c r="T1973" s="18"/>
      <c r="U1973" s="18"/>
      <c r="V1973" s="18"/>
    </row>
    <row r="1974" spans="1:22" ht="14.25" customHeight="1" x14ac:dyDescent="0.25">
      <c r="A1974" s="18"/>
      <c r="B1974" s="18"/>
      <c r="C1974" s="18"/>
      <c r="D1974" s="18"/>
      <c r="E1974" s="18"/>
      <c r="F1974" s="18"/>
      <c r="G1974" s="18"/>
      <c r="H1974" s="18"/>
      <c r="I1974" s="18"/>
      <c r="J1974" s="18"/>
      <c r="K1974" s="1"/>
      <c r="L1974" s="1"/>
      <c r="M1974" s="18"/>
      <c r="S1974" s="18"/>
      <c r="T1974" s="18"/>
      <c r="U1974" s="18"/>
      <c r="V1974" s="18"/>
    </row>
    <row r="1975" spans="1:22" ht="14.25" customHeight="1" x14ac:dyDescent="0.25">
      <c r="A1975" s="18"/>
      <c r="B1975" s="18"/>
      <c r="C1975" s="18"/>
      <c r="D1975" s="18"/>
      <c r="E1975" s="18"/>
      <c r="F1975" s="18"/>
      <c r="G1975" s="18"/>
      <c r="H1975" s="18"/>
      <c r="I1975" s="18"/>
      <c r="J1975" s="18"/>
      <c r="K1975" s="1"/>
      <c r="L1975" s="1"/>
      <c r="M1975" s="18"/>
      <c r="S1975" s="18"/>
      <c r="T1975" s="18"/>
      <c r="U1975" s="18"/>
      <c r="V1975" s="18"/>
    </row>
    <row r="1976" spans="1:22" ht="14.25" customHeight="1" x14ac:dyDescent="0.25">
      <c r="A1976" s="18"/>
      <c r="B1976" s="18"/>
      <c r="C1976" s="18"/>
      <c r="D1976" s="18"/>
      <c r="E1976" s="18"/>
      <c r="F1976" s="18"/>
      <c r="G1976" s="18"/>
      <c r="H1976" s="18"/>
      <c r="I1976" s="18"/>
      <c r="J1976" s="18"/>
      <c r="K1976" s="1"/>
      <c r="L1976" s="1"/>
      <c r="M1976" s="18"/>
      <c r="S1976" s="18"/>
      <c r="T1976" s="18"/>
      <c r="U1976" s="18"/>
      <c r="V1976" s="18"/>
    </row>
    <row r="1977" spans="1:22" ht="14.25" customHeight="1" x14ac:dyDescent="0.25">
      <c r="A1977" s="18"/>
      <c r="B1977" s="18"/>
      <c r="C1977" s="18"/>
      <c r="D1977" s="18"/>
      <c r="E1977" s="18"/>
      <c r="F1977" s="18"/>
      <c r="G1977" s="18"/>
      <c r="H1977" s="18"/>
      <c r="I1977" s="18"/>
      <c r="J1977" s="18"/>
      <c r="K1977" s="1"/>
      <c r="L1977" s="1"/>
      <c r="M1977" s="18"/>
      <c r="S1977" s="18"/>
      <c r="T1977" s="18"/>
      <c r="U1977" s="18"/>
      <c r="V1977" s="18"/>
    </row>
    <row r="1978" spans="1:22" ht="14.25" customHeight="1" x14ac:dyDescent="0.25">
      <c r="A1978" s="18"/>
      <c r="B1978" s="18"/>
      <c r="C1978" s="18"/>
      <c r="D1978" s="18"/>
      <c r="E1978" s="18"/>
      <c r="F1978" s="18"/>
      <c r="G1978" s="18"/>
      <c r="H1978" s="18"/>
      <c r="I1978" s="18"/>
      <c r="J1978" s="18"/>
      <c r="K1978" s="1"/>
      <c r="L1978" s="1"/>
      <c r="M1978" s="18"/>
      <c r="S1978" s="18"/>
      <c r="T1978" s="18"/>
      <c r="U1978" s="18"/>
      <c r="V1978" s="18"/>
    </row>
    <row r="1979" spans="1:22" ht="14.25" customHeight="1" x14ac:dyDescent="0.25">
      <c r="A1979" s="18"/>
      <c r="B1979" s="18"/>
      <c r="C1979" s="18"/>
      <c r="D1979" s="18"/>
      <c r="E1979" s="18"/>
      <c r="F1979" s="18"/>
      <c r="G1979" s="18"/>
      <c r="H1979" s="18"/>
      <c r="I1979" s="18"/>
      <c r="J1979" s="18"/>
      <c r="K1979" s="1"/>
      <c r="L1979" s="1"/>
      <c r="M1979" s="18"/>
      <c r="S1979" s="18"/>
      <c r="T1979" s="18"/>
      <c r="U1979" s="18"/>
      <c r="V1979" s="18"/>
    </row>
    <row r="1980" spans="1:22" ht="14.25" customHeight="1" x14ac:dyDescent="0.25">
      <c r="A1980" s="18"/>
      <c r="B1980" s="18"/>
      <c r="C1980" s="18"/>
      <c r="D1980" s="18"/>
      <c r="E1980" s="18"/>
      <c r="F1980" s="18"/>
      <c r="G1980" s="18"/>
      <c r="H1980" s="18"/>
      <c r="I1980" s="18"/>
      <c r="J1980" s="18"/>
      <c r="K1980" s="1"/>
      <c r="L1980" s="1"/>
      <c r="M1980" s="18"/>
      <c r="S1980" s="18"/>
      <c r="T1980" s="18"/>
      <c r="U1980" s="18"/>
      <c r="V1980" s="18"/>
    </row>
    <row r="1981" spans="1:22" ht="14.25" customHeight="1" x14ac:dyDescent="0.25">
      <c r="A1981" s="18"/>
      <c r="B1981" s="18"/>
      <c r="C1981" s="18"/>
      <c r="D1981" s="18"/>
      <c r="E1981" s="18"/>
      <c r="F1981" s="18"/>
      <c r="G1981" s="18"/>
      <c r="H1981" s="18"/>
      <c r="I1981" s="18"/>
      <c r="J1981" s="18"/>
      <c r="K1981" s="1"/>
      <c r="L1981" s="1"/>
      <c r="M1981" s="18"/>
      <c r="S1981" s="18"/>
      <c r="T1981" s="18"/>
      <c r="U1981" s="18"/>
      <c r="V1981" s="18"/>
    </row>
    <row r="1982" spans="1:22" ht="14.25" customHeight="1" x14ac:dyDescent="0.25">
      <c r="A1982" s="18"/>
      <c r="B1982" s="18"/>
      <c r="C1982" s="18"/>
      <c r="D1982" s="18"/>
      <c r="E1982" s="18"/>
      <c r="F1982" s="18"/>
      <c r="G1982" s="18"/>
      <c r="H1982" s="18"/>
      <c r="I1982" s="18"/>
      <c r="J1982" s="18"/>
      <c r="K1982" s="1"/>
      <c r="L1982" s="1"/>
      <c r="M1982" s="18"/>
      <c r="S1982" s="18"/>
      <c r="T1982" s="18"/>
      <c r="U1982" s="18"/>
      <c r="V1982" s="18"/>
    </row>
    <row r="1983" spans="1:22" ht="14.25" customHeight="1" x14ac:dyDescent="0.25">
      <c r="A1983" s="18"/>
      <c r="B1983" s="18"/>
      <c r="C1983" s="18"/>
      <c r="D1983" s="18"/>
      <c r="E1983" s="18"/>
      <c r="F1983" s="18"/>
      <c r="G1983" s="18"/>
      <c r="H1983" s="18"/>
      <c r="I1983" s="18"/>
      <c r="J1983" s="18"/>
      <c r="K1983" s="1"/>
      <c r="L1983" s="1"/>
      <c r="M1983" s="18"/>
      <c r="S1983" s="18"/>
      <c r="T1983" s="18"/>
      <c r="U1983" s="18"/>
      <c r="V1983" s="18"/>
    </row>
    <row r="1984" spans="1:22" ht="14.25" customHeight="1" x14ac:dyDescent="0.25">
      <c r="A1984" s="18"/>
      <c r="B1984" s="18"/>
      <c r="C1984" s="18"/>
      <c r="D1984" s="18"/>
      <c r="E1984" s="18"/>
      <c r="F1984" s="18"/>
      <c r="G1984" s="18"/>
      <c r="H1984" s="18"/>
      <c r="I1984" s="18"/>
      <c r="J1984" s="18"/>
      <c r="K1984" s="1"/>
      <c r="L1984" s="1"/>
      <c r="M1984" s="18"/>
      <c r="S1984" s="18"/>
      <c r="T1984" s="18"/>
      <c r="U1984" s="18"/>
      <c r="V1984" s="18"/>
    </row>
    <row r="1985" spans="1:22" ht="14.25" customHeight="1" x14ac:dyDescent="0.25">
      <c r="A1985" s="18"/>
      <c r="B1985" s="18"/>
      <c r="C1985" s="18"/>
      <c r="D1985" s="18"/>
      <c r="E1985" s="18"/>
      <c r="F1985" s="18"/>
      <c r="G1985" s="18"/>
      <c r="H1985" s="18"/>
      <c r="I1985" s="18"/>
      <c r="J1985" s="18"/>
      <c r="K1985" s="1"/>
      <c r="L1985" s="1"/>
      <c r="M1985" s="18"/>
      <c r="S1985" s="18"/>
      <c r="T1985" s="18"/>
      <c r="U1985" s="18"/>
      <c r="V1985" s="18"/>
    </row>
    <row r="1986" spans="1:22" ht="14.25" customHeight="1" x14ac:dyDescent="0.25">
      <c r="A1986" s="18"/>
      <c r="B1986" s="18"/>
      <c r="C1986" s="18"/>
      <c r="D1986" s="18"/>
      <c r="E1986" s="18"/>
      <c r="F1986" s="18"/>
      <c r="G1986" s="18"/>
      <c r="H1986" s="18"/>
      <c r="I1986" s="18"/>
      <c r="J1986" s="18"/>
      <c r="K1986" s="1"/>
      <c r="L1986" s="1"/>
      <c r="M1986" s="18"/>
      <c r="S1986" s="18"/>
      <c r="T1986" s="18"/>
      <c r="U1986" s="18"/>
      <c r="V1986" s="18"/>
    </row>
    <row r="1987" spans="1:22" ht="14.25" customHeight="1" x14ac:dyDescent="0.25">
      <c r="A1987" s="18"/>
      <c r="B1987" s="18"/>
      <c r="C1987" s="18"/>
      <c r="D1987" s="18"/>
      <c r="E1987" s="18"/>
      <c r="F1987" s="18"/>
      <c r="G1987" s="18"/>
      <c r="H1987" s="18"/>
      <c r="I1987" s="18"/>
      <c r="J1987" s="18"/>
      <c r="K1987" s="1"/>
      <c r="L1987" s="1"/>
      <c r="M1987" s="18"/>
      <c r="S1987" s="18"/>
      <c r="T1987" s="18"/>
      <c r="U1987" s="18"/>
      <c r="V1987" s="18"/>
    </row>
    <row r="1988" spans="1:22" ht="14.25" customHeight="1" x14ac:dyDescent="0.25">
      <c r="A1988" s="18"/>
      <c r="B1988" s="18"/>
      <c r="C1988" s="18"/>
      <c r="D1988" s="18"/>
      <c r="E1988" s="18"/>
      <c r="F1988" s="18"/>
      <c r="G1988" s="18"/>
      <c r="H1988" s="18"/>
      <c r="I1988" s="18"/>
      <c r="J1988" s="18"/>
      <c r="K1988" s="1"/>
      <c r="L1988" s="1"/>
      <c r="M1988" s="18"/>
      <c r="S1988" s="18"/>
      <c r="T1988" s="18"/>
      <c r="U1988" s="18"/>
      <c r="V1988" s="18"/>
    </row>
    <row r="1989" spans="1:22" ht="14.25" customHeight="1" x14ac:dyDescent="0.25">
      <c r="A1989" s="18"/>
      <c r="B1989" s="18"/>
      <c r="C1989" s="18"/>
      <c r="D1989" s="18"/>
      <c r="E1989" s="18"/>
      <c r="F1989" s="18"/>
      <c r="G1989" s="18"/>
      <c r="H1989" s="18"/>
      <c r="I1989" s="18"/>
      <c r="J1989" s="18"/>
      <c r="K1989" s="1"/>
      <c r="L1989" s="1"/>
      <c r="M1989" s="18"/>
      <c r="S1989" s="18"/>
      <c r="T1989" s="18"/>
      <c r="U1989" s="18"/>
      <c r="V1989" s="18"/>
    </row>
    <row r="1990" spans="1:22" ht="14.25" customHeight="1" x14ac:dyDescent="0.25">
      <c r="A1990" s="18"/>
      <c r="B1990" s="18"/>
      <c r="C1990" s="18"/>
      <c r="D1990" s="18"/>
      <c r="E1990" s="18"/>
      <c r="F1990" s="18"/>
      <c r="G1990" s="18"/>
      <c r="H1990" s="18"/>
      <c r="I1990" s="18"/>
      <c r="J1990" s="18"/>
      <c r="K1990" s="1"/>
      <c r="L1990" s="1"/>
      <c r="M1990" s="18"/>
      <c r="S1990" s="18"/>
      <c r="T1990" s="18"/>
      <c r="U1990" s="18"/>
      <c r="V1990" s="18"/>
    </row>
    <row r="1991" spans="1:22" ht="14.25" customHeight="1" x14ac:dyDescent="0.25">
      <c r="A1991" s="18"/>
      <c r="B1991" s="18"/>
      <c r="C1991" s="18"/>
      <c r="D1991" s="18"/>
      <c r="E1991" s="18"/>
      <c r="F1991" s="18"/>
      <c r="G1991" s="18"/>
      <c r="H1991" s="18"/>
      <c r="I1991" s="18"/>
      <c r="J1991" s="18"/>
      <c r="K1991" s="1"/>
      <c r="L1991" s="1"/>
      <c r="M1991" s="18"/>
      <c r="S1991" s="18"/>
      <c r="T1991" s="18"/>
      <c r="U1991" s="18"/>
      <c r="V1991" s="18"/>
    </row>
    <row r="1992" spans="1:22" ht="14.25" customHeight="1" x14ac:dyDescent="0.25">
      <c r="A1992" s="18"/>
      <c r="B1992" s="18"/>
      <c r="C1992" s="18"/>
      <c r="D1992" s="18"/>
      <c r="E1992" s="18"/>
      <c r="F1992" s="18"/>
      <c r="G1992" s="18"/>
      <c r="H1992" s="18"/>
      <c r="I1992" s="18"/>
      <c r="J1992" s="18"/>
      <c r="K1992" s="1"/>
      <c r="L1992" s="1"/>
      <c r="M1992" s="18"/>
      <c r="S1992" s="18"/>
      <c r="T1992" s="18"/>
      <c r="U1992" s="18"/>
      <c r="V1992" s="18"/>
    </row>
    <row r="1993" spans="1:22" ht="14.25" customHeight="1" x14ac:dyDescent="0.25">
      <c r="A1993" s="18"/>
      <c r="B1993" s="18"/>
      <c r="C1993" s="18"/>
      <c r="D1993" s="18"/>
      <c r="E1993" s="18"/>
      <c r="F1993" s="18"/>
      <c r="G1993" s="18"/>
      <c r="H1993" s="18"/>
      <c r="I1993" s="18"/>
      <c r="J1993" s="18"/>
      <c r="K1993" s="1"/>
      <c r="L1993" s="1"/>
      <c r="M1993" s="18"/>
      <c r="S1993" s="18"/>
      <c r="T1993" s="18"/>
      <c r="U1993" s="18"/>
      <c r="V1993" s="18"/>
    </row>
    <row r="1994" spans="1:22" ht="14.25" customHeight="1" x14ac:dyDescent="0.25">
      <c r="A1994" s="18"/>
      <c r="B1994" s="18"/>
      <c r="C1994" s="18"/>
      <c r="D1994" s="18"/>
      <c r="E1994" s="18"/>
      <c r="F1994" s="18"/>
      <c r="G1994" s="18"/>
      <c r="H1994" s="18"/>
      <c r="I1994" s="18"/>
      <c r="J1994" s="18"/>
      <c r="K1994" s="1"/>
      <c r="L1994" s="1"/>
      <c r="M1994" s="18"/>
      <c r="S1994" s="18"/>
      <c r="T1994" s="18"/>
      <c r="U1994" s="18"/>
      <c r="V1994" s="18"/>
    </row>
    <row r="1995" spans="1:22" ht="14.25" customHeight="1" x14ac:dyDescent="0.25">
      <c r="A1995" s="18"/>
      <c r="B1995" s="18"/>
      <c r="C1995" s="18"/>
      <c r="D1995" s="18"/>
      <c r="E1995" s="18"/>
      <c r="F1995" s="18"/>
      <c r="G1995" s="18"/>
      <c r="H1995" s="18"/>
      <c r="I1995" s="18"/>
      <c r="J1995" s="18"/>
      <c r="K1995" s="1"/>
      <c r="L1995" s="1"/>
      <c r="M1995" s="18"/>
      <c r="S1995" s="18"/>
      <c r="T1995" s="18"/>
      <c r="U1995" s="18"/>
      <c r="V1995" s="18"/>
    </row>
    <row r="1996" spans="1:22" ht="14.25" customHeight="1" x14ac:dyDescent="0.25">
      <c r="A1996" s="18"/>
      <c r="B1996" s="18"/>
      <c r="C1996" s="18"/>
      <c r="D1996" s="18"/>
      <c r="E1996" s="18"/>
      <c r="F1996" s="18"/>
      <c r="G1996" s="18"/>
      <c r="H1996" s="18"/>
      <c r="I1996" s="18"/>
      <c r="J1996" s="18"/>
      <c r="K1996" s="1"/>
      <c r="L1996" s="1"/>
      <c r="M1996" s="18"/>
      <c r="S1996" s="18"/>
      <c r="T1996" s="18"/>
      <c r="U1996" s="18"/>
      <c r="V1996" s="18"/>
    </row>
    <row r="1997" spans="1:22" ht="14.25" customHeight="1" x14ac:dyDescent="0.25">
      <c r="A1997" s="18"/>
      <c r="B1997" s="18"/>
      <c r="C1997" s="18"/>
      <c r="D1997" s="18"/>
      <c r="E1997" s="18"/>
      <c r="F1997" s="18"/>
      <c r="G1997" s="18"/>
      <c r="H1997" s="18"/>
      <c r="I1997" s="18"/>
      <c r="J1997" s="18"/>
      <c r="K1997" s="1"/>
      <c r="L1997" s="1"/>
      <c r="M1997" s="18"/>
      <c r="S1997" s="18"/>
      <c r="T1997" s="18"/>
      <c r="U1997" s="18"/>
      <c r="V1997" s="18"/>
    </row>
    <row r="1998" spans="1:22" ht="14.25" customHeight="1" x14ac:dyDescent="0.25">
      <c r="A1998" s="18"/>
      <c r="B1998" s="18"/>
      <c r="C1998" s="18"/>
      <c r="D1998" s="18"/>
      <c r="E1998" s="18"/>
      <c r="F1998" s="18"/>
      <c r="G1998" s="18"/>
      <c r="H1998" s="18"/>
      <c r="I1998" s="18"/>
      <c r="J1998" s="18"/>
      <c r="K1998" s="1"/>
      <c r="L1998" s="1"/>
      <c r="M1998" s="18"/>
      <c r="S1998" s="18"/>
      <c r="T1998" s="18"/>
      <c r="U1998" s="18"/>
      <c r="V1998" s="18"/>
    </row>
    <row r="1999" spans="1:22" ht="14.25" customHeight="1" x14ac:dyDescent="0.25">
      <c r="A1999" s="18"/>
      <c r="B1999" s="18"/>
      <c r="C1999" s="18"/>
      <c r="D1999" s="18"/>
      <c r="E1999" s="18"/>
      <c r="F1999" s="18"/>
      <c r="G1999" s="18"/>
      <c r="H1999" s="18"/>
      <c r="I1999" s="18"/>
      <c r="J1999" s="18"/>
      <c r="K1999" s="1"/>
      <c r="L1999" s="1"/>
      <c r="M1999" s="18"/>
      <c r="S1999" s="18"/>
      <c r="T1999" s="18"/>
      <c r="U1999" s="18"/>
      <c r="V1999" s="18"/>
    </row>
    <row r="2000" spans="1:22" ht="14.25" customHeight="1" x14ac:dyDescent="0.25">
      <c r="A2000" s="18"/>
      <c r="B2000" s="18"/>
      <c r="C2000" s="18"/>
      <c r="D2000" s="18"/>
      <c r="E2000" s="18"/>
      <c r="F2000" s="18"/>
      <c r="G2000" s="18"/>
      <c r="H2000" s="18"/>
      <c r="I2000" s="18"/>
      <c r="J2000" s="18"/>
      <c r="K2000" s="1"/>
      <c r="L2000" s="1"/>
      <c r="M2000" s="18"/>
      <c r="S2000" s="18"/>
      <c r="T2000" s="18"/>
      <c r="U2000" s="18"/>
      <c r="V2000" s="18"/>
    </row>
    <row r="2001" spans="1:22" ht="14.25" customHeight="1" x14ac:dyDescent="0.25">
      <c r="A2001" s="18"/>
      <c r="B2001" s="18"/>
      <c r="C2001" s="18"/>
      <c r="D2001" s="18"/>
      <c r="E2001" s="18"/>
      <c r="F2001" s="18"/>
      <c r="G2001" s="18"/>
      <c r="H2001" s="18"/>
      <c r="I2001" s="18"/>
      <c r="J2001" s="18"/>
      <c r="K2001" s="1"/>
      <c r="L2001" s="1"/>
      <c r="M2001" s="18"/>
      <c r="S2001" s="18"/>
      <c r="T2001" s="18"/>
      <c r="U2001" s="18"/>
      <c r="V2001" s="18"/>
    </row>
    <row r="2002" spans="1:22" ht="14.25" customHeight="1" x14ac:dyDescent="0.25">
      <c r="A2002" s="18"/>
      <c r="B2002" s="18"/>
      <c r="C2002" s="18"/>
      <c r="D2002" s="18"/>
      <c r="E2002" s="18"/>
      <c r="F2002" s="18"/>
      <c r="G2002" s="18"/>
      <c r="H2002" s="18"/>
      <c r="I2002" s="18"/>
      <c r="J2002" s="18"/>
      <c r="K2002" s="1"/>
      <c r="L2002" s="1"/>
      <c r="M2002" s="18"/>
      <c r="S2002" s="18"/>
      <c r="T2002" s="18"/>
      <c r="U2002" s="18"/>
      <c r="V2002" s="18"/>
    </row>
    <row r="2003" spans="1:22" ht="14.25" customHeight="1" x14ac:dyDescent="0.25">
      <c r="A2003" s="18"/>
      <c r="B2003" s="18"/>
      <c r="C2003" s="18"/>
      <c r="D2003" s="18"/>
      <c r="E2003" s="18"/>
      <c r="F2003" s="18"/>
      <c r="G2003" s="18"/>
      <c r="H2003" s="18"/>
      <c r="I2003" s="18"/>
      <c r="J2003" s="18"/>
      <c r="K2003" s="1"/>
      <c r="L2003" s="1"/>
      <c r="M2003" s="18"/>
      <c r="S2003" s="18"/>
      <c r="T2003" s="18"/>
      <c r="U2003" s="18"/>
      <c r="V2003" s="18"/>
    </row>
    <row r="2004" spans="1:22" ht="14.25" customHeight="1" x14ac:dyDescent="0.25">
      <c r="A2004" s="18"/>
      <c r="B2004" s="18"/>
      <c r="C2004" s="18"/>
      <c r="D2004" s="18"/>
      <c r="E2004" s="18"/>
      <c r="F2004" s="18"/>
      <c r="G2004" s="18"/>
      <c r="H2004" s="18"/>
      <c r="I2004" s="18"/>
      <c r="J2004" s="18"/>
      <c r="K2004" s="1"/>
      <c r="L2004" s="1"/>
      <c r="M2004" s="18"/>
      <c r="S2004" s="18"/>
      <c r="T2004" s="18"/>
      <c r="U2004" s="18"/>
      <c r="V2004" s="18"/>
    </row>
    <row r="2005" spans="1:22" ht="14.25" customHeight="1" x14ac:dyDescent="0.25">
      <c r="A2005" s="18"/>
      <c r="B2005" s="18"/>
      <c r="C2005" s="18"/>
      <c r="D2005" s="18"/>
      <c r="E2005" s="18"/>
      <c r="F2005" s="18"/>
      <c r="G2005" s="18"/>
      <c r="H2005" s="18"/>
      <c r="I2005" s="18"/>
      <c r="J2005" s="18"/>
      <c r="K2005" s="1"/>
      <c r="L2005" s="1"/>
      <c r="M2005" s="18"/>
      <c r="S2005" s="18"/>
      <c r="T2005" s="18"/>
      <c r="U2005" s="18"/>
      <c r="V2005" s="18"/>
    </row>
    <row r="2006" spans="1:22" ht="14.25" customHeight="1" x14ac:dyDescent="0.25">
      <c r="A2006" s="18"/>
      <c r="B2006" s="18"/>
      <c r="C2006" s="18"/>
      <c r="D2006" s="18"/>
      <c r="E2006" s="18"/>
      <c r="F2006" s="18"/>
      <c r="G2006" s="18"/>
      <c r="H2006" s="18"/>
      <c r="I2006" s="18"/>
      <c r="J2006" s="18"/>
      <c r="K2006" s="1"/>
      <c r="L2006" s="1"/>
      <c r="M2006" s="18"/>
      <c r="S2006" s="18"/>
      <c r="T2006" s="18"/>
      <c r="U2006" s="18"/>
      <c r="V2006" s="18"/>
    </row>
  </sheetData>
  <sheetProtection algorithmName="SHA-512" hashValue="cHDWJOHc6Auj2Szf/g7DOKunZ8Qrkbmz+xnDbCDL4uW7fN3+Dh4nf0/1JbVNHlF4zXH/7/SpE6oNiS6Rr5v9Pw==" saltValue="f9jJo8jE3J3xvWZr+XrlfA==" spinCount="100000" sheet="1" objects="1" scenarios="1"/>
  <mergeCells count="13">
    <mergeCell ref="C11:E11"/>
    <mergeCell ref="I11:K11"/>
    <mergeCell ref="B1:E1"/>
    <mergeCell ref="B3:L3"/>
    <mergeCell ref="N3:Q3"/>
    <mergeCell ref="N4:P4"/>
    <mergeCell ref="B4:F4"/>
    <mergeCell ref="N5:P5"/>
    <mergeCell ref="N6:P6"/>
    <mergeCell ref="H7:K7"/>
    <mergeCell ref="C10:E10"/>
    <mergeCell ref="I10:K10"/>
    <mergeCell ref="N8:R8"/>
  </mergeCells>
  <conditionalFormatting sqref="H8">
    <cfRule type="cellIs" dxfId="5" priority="1" operator="notBetween">
      <formula>0.5</formula>
      <formula>$L$6</formula>
    </cfRule>
  </conditionalFormatting>
  <dataValidations count="1">
    <dataValidation type="list" allowBlank="1" showErrorMessage="1" sqref="G5">
      <formula1>"BU1,DO1,DO2,DO3,DO4,DO5,DO6,GD1,GD2,GD3,GD4,GD5,GD6,GD7,GD8,IB1,IN1,IP1,IU1,JQ1,JQ2,JQ3,JU1,MU1,PA1,PE1,PJ1,PN1,PN2,PN3,PS1,PS2,SF1,SF2,SF3,SF4,SF5,SF6,SF7,SF8,SF9,SF10,SM1"</formula1>
    </dataValidation>
  </dataValidations>
  <pageMargins left="0.511811024" right="0.511811024" top="0.78740157499999996" bottom="0.78740157499999996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1000"/>
  <sheetViews>
    <sheetView showGridLines="0" workbookViewId="0">
      <selection activeCell="K22" sqref="K22"/>
    </sheetView>
  </sheetViews>
  <sheetFormatPr defaultColWidth="14.42578125" defaultRowHeight="15" customHeight="1" x14ac:dyDescent="0.25"/>
  <cols>
    <col min="1" max="5" width="8.7109375" customWidth="1"/>
    <col min="6" max="6" width="16" customWidth="1"/>
    <col min="7" max="26" width="8.7109375" customWidth="1"/>
  </cols>
  <sheetData>
    <row r="1" spans="1:26" ht="14.2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4.25" customHeight="1" x14ac:dyDescent="0.25">
      <c r="A2" s="18"/>
      <c r="B2" s="1"/>
      <c r="C2" s="1"/>
      <c r="D2" s="1"/>
      <c r="E2" s="1"/>
      <c r="F2" s="1"/>
      <c r="G2" s="32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4.25" customHeight="1" x14ac:dyDescent="0.25">
      <c r="A3" s="18"/>
      <c r="B3" s="1"/>
      <c r="C3" s="1"/>
      <c r="D3" s="243" t="s">
        <v>36</v>
      </c>
      <c r="E3" s="240"/>
      <c r="F3" s="241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4.25" customHeight="1" x14ac:dyDescent="0.25">
      <c r="A4" s="18"/>
      <c r="B4" s="1"/>
      <c r="C4" s="1"/>
      <c r="D4" s="33" t="s">
        <v>4</v>
      </c>
      <c r="E4" s="34" t="s">
        <v>18</v>
      </c>
      <c r="F4" s="35" t="s">
        <v>37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4.25" customHeight="1" x14ac:dyDescent="0.25">
      <c r="A5" s="18"/>
      <c r="B5" s="1"/>
      <c r="C5" s="1"/>
      <c r="D5" s="28">
        <v>1</v>
      </c>
      <c r="E5" s="26" t="s">
        <v>21</v>
      </c>
      <c r="F5" s="171">
        <v>112.7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4.25" customHeight="1" x14ac:dyDescent="0.25">
      <c r="A6" s="18"/>
      <c r="B6" s="1"/>
      <c r="C6" s="1"/>
      <c r="D6" s="28">
        <v>2</v>
      </c>
      <c r="E6" s="26" t="s">
        <v>25</v>
      </c>
      <c r="F6" s="171">
        <v>111.6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 x14ac:dyDescent="0.25">
      <c r="A7" s="18"/>
      <c r="B7" s="1"/>
      <c r="C7" s="1"/>
      <c r="D7" s="28">
        <v>3</v>
      </c>
      <c r="E7" s="26" t="s">
        <v>26</v>
      </c>
      <c r="F7" s="171">
        <v>115.2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6" ht="14.25" customHeight="1" x14ac:dyDescent="0.25">
      <c r="A8" s="18"/>
      <c r="B8" s="1"/>
      <c r="C8" s="1"/>
      <c r="D8" s="28">
        <v>4</v>
      </c>
      <c r="E8" s="26" t="s">
        <v>27</v>
      </c>
      <c r="F8" s="171">
        <v>131.69999999999999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6" ht="14.25" customHeight="1" x14ac:dyDescent="0.25">
      <c r="A9" s="18"/>
      <c r="B9" s="1"/>
      <c r="C9" s="1"/>
      <c r="D9" s="28">
        <v>5</v>
      </c>
      <c r="E9" s="26" t="s">
        <v>28</v>
      </c>
      <c r="F9" s="171">
        <v>143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6" ht="14.25" customHeight="1" x14ac:dyDescent="0.25">
      <c r="A10" s="18"/>
      <c r="B10" s="1"/>
      <c r="C10" s="1"/>
      <c r="D10" s="28">
        <v>6</v>
      </c>
      <c r="E10" s="26" t="s">
        <v>29</v>
      </c>
      <c r="F10" s="171">
        <v>157.30000000000001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6" ht="14.25" customHeight="1" x14ac:dyDescent="0.25">
      <c r="A11" s="18"/>
      <c r="B11" s="1"/>
      <c r="C11" s="1"/>
      <c r="D11" s="28">
        <v>7</v>
      </c>
      <c r="E11" s="26" t="s">
        <v>30</v>
      </c>
      <c r="F11" s="171">
        <v>205.6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6" ht="14.25" customHeight="1" x14ac:dyDescent="0.25">
      <c r="A12" s="18"/>
      <c r="B12" s="1"/>
      <c r="C12" s="1"/>
      <c r="D12" s="28">
        <v>8</v>
      </c>
      <c r="E12" s="26" t="s">
        <v>31</v>
      </c>
      <c r="F12" s="171">
        <v>267.89999999999998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6" ht="14.25" customHeight="1" x14ac:dyDescent="0.25">
      <c r="A13" s="18"/>
      <c r="B13" s="1"/>
      <c r="C13" s="1"/>
      <c r="D13" s="28">
        <v>9</v>
      </c>
      <c r="E13" s="26" t="s">
        <v>32</v>
      </c>
      <c r="F13" s="171">
        <f>(F12+F14)/2</f>
        <v>243.35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6" ht="14.25" customHeight="1" x14ac:dyDescent="0.25">
      <c r="A14" s="18"/>
      <c r="B14" s="1"/>
      <c r="C14" s="1"/>
      <c r="D14" s="28">
        <v>10</v>
      </c>
      <c r="E14" s="26" t="s">
        <v>33</v>
      </c>
      <c r="F14" s="171">
        <v>218.8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6" ht="14.25" customHeight="1" x14ac:dyDescent="0.25">
      <c r="A15" s="18"/>
      <c r="B15" s="1"/>
      <c r="C15" s="1"/>
      <c r="D15" s="28">
        <v>11</v>
      </c>
      <c r="E15" s="26" t="s">
        <v>34</v>
      </c>
      <c r="F15" s="171">
        <v>152.19999999999999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6" ht="14.25" customHeight="1" x14ac:dyDescent="0.25">
      <c r="A16" s="18"/>
      <c r="B16" s="1"/>
      <c r="C16" s="1"/>
      <c r="D16" s="29">
        <v>12</v>
      </c>
      <c r="E16" s="30" t="s">
        <v>35</v>
      </c>
      <c r="F16" s="171">
        <v>119.7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6" ht="14.25" customHeight="1" x14ac:dyDescent="0.25">
      <c r="A17" s="18"/>
      <c r="B17" s="1"/>
      <c r="C17" s="1"/>
      <c r="D17" s="1"/>
      <c r="E17" s="1"/>
      <c r="F17" s="1"/>
      <c r="G17" s="1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6" ht="14.25" customHeight="1" x14ac:dyDescent="0.25">
      <c r="A18" s="18"/>
      <c r="B18" s="1"/>
      <c r="C18" s="1"/>
      <c r="D18" s="36" t="s">
        <v>38</v>
      </c>
      <c r="E18" s="1"/>
      <c r="F18" s="1"/>
      <c r="G18" s="1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6" ht="14.25" customHeight="1" x14ac:dyDescent="0.25">
      <c r="A19" s="18"/>
      <c r="B19" s="1"/>
      <c r="C19" s="1"/>
      <c r="D19" s="1"/>
      <c r="E19" s="1"/>
      <c r="F19" s="37"/>
      <c r="G19" s="1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4.25" customHeight="1" x14ac:dyDescent="0.25">
      <c r="A20" s="18"/>
      <c r="B20" s="1"/>
      <c r="C20" s="1"/>
      <c r="D20" s="1"/>
      <c r="E20" s="1"/>
      <c r="F20" s="1"/>
      <c r="G20" s="1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4.25" customHeight="1" x14ac:dyDescent="0.25">
      <c r="A21" s="18"/>
      <c r="B21" s="1"/>
      <c r="C21" s="1"/>
      <c r="D21" s="1"/>
      <c r="E21" s="1"/>
      <c r="F21" s="1"/>
      <c r="G21" s="1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4.25" customHeight="1" x14ac:dyDescent="0.25">
      <c r="A22" s="18"/>
      <c r="B22" s="1"/>
      <c r="C22" s="1"/>
      <c r="D22" s="1"/>
      <c r="E22" s="1"/>
      <c r="F22" s="1"/>
      <c r="G22" s="1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4.25" customHeight="1" x14ac:dyDescent="0.25">
      <c r="A23" s="18"/>
      <c r="B23" s="1"/>
      <c r="C23" s="1"/>
      <c r="D23" s="1"/>
      <c r="E23" s="1"/>
      <c r="F23" s="1"/>
      <c r="G23" s="1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4.25" customHeight="1" x14ac:dyDescent="0.25">
      <c r="A24" s="18"/>
      <c r="B24" s="1"/>
      <c r="C24" s="1"/>
      <c r="D24" s="1"/>
      <c r="E24" s="1"/>
      <c r="F24" s="1"/>
      <c r="G24" s="1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4.25" customHeight="1" x14ac:dyDescent="0.25">
      <c r="A25" s="18"/>
      <c r="B25" s="1"/>
      <c r="C25" s="1"/>
      <c r="D25" s="1"/>
      <c r="E25" s="1"/>
      <c r="F25" s="1"/>
      <c r="G25" s="1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4.25" customHeight="1" x14ac:dyDescent="0.25">
      <c r="A26" s="18"/>
      <c r="B26" s="1"/>
      <c r="C26" s="1"/>
      <c r="D26" s="1"/>
      <c r="E26" s="1"/>
      <c r="F26" s="1"/>
      <c r="G26" s="1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4.25" customHeight="1" x14ac:dyDescent="0.25">
      <c r="A27" s="18"/>
      <c r="B27" s="1"/>
      <c r="C27" s="1"/>
      <c r="D27" s="1"/>
      <c r="E27" s="1"/>
      <c r="F27" s="1"/>
      <c r="G27" s="1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4.25" customHeight="1" x14ac:dyDescent="0.25">
      <c r="A28" s="18"/>
      <c r="B28" s="1"/>
      <c r="C28" s="1"/>
      <c r="D28" s="1"/>
      <c r="E28" s="1"/>
      <c r="F28" s="1"/>
      <c r="G28" s="1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4.25" customHeight="1" x14ac:dyDescent="0.25">
      <c r="A29" s="18"/>
      <c r="B29" s="1"/>
      <c r="C29" s="1"/>
      <c r="D29" s="1"/>
      <c r="E29" s="1"/>
      <c r="F29" s="1"/>
      <c r="G29" s="1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4.25" customHeight="1" x14ac:dyDescent="0.25">
      <c r="A30" s="18"/>
      <c r="B30" s="1"/>
      <c r="C30" s="1"/>
      <c r="D30" s="1"/>
      <c r="E30" s="1"/>
      <c r="F30" s="1"/>
      <c r="G30" s="1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4.25" customHeight="1" x14ac:dyDescent="0.25">
      <c r="A31" s="18"/>
      <c r="B31" s="1"/>
      <c r="C31" s="1"/>
      <c r="D31" s="1"/>
      <c r="E31" s="1"/>
      <c r="F31" s="1"/>
      <c r="G31" s="1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4.25" customHeight="1" x14ac:dyDescent="0.25">
      <c r="A32" s="18"/>
      <c r="B32" s="1"/>
      <c r="C32" s="1"/>
      <c r="D32" s="1"/>
      <c r="E32" s="1"/>
      <c r="F32" s="1"/>
      <c r="G32" s="1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4.25" customHeight="1" x14ac:dyDescent="0.25">
      <c r="A33" s="18"/>
      <c r="B33" s="1"/>
      <c r="C33" s="1"/>
      <c r="D33" s="1"/>
      <c r="E33" s="1"/>
      <c r="F33" s="1"/>
      <c r="G33" s="1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4.25" customHeight="1" x14ac:dyDescent="0.25">
      <c r="A34" s="18"/>
      <c r="B34" s="1"/>
      <c r="C34" s="1"/>
      <c r="D34" s="1"/>
      <c r="E34" s="1"/>
      <c r="F34" s="1"/>
      <c r="G34" s="1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4.25" customHeight="1" x14ac:dyDescent="0.25">
      <c r="A35" s="18"/>
      <c r="B35" s="1"/>
      <c r="C35" s="1"/>
      <c r="D35" s="1"/>
      <c r="E35" s="1"/>
      <c r="F35" s="1"/>
      <c r="G35" s="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4.25" customHeight="1" x14ac:dyDescent="0.25">
      <c r="A36" s="18"/>
      <c r="B36" s="1"/>
      <c r="C36" s="1"/>
      <c r="D36" s="1"/>
      <c r="E36" s="1"/>
      <c r="F36" s="1"/>
      <c r="G36" s="1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4.25" customHeight="1" x14ac:dyDescent="0.25">
      <c r="A37" s="18"/>
      <c r="B37" s="1"/>
      <c r="C37" s="1"/>
      <c r="D37" s="1"/>
      <c r="E37" s="1"/>
      <c r="F37" s="1"/>
      <c r="G37" s="1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4.25" customHeight="1" x14ac:dyDescent="0.25">
      <c r="A38" s="18"/>
      <c r="B38" s="1"/>
      <c r="C38" s="1"/>
      <c r="D38" s="1"/>
      <c r="E38" s="1"/>
      <c r="F38" s="1"/>
      <c r="G38" s="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4.25" customHeight="1" x14ac:dyDescent="0.25">
      <c r="A39" s="18"/>
      <c r="B39" s="1"/>
      <c r="C39" s="1"/>
      <c r="D39" s="1"/>
      <c r="E39" s="1"/>
      <c r="F39" s="1"/>
      <c r="G39" s="1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4.25" customHeight="1" x14ac:dyDescent="0.25">
      <c r="A40" s="18"/>
      <c r="B40" s="1"/>
      <c r="C40" s="1"/>
      <c r="D40" s="1"/>
      <c r="E40" s="1"/>
      <c r="F40" s="1"/>
      <c r="G40" s="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4.25" customHeight="1" x14ac:dyDescent="0.25">
      <c r="A41" s="18"/>
      <c r="B41" s="1"/>
      <c r="C41" s="1"/>
      <c r="D41" s="1"/>
      <c r="E41" s="1"/>
      <c r="F41" s="1"/>
      <c r="G41" s="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4.25" customHeight="1" x14ac:dyDescent="0.25">
      <c r="A42" s="18"/>
      <c r="B42" s="1"/>
      <c r="C42" s="1"/>
      <c r="D42" s="1"/>
      <c r="E42" s="1"/>
      <c r="F42" s="1"/>
      <c r="G42" s="1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4.25" customHeight="1" x14ac:dyDescent="0.25">
      <c r="A43" s="18"/>
      <c r="B43" s="1"/>
      <c r="C43" s="1"/>
      <c r="D43" s="1"/>
      <c r="E43" s="1"/>
      <c r="F43" s="1"/>
      <c r="G43" s="1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4.25" customHeight="1" x14ac:dyDescent="0.25">
      <c r="A44" s="18"/>
      <c r="B44" s="1"/>
      <c r="C44" s="1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4.2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4.2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4.2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4.2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4.2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4.2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4.2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4.2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4.2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4.2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4.2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4.2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4.2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4.2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4.2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4.2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4.2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4.2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4.2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4.2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4.2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4.2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4.2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4.2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4.2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4.2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4.2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4.2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4.2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4.2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4.2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4.2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4.2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4.2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4.2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4.2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4.2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4.2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4.2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4.2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4.2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4.2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4.2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4.2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4.2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4.2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4.2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4.2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4.2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4.2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4.2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4.2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4.2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4.2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4.2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4.2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4.2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4.2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4.2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4.2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4.2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4.2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4.2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4.2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4.2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4.2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4.2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4.2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4.2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4.2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4.2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4.2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4.2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4.2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4.2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4.2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4.2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4.2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4.2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4.2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4.2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4.2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4.2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4.2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4.2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4.2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4.2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4.2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4.2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4.2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4.2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4.2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4.2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4.2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4.2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4.2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4.2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4.2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4.2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4.2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4.2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4.2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4.2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4.2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4.2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4.2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4.2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4.2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4.2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4.2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4.2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4.2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4.2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4.2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4.2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4.2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4.2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4.2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4.2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4.2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4.2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4.2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4.2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4.2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4.2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4.2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4.2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4.2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4.2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4.2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4.2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4.2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4.2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4.2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4.2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4.2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4.2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4.2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4.2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4.2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4.2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4.2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4.2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4.2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4.2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4.2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4.2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4.2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4.2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4.2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4.2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4.2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4.2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4.2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4.2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4.2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4.2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4.2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4.2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4.2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4.2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4.2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4.2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4.2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4.2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4.2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4.2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4.2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4.2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4.2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4.2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4.2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4.2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4.2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4.2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4.2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4.2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4.2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4.2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4.2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4.2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4.2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4.2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4.2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4.2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4.2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4.2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4.2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4.2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4.2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4.2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4.2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4.2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4.2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4.2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4.2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4.2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4.2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4.2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4.2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4.2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4.2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4.2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4.2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4.2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4.2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4.2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4.2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4.2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4.2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4.2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4.2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4.2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4.2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4.2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4.2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4.2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4.2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4.2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4.2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4.2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4.2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4.2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4.2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4.2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4.2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4.2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4.2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4.2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4.2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4.2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4.2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4.2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4.2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4.2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4.2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4.2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4.2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4.2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4.2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4.2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4.2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4.2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4.2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4.2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4.2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4.2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4.2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4.2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4.2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4.2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4.2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4.2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4.2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4.2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4.2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4.2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4.2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4.2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4.2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4.2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4.2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4.2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4.2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4.2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4.2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4.2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4.2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4.2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4.2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4.2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4.2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4.2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4.2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4.2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4.2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4.2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4.2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4.2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4.2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4.2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4.2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4.2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4.2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4.2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4.2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4.2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4.2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4.2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4.2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4.2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4.2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4.2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4.2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4.2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4.2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4.2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4.2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4.2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4.2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4.2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4.2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4.2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4.2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4.2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4.2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4.2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4.2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4.2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4.2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4.2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4.2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4.2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4.2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4.2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4.2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4.2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4.2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4.2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4.2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4.2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4.2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4.2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4.2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4.2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4.2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4.2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4.2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4.2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4.2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4.2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4.2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4.2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4.2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4.2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4.2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4.2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4.2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4.2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4.2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4.2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4.2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4.2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4.2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4.2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4.2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4.2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4.2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4.2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4.2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4.2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4.2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4.2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4.2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4.2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4.2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4.2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4.2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4.2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4.2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4.2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4.2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4.2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4.2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4.2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4.2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4.2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4.2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4.2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4.2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4.2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4.2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4.2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4.2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4.2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4.2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4.2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4.2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4.2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4.2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4.2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4.2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4.2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4.2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4.2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4.2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4.2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4.2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4.2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4.2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4.2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4.2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4.2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4.2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4.2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4.2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4.2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4.2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4.2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4.2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4.2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4.2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4.2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4.2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4.2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4.2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4.2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4.2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4.2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4.2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4.2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4.2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4.2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4.2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4.2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4.2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4.2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4.2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4.2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4.2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4.2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4.2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4.2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4.2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4.2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4.2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4.2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4.2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4.2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4.2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4.2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4.2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4.2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4.2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4.2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4.2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4.2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4.2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4.2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4.2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4.2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4.2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4.2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4.2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4.2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4.2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4.2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4.2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4.2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4.2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4.2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4.2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4.2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4.2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4.2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4.2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4.2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4.2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4.2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4.2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4.2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4.2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4.2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4.2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4.2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4.2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4.2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4.2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4.2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4.2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4.2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4.2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4.2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4.2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4.2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4.2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4.2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4.2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4.2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4.2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4.2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4.2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4.2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4.2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4.2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4.2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4.2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4.2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4.2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4.2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4.2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4.2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4.2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4.2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4.2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4.2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4.2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4.2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4.2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4.2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4.2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4.2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4.2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4.2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4.2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4.2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4.2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4.2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4.2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4.2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4.2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4.2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4.2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4.2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4.2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4.2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4.2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4.2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4.2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4.2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4.2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4.2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4.2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4.2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4.2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4.2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4.2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4.2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4.2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4.2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4.2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4.2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4.2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4.2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4.2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4.2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4.2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4.2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4.2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4.2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4.2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4.2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4.2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4.2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4.2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4.2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4.2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4.2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4.2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4.2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4.2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4.2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4.2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4.2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4.2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4.2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4.2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4.2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4.2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4.2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4.2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4.2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4.2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4.2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4.2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4.2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4.2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4.2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4.2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4.2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4.2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4.2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4.2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4.2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4.2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4.2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4.2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4.2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4.2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4.2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4.2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4.2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4.2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4.2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4.2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4.2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4.2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4.2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4.2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4.2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4.2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4.2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4.2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4.2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4.2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4.2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4.2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4.2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4.2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4.2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4.2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4.2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4.2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4.2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4.2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4.2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4.2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4.2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4.2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4.2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4.2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4.2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4.2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4.2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4.2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4.2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4.2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4.2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4.2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4.2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4.2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4.2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4.2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4.2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4.2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4.2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4.2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4.2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4.2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4.2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4.2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4.2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4.2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4.2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4.2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4.2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4.2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4.2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4.2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4.2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4.2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4.2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4.2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4.2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4.2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4.2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4.2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4.2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4.2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4.2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4.2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4.2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4.2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4.2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4.2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4.2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4.2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4.2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4.2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4.2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4.2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4.2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4.2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4.2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4.2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4.2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4.2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4.2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4.2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4.2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4.2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4.2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4.2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4.2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4.2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4.2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4.2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4.2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4.2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4.2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4.2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4.2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4.2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4.2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4.2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4.2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4.2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4.2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4.2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4.2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4.2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4.2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4.2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4.2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4.2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4.2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4.2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4.2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4.2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4.2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4.2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4.2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4.2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4.2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4.2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4.2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4.2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4.2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4.2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4.2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4.2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4.2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4.2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4.2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4.2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4.2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4.2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4.2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4.2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4.2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4.2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4.2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4.2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4.2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4.2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4.2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4.2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4.2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4.2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4.2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4.2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4.2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4.2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4.2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4.2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4.2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4.2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4.2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4.2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4.2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4.2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4.2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4.2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4.2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4.2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4.2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4.2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4.2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4.2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4.2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4.2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4.2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4.2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4.2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4.2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4.2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4.2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4.2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4.2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4.2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4.2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4.2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4.2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4.2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4.2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4.2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4.2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4.2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4.2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4.2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4.2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4.2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4.2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4.2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4.2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4.2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4.2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4.2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4.2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4.2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4.2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4.2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4.2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4.2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4.2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4.2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4.2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4.2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4.2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4.2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4.2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4.2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4.2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4.2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4.2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4.2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4.2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4.2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4.2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4.2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4.2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4.2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4.2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4.2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4.2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4.2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4.2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4.2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4.2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4.2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4.2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4.2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4.2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4.2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4.2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4.2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4.2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4.2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4.2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4.2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4.2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4.2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4.2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4.2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4.2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4.2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4.2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4.2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4.2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4.2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4.2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4.2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4.2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4.2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4.2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4.2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4.2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4.2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4.2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4.2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4.2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4.2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4.2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4.2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4.2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4.2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4.2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4.2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4.2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4.2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4.2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4.2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4.2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4.2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4.2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4.2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4.2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4.2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4.2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4.2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4.2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4.2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4.2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4.2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4.2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4.2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4.2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4.2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4.2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4.2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4.2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4.2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4.2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4.2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4.2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4.2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4.2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4.2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4.2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4.2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4.2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4.2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4.2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4.2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4.2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4.2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4.2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4.2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4.2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4.2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4.2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4.2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4.2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4.2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4.2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4.2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4.2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4.2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4.2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4.2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4.2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4.2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4.2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4.2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4.2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4.2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4.2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4.2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4.2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4.2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4.2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4.2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4.2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4.2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4.2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4.2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4.2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4.2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4.2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4.2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4.2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4.2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4.2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4.2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4.2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4.2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4.2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4.2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4.2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4.2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4.2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4.25" customHeight="1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4.25" customHeight="1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4.25" customHeight="1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4.25" customHeight="1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4.25" customHeight="1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4.25" customHeight="1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4.25" customHeight="1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4.25" customHeight="1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4.25" customHeight="1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4.25" customHeight="1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4.25" customHeight="1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4.25" customHeight="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4.25" customHeight="1" x14ac:dyDescent="0.25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4.25" customHeight="1" x14ac:dyDescent="0.25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4.25" customHeight="1" x14ac:dyDescent="0.25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4.25" customHeight="1" x14ac:dyDescent="0.25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4.25" customHeight="1" x14ac:dyDescent="0.25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4.25" customHeight="1" x14ac:dyDescent="0.25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4.25" customHeight="1" x14ac:dyDescent="0.2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4.25" customHeight="1" x14ac:dyDescent="0.25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4.25" customHeight="1" x14ac:dyDescent="0.25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4.25" customHeight="1" x14ac:dyDescent="0.25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4.25" customHeight="1" x14ac:dyDescent="0.25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4.25" customHeight="1" x14ac:dyDescent="0.25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sheetProtection algorithmName="SHA-512" hashValue="sA154aGZ/tixJvmw0QZFJbhck19I0/HjzlXGQyN9TSzPxCakeN0lSqG0EVzs1cn79r7XaCiS7NdHJWGqwJBi4g==" saltValue="A3xpgkjMmnILDtHHzK00GQ==" spinCount="100000" sheet="1" objects="1" scenarios="1"/>
  <mergeCells count="1">
    <mergeCell ref="D3:F3"/>
  </mergeCell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BM1000"/>
  <sheetViews>
    <sheetView showGridLines="0" topLeftCell="G1" workbookViewId="0">
      <selection activeCell="O2" sqref="O2"/>
    </sheetView>
  </sheetViews>
  <sheetFormatPr defaultColWidth="14.42578125" defaultRowHeight="15" customHeight="1" x14ac:dyDescent="0.25"/>
  <cols>
    <col min="1" max="1" width="8.85546875" customWidth="1"/>
    <col min="2" max="2" width="11.28515625" customWidth="1"/>
    <col min="3" max="3" width="32.28515625" customWidth="1"/>
    <col min="4" max="4" width="10.28515625" customWidth="1"/>
    <col min="5" max="5" width="11" customWidth="1"/>
    <col min="6" max="16" width="8.7109375" customWidth="1"/>
    <col min="17" max="17" width="9.140625" customWidth="1"/>
    <col min="18" max="65" width="8.7109375" customWidth="1"/>
  </cols>
  <sheetData>
    <row r="1" spans="1:65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</row>
    <row r="3" spans="1:65" ht="14.25" customHeight="1" x14ac:dyDescent="0.25">
      <c r="A3" s="1"/>
      <c r="B3" s="245" t="s">
        <v>39</v>
      </c>
      <c r="C3" s="245" t="s">
        <v>940</v>
      </c>
      <c r="D3" s="248" t="s">
        <v>941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7"/>
      <c r="P3" s="249" t="s">
        <v>41</v>
      </c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7"/>
      <c r="AB3" s="250" t="s">
        <v>42</v>
      </c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7"/>
      <c r="AN3" s="244" t="s">
        <v>24</v>
      </c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7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</row>
    <row r="4" spans="1:65" ht="14.25" customHeight="1" x14ac:dyDescent="0.25">
      <c r="A4" s="1"/>
      <c r="B4" s="246"/>
      <c r="C4" s="246"/>
      <c r="D4" s="38">
        <v>1</v>
      </c>
      <c r="E4" s="39">
        <v>2</v>
      </c>
      <c r="F4" s="40">
        <v>3</v>
      </c>
      <c r="G4" s="39">
        <v>4</v>
      </c>
      <c r="H4" s="40">
        <v>5</v>
      </c>
      <c r="I4" s="39">
        <v>6</v>
      </c>
      <c r="J4" s="40">
        <v>7</v>
      </c>
      <c r="K4" s="39">
        <v>8</v>
      </c>
      <c r="L4" s="40">
        <v>9</v>
      </c>
      <c r="M4" s="39">
        <v>10</v>
      </c>
      <c r="N4" s="40">
        <v>11</v>
      </c>
      <c r="O4" s="41">
        <v>12</v>
      </c>
      <c r="P4" s="42">
        <v>1</v>
      </c>
      <c r="Q4" s="43">
        <v>2</v>
      </c>
      <c r="R4" s="42">
        <v>3</v>
      </c>
      <c r="S4" s="43">
        <v>4</v>
      </c>
      <c r="T4" s="42">
        <v>5</v>
      </c>
      <c r="U4" s="43">
        <v>6</v>
      </c>
      <c r="V4" s="42">
        <v>7</v>
      </c>
      <c r="W4" s="43">
        <v>8</v>
      </c>
      <c r="X4" s="42">
        <v>9</v>
      </c>
      <c r="Y4" s="43">
        <v>10</v>
      </c>
      <c r="Z4" s="42">
        <v>11</v>
      </c>
      <c r="AA4" s="44">
        <v>12</v>
      </c>
      <c r="AB4" s="45">
        <v>1</v>
      </c>
      <c r="AC4" s="46">
        <v>2</v>
      </c>
      <c r="AD4" s="45">
        <v>3</v>
      </c>
      <c r="AE4" s="46">
        <v>4</v>
      </c>
      <c r="AF4" s="45">
        <v>5</v>
      </c>
      <c r="AG4" s="46">
        <v>6</v>
      </c>
      <c r="AH4" s="45">
        <v>7</v>
      </c>
      <c r="AI4" s="46">
        <v>8</v>
      </c>
      <c r="AJ4" s="45">
        <v>9</v>
      </c>
      <c r="AK4" s="46">
        <v>10</v>
      </c>
      <c r="AL4" s="45">
        <v>11</v>
      </c>
      <c r="AM4" s="47">
        <v>12</v>
      </c>
      <c r="AN4" s="48">
        <v>1</v>
      </c>
      <c r="AO4" s="49">
        <v>2</v>
      </c>
      <c r="AP4" s="48">
        <v>3</v>
      </c>
      <c r="AQ4" s="49">
        <v>4</v>
      </c>
      <c r="AR4" s="48">
        <v>5</v>
      </c>
      <c r="AS4" s="49">
        <v>6</v>
      </c>
      <c r="AT4" s="48">
        <v>7</v>
      </c>
      <c r="AU4" s="49">
        <v>8</v>
      </c>
      <c r="AV4" s="48">
        <v>9</v>
      </c>
      <c r="AW4" s="49">
        <v>10</v>
      </c>
      <c r="AX4" s="48">
        <v>11</v>
      </c>
      <c r="AY4" s="50">
        <v>12</v>
      </c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</row>
    <row r="5" spans="1:65" ht="14.25" customHeight="1" x14ac:dyDescent="0.25">
      <c r="A5" s="1"/>
      <c r="B5" s="247"/>
      <c r="C5" s="247"/>
      <c r="D5" s="150" t="s">
        <v>43</v>
      </c>
      <c r="E5" s="151" t="s">
        <v>44</v>
      </c>
      <c r="F5" s="151" t="s">
        <v>45</v>
      </c>
      <c r="G5" s="151" t="s">
        <v>46</v>
      </c>
      <c r="H5" s="151" t="s">
        <v>47</v>
      </c>
      <c r="I5" s="151" t="s">
        <v>48</v>
      </c>
      <c r="J5" s="151" t="s">
        <v>49</v>
      </c>
      <c r="K5" s="151" t="s">
        <v>50</v>
      </c>
      <c r="L5" s="151" t="s">
        <v>51</v>
      </c>
      <c r="M5" s="151" t="s">
        <v>52</v>
      </c>
      <c r="N5" s="151" t="s">
        <v>53</v>
      </c>
      <c r="O5" s="152" t="s">
        <v>54</v>
      </c>
      <c r="P5" s="153" t="s">
        <v>43</v>
      </c>
      <c r="Q5" s="154" t="s">
        <v>44</v>
      </c>
      <c r="R5" s="154" t="s">
        <v>45</v>
      </c>
      <c r="S5" s="154" t="s">
        <v>46</v>
      </c>
      <c r="T5" s="154" t="s">
        <v>47</v>
      </c>
      <c r="U5" s="154" t="s">
        <v>48</v>
      </c>
      <c r="V5" s="154" t="s">
        <v>49</v>
      </c>
      <c r="W5" s="154" t="s">
        <v>50</v>
      </c>
      <c r="X5" s="154" t="s">
        <v>51</v>
      </c>
      <c r="Y5" s="154" t="s">
        <v>52</v>
      </c>
      <c r="Z5" s="154" t="s">
        <v>53</v>
      </c>
      <c r="AA5" s="155" t="s">
        <v>54</v>
      </c>
      <c r="AB5" s="156" t="s">
        <v>43</v>
      </c>
      <c r="AC5" s="157" t="s">
        <v>44</v>
      </c>
      <c r="AD5" s="157" t="s">
        <v>45</v>
      </c>
      <c r="AE5" s="157" t="s">
        <v>46</v>
      </c>
      <c r="AF5" s="157" t="s">
        <v>47</v>
      </c>
      <c r="AG5" s="157" t="s">
        <v>48</v>
      </c>
      <c r="AH5" s="157" t="s">
        <v>49</v>
      </c>
      <c r="AI5" s="157" t="s">
        <v>50</v>
      </c>
      <c r="AJ5" s="157" t="s">
        <v>51</v>
      </c>
      <c r="AK5" s="157" t="s">
        <v>52</v>
      </c>
      <c r="AL5" s="157" t="s">
        <v>53</v>
      </c>
      <c r="AM5" s="158" t="s">
        <v>54</v>
      </c>
      <c r="AN5" s="51" t="s">
        <v>43</v>
      </c>
      <c r="AO5" s="52" t="s">
        <v>44</v>
      </c>
      <c r="AP5" s="52" t="s">
        <v>45</v>
      </c>
      <c r="AQ5" s="52" t="s">
        <v>46</v>
      </c>
      <c r="AR5" s="52" t="s">
        <v>47</v>
      </c>
      <c r="AS5" s="52" t="s">
        <v>48</v>
      </c>
      <c r="AT5" s="52" t="s">
        <v>49</v>
      </c>
      <c r="AU5" s="52" t="s">
        <v>50</v>
      </c>
      <c r="AV5" s="52" t="s">
        <v>51</v>
      </c>
      <c r="AW5" s="52" t="s">
        <v>52</v>
      </c>
      <c r="AX5" s="53" t="s">
        <v>53</v>
      </c>
      <c r="AY5" s="52" t="s">
        <v>54</v>
      </c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</row>
    <row r="6" spans="1:65" ht="14.25" customHeight="1" x14ac:dyDescent="0.25">
      <c r="A6" s="1"/>
      <c r="B6" s="54" t="s">
        <v>55</v>
      </c>
      <c r="C6" s="159" t="s">
        <v>954</v>
      </c>
      <c r="D6" s="160">
        <v>4.2000000000000003E-2</v>
      </c>
      <c r="E6" s="160">
        <v>4.2000000000000003E-2</v>
      </c>
      <c r="F6" s="160">
        <v>4.2000000000000003E-2</v>
      </c>
      <c r="G6" s="160">
        <v>4.2000000000000003E-2</v>
      </c>
      <c r="H6" s="160">
        <v>4.2000000000000003E-2</v>
      </c>
      <c r="I6" s="160">
        <v>4.2000000000000003E-2</v>
      </c>
      <c r="J6" s="160">
        <v>4.2000000000000003E-2</v>
      </c>
      <c r="K6" s="160">
        <v>4.2000000000000003E-2</v>
      </c>
      <c r="L6" s="160">
        <v>4.2000000000000003E-2</v>
      </c>
      <c r="M6" s="160">
        <v>4.2000000000000003E-2</v>
      </c>
      <c r="N6" s="160">
        <v>4.2000000000000003E-2</v>
      </c>
      <c r="O6" s="160">
        <v>4.2000000000000003E-2</v>
      </c>
      <c r="P6" s="161">
        <v>21</v>
      </c>
      <c r="Q6" s="161">
        <v>21</v>
      </c>
      <c r="R6" s="161">
        <v>21</v>
      </c>
      <c r="S6" s="161">
        <v>21</v>
      </c>
      <c r="T6" s="161">
        <v>21</v>
      </c>
      <c r="U6" s="161">
        <v>21</v>
      </c>
      <c r="V6" s="161">
        <v>21</v>
      </c>
      <c r="W6" s="161">
        <v>21</v>
      </c>
      <c r="X6" s="161">
        <v>21</v>
      </c>
      <c r="Y6" s="161">
        <v>21</v>
      </c>
      <c r="Z6" s="161">
        <v>21</v>
      </c>
      <c r="AA6" s="161">
        <v>21</v>
      </c>
      <c r="AB6" s="162">
        <v>15</v>
      </c>
      <c r="AC6" s="162">
        <v>15</v>
      </c>
      <c r="AD6" s="162">
        <v>15</v>
      </c>
      <c r="AE6" s="162">
        <v>15</v>
      </c>
      <c r="AF6" s="162">
        <v>15</v>
      </c>
      <c r="AG6" s="162">
        <v>15</v>
      </c>
      <c r="AH6" s="162">
        <v>15</v>
      </c>
      <c r="AI6" s="162">
        <v>15</v>
      </c>
      <c r="AJ6" s="162">
        <v>15</v>
      </c>
      <c r="AK6" s="162">
        <v>15</v>
      </c>
      <c r="AL6" s="162">
        <v>15</v>
      </c>
      <c r="AM6" s="162">
        <v>15</v>
      </c>
      <c r="AN6" s="149">
        <f t="shared" ref="AN6:AY6" si="0">D6*P6*AB6*3600</f>
        <v>47628</v>
      </c>
      <c r="AO6" s="55">
        <f t="shared" si="0"/>
        <v>47628</v>
      </c>
      <c r="AP6" s="55">
        <f t="shared" si="0"/>
        <v>47628</v>
      </c>
      <c r="AQ6" s="55">
        <f t="shared" si="0"/>
        <v>47628</v>
      </c>
      <c r="AR6" s="55">
        <f t="shared" si="0"/>
        <v>47628</v>
      </c>
      <c r="AS6" s="55">
        <f t="shared" si="0"/>
        <v>47628</v>
      </c>
      <c r="AT6" s="55">
        <f t="shared" si="0"/>
        <v>47628</v>
      </c>
      <c r="AU6" s="55">
        <f t="shared" si="0"/>
        <v>47628</v>
      </c>
      <c r="AV6" s="55">
        <f t="shared" si="0"/>
        <v>47628</v>
      </c>
      <c r="AW6" s="55">
        <f t="shared" si="0"/>
        <v>47628</v>
      </c>
      <c r="AX6" s="55">
        <f t="shared" si="0"/>
        <v>47628</v>
      </c>
      <c r="AY6" s="55">
        <f t="shared" si="0"/>
        <v>47628</v>
      </c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</row>
    <row r="7" spans="1:65" ht="14.25" customHeight="1" x14ac:dyDescent="0.25">
      <c r="A7" s="1"/>
      <c r="B7" s="56" t="s">
        <v>56</v>
      </c>
      <c r="C7" s="163"/>
      <c r="D7" s="164">
        <v>1E-3</v>
      </c>
      <c r="E7" s="164">
        <v>1E-3</v>
      </c>
      <c r="F7" s="164">
        <v>1E-3</v>
      </c>
      <c r="G7" s="164">
        <v>1E-3</v>
      </c>
      <c r="H7" s="164">
        <v>1E-3</v>
      </c>
      <c r="I7" s="164">
        <v>1E-3</v>
      </c>
      <c r="J7" s="164">
        <v>1E-3</v>
      </c>
      <c r="K7" s="164">
        <v>1E-3</v>
      </c>
      <c r="L7" s="164">
        <v>1E-3</v>
      </c>
      <c r="M7" s="164">
        <v>1E-3</v>
      </c>
      <c r="N7" s="164">
        <v>1E-3</v>
      </c>
      <c r="O7" s="164">
        <v>1E-3</v>
      </c>
      <c r="P7" s="165">
        <v>2</v>
      </c>
      <c r="Q7" s="165">
        <v>2</v>
      </c>
      <c r="R7" s="165">
        <v>2</v>
      </c>
      <c r="S7" s="165">
        <v>2</v>
      </c>
      <c r="T7" s="165">
        <v>2</v>
      </c>
      <c r="U7" s="165">
        <v>2</v>
      </c>
      <c r="V7" s="165">
        <v>2</v>
      </c>
      <c r="W7" s="165">
        <v>2</v>
      </c>
      <c r="X7" s="165">
        <v>2</v>
      </c>
      <c r="Y7" s="165">
        <v>2</v>
      </c>
      <c r="Z7" s="165">
        <v>2</v>
      </c>
      <c r="AA7" s="165">
        <v>2</v>
      </c>
      <c r="AB7" s="166">
        <v>31</v>
      </c>
      <c r="AC7" s="166">
        <v>29</v>
      </c>
      <c r="AD7" s="166">
        <v>31</v>
      </c>
      <c r="AE7" s="166">
        <v>30</v>
      </c>
      <c r="AF7" s="166">
        <v>31</v>
      </c>
      <c r="AG7" s="166">
        <v>30</v>
      </c>
      <c r="AH7" s="166">
        <v>31</v>
      </c>
      <c r="AI7" s="166">
        <v>31</v>
      </c>
      <c r="AJ7" s="166">
        <v>30</v>
      </c>
      <c r="AK7" s="166">
        <v>31</v>
      </c>
      <c r="AL7" s="166">
        <v>30</v>
      </c>
      <c r="AM7" s="166">
        <v>31</v>
      </c>
      <c r="AN7" s="149">
        <f t="shared" ref="AN7:AY7" si="1">D7*P7*AB7*3600</f>
        <v>223.2</v>
      </c>
      <c r="AO7" s="55">
        <f t="shared" si="1"/>
        <v>208.8</v>
      </c>
      <c r="AP7" s="55">
        <f t="shared" si="1"/>
        <v>223.2</v>
      </c>
      <c r="AQ7" s="55">
        <f t="shared" si="1"/>
        <v>216</v>
      </c>
      <c r="AR7" s="55">
        <f t="shared" si="1"/>
        <v>223.2</v>
      </c>
      <c r="AS7" s="55">
        <f t="shared" si="1"/>
        <v>216</v>
      </c>
      <c r="AT7" s="55">
        <f t="shared" si="1"/>
        <v>223.2</v>
      </c>
      <c r="AU7" s="55">
        <f t="shared" si="1"/>
        <v>223.2</v>
      </c>
      <c r="AV7" s="55">
        <f t="shared" si="1"/>
        <v>216</v>
      </c>
      <c r="AW7" s="55">
        <f t="shared" si="1"/>
        <v>223.2</v>
      </c>
      <c r="AX7" s="55">
        <f t="shared" si="1"/>
        <v>216</v>
      </c>
      <c r="AY7" s="55">
        <f t="shared" si="1"/>
        <v>223.2</v>
      </c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</row>
    <row r="8" spans="1:65" ht="14.25" customHeight="1" x14ac:dyDescent="0.25">
      <c r="A8" s="1"/>
      <c r="B8" s="56" t="s">
        <v>57</v>
      </c>
      <c r="C8" s="163"/>
      <c r="D8" s="164">
        <v>1E-3</v>
      </c>
      <c r="E8" s="164">
        <v>1E-3</v>
      </c>
      <c r="F8" s="164">
        <v>1E-3</v>
      </c>
      <c r="G8" s="164">
        <v>1E-3</v>
      </c>
      <c r="H8" s="164">
        <v>1E-3</v>
      </c>
      <c r="I8" s="164">
        <v>1E-3</v>
      </c>
      <c r="J8" s="164">
        <v>1E-3</v>
      </c>
      <c r="K8" s="164">
        <v>1E-3</v>
      </c>
      <c r="L8" s="164">
        <v>1E-3</v>
      </c>
      <c r="M8" s="164">
        <v>1E-3</v>
      </c>
      <c r="N8" s="164">
        <v>1E-3</v>
      </c>
      <c r="O8" s="164">
        <v>1E-3</v>
      </c>
      <c r="P8" s="165">
        <v>8</v>
      </c>
      <c r="Q8" s="165">
        <v>8</v>
      </c>
      <c r="R8" s="165">
        <v>8</v>
      </c>
      <c r="S8" s="165">
        <v>8</v>
      </c>
      <c r="T8" s="165">
        <v>8</v>
      </c>
      <c r="U8" s="165">
        <v>8</v>
      </c>
      <c r="V8" s="165">
        <v>8</v>
      </c>
      <c r="W8" s="165">
        <v>8</v>
      </c>
      <c r="X8" s="165">
        <v>8</v>
      </c>
      <c r="Y8" s="165">
        <v>8</v>
      </c>
      <c r="Z8" s="165">
        <v>8</v>
      </c>
      <c r="AA8" s="165">
        <v>8</v>
      </c>
      <c r="AB8" s="166">
        <v>31</v>
      </c>
      <c r="AC8" s="166">
        <v>28</v>
      </c>
      <c r="AD8" s="166">
        <v>31</v>
      </c>
      <c r="AE8" s="166">
        <v>30</v>
      </c>
      <c r="AF8" s="166">
        <v>31</v>
      </c>
      <c r="AG8" s="166">
        <v>30</v>
      </c>
      <c r="AH8" s="166">
        <v>31</v>
      </c>
      <c r="AI8" s="166">
        <v>31</v>
      </c>
      <c r="AJ8" s="166">
        <v>30</v>
      </c>
      <c r="AK8" s="166">
        <v>31</v>
      </c>
      <c r="AL8" s="166">
        <v>30</v>
      </c>
      <c r="AM8" s="166">
        <v>31</v>
      </c>
      <c r="AN8" s="149">
        <f t="shared" ref="AN8:AY8" si="2">D8*P8*AB8*3600</f>
        <v>892.8</v>
      </c>
      <c r="AO8" s="55">
        <f t="shared" si="2"/>
        <v>806.4</v>
      </c>
      <c r="AP8" s="55">
        <f t="shared" si="2"/>
        <v>892.8</v>
      </c>
      <c r="AQ8" s="55">
        <f t="shared" si="2"/>
        <v>864</v>
      </c>
      <c r="AR8" s="55">
        <f t="shared" si="2"/>
        <v>892.8</v>
      </c>
      <c r="AS8" s="55">
        <f t="shared" si="2"/>
        <v>864</v>
      </c>
      <c r="AT8" s="55">
        <f t="shared" si="2"/>
        <v>892.8</v>
      </c>
      <c r="AU8" s="55">
        <f t="shared" si="2"/>
        <v>892.8</v>
      </c>
      <c r="AV8" s="55">
        <f t="shared" si="2"/>
        <v>864</v>
      </c>
      <c r="AW8" s="55">
        <f t="shared" si="2"/>
        <v>892.8</v>
      </c>
      <c r="AX8" s="55">
        <f t="shared" si="2"/>
        <v>864</v>
      </c>
      <c r="AY8" s="55">
        <f t="shared" si="2"/>
        <v>892.8</v>
      </c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</row>
    <row r="9" spans="1:65" ht="14.25" customHeight="1" x14ac:dyDescent="0.25">
      <c r="A9" s="1"/>
      <c r="B9" s="56" t="s">
        <v>58</v>
      </c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49">
        <f t="shared" ref="AN9:AY9" si="3">D9*P9*AB9*3600</f>
        <v>0</v>
      </c>
      <c r="AO9" s="55">
        <f t="shared" si="3"/>
        <v>0</v>
      </c>
      <c r="AP9" s="55">
        <f t="shared" si="3"/>
        <v>0</v>
      </c>
      <c r="AQ9" s="55">
        <f t="shared" si="3"/>
        <v>0</v>
      </c>
      <c r="AR9" s="55">
        <f t="shared" si="3"/>
        <v>0</v>
      </c>
      <c r="AS9" s="55">
        <f t="shared" si="3"/>
        <v>0</v>
      </c>
      <c r="AT9" s="55">
        <f t="shared" si="3"/>
        <v>0</v>
      </c>
      <c r="AU9" s="55">
        <f t="shared" si="3"/>
        <v>0</v>
      </c>
      <c r="AV9" s="55">
        <f t="shared" si="3"/>
        <v>0</v>
      </c>
      <c r="AW9" s="55">
        <f t="shared" si="3"/>
        <v>0</v>
      </c>
      <c r="AX9" s="55">
        <f t="shared" si="3"/>
        <v>0</v>
      </c>
      <c r="AY9" s="55">
        <f t="shared" si="3"/>
        <v>0</v>
      </c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</row>
    <row r="10" spans="1:65" ht="14.25" customHeight="1" x14ac:dyDescent="0.25">
      <c r="A10" s="1"/>
      <c r="B10" s="56" t="s">
        <v>59</v>
      </c>
      <c r="C10" s="163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49">
        <f t="shared" ref="AN10:AY10" si="4">D10*P10*AB10*3600</f>
        <v>0</v>
      </c>
      <c r="AO10" s="55">
        <f t="shared" si="4"/>
        <v>0</v>
      </c>
      <c r="AP10" s="55">
        <f t="shared" si="4"/>
        <v>0</v>
      </c>
      <c r="AQ10" s="55">
        <f t="shared" si="4"/>
        <v>0</v>
      </c>
      <c r="AR10" s="55">
        <f t="shared" si="4"/>
        <v>0</v>
      </c>
      <c r="AS10" s="55">
        <f t="shared" si="4"/>
        <v>0</v>
      </c>
      <c r="AT10" s="55">
        <f t="shared" si="4"/>
        <v>0</v>
      </c>
      <c r="AU10" s="55">
        <f t="shared" si="4"/>
        <v>0</v>
      </c>
      <c r="AV10" s="55">
        <f t="shared" si="4"/>
        <v>0</v>
      </c>
      <c r="AW10" s="55">
        <f t="shared" si="4"/>
        <v>0</v>
      </c>
      <c r="AX10" s="55">
        <f t="shared" si="4"/>
        <v>0</v>
      </c>
      <c r="AY10" s="55">
        <f t="shared" si="4"/>
        <v>0</v>
      </c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</row>
    <row r="11" spans="1:65" ht="14.25" customHeight="1" x14ac:dyDescent="0.25">
      <c r="A11" s="1"/>
      <c r="B11" s="56" t="s">
        <v>60</v>
      </c>
      <c r="C11" s="163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49">
        <f t="shared" ref="AN11:AY11" si="5">D11*P11*AB11*3600</f>
        <v>0</v>
      </c>
      <c r="AO11" s="55">
        <f t="shared" si="5"/>
        <v>0</v>
      </c>
      <c r="AP11" s="55">
        <f t="shared" si="5"/>
        <v>0</v>
      </c>
      <c r="AQ11" s="55">
        <f t="shared" si="5"/>
        <v>0</v>
      </c>
      <c r="AR11" s="55">
        <f t="shared" si="5"/>
        <v>0</v>
      </c>
      <c r="AS11" s="55">
        <f t="shared" si="5"/>
        <v>0</v>
      </c>
      <c r="AT11" s="55">
        <f t="shared" si="5"/>
        <v>0</v>
      </c>
      <c r="AU11" s="55">
        <f t="shared" si="5"/>
        <v>0</v>
      </c>
      <c r="AV11" s="55">
        <f t="shared" si="5"/>
        <v>0</v>
      </c>
      <c r="AW11" s="55">
        <f t="shared" si="5"/>
        <v>0</v>
      </c>
      <c r="AX11" s="55">
        <f t="shared" si="5"/>
        <v>0</v>
      </c>
      <c r="AY11" s="55">
        <f t="shared" si="5"/>
        <v>0</v>
      </c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</row>
    <row r="12" spans="1:65" ht="14.25" customHeight="1" x14ac:dyDescent="0.25">
      <c r="A12" s="1"/>
      <c r="B12" s="56" t="s">
        <v>61</v>
      </c>
      <c r="C12" s="163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49">
        <f t="shared" ref="AN12:AY12" si="6">D12*P12*AB12*3600</f>
        <v>0</v>
      </c>
      <c r="AO12" s="55">
        <f t="shared" si="6"/>
        <v>0</v>
      </c>
      <c r="AP12" s="55">
        <f t="shared" si="6"/>
        <v>0</v>
      </c>
      <c r="AQ12" s="55">
        <f t="shared" si="6"/>
        <v>0</v>
      </c>
      <c r="AR12" s="55">
        <f t="shared" si="6"/>
        <v>0</v>
      </c>
      <c r="AS12" s="55">
        <f t="shared" si="6"/>
        <v>0</v>
      </c>
      <c r="AT12" s="55">
        <f t="shared" si="6"/>
        <v>0</v>
      </c>
      <c r="AU12" s="55">
        <f t="shared" si="6"/>
        <v>0</v>
      </c>
      <c r="AV12" s="55">
        <f t="shared" si="6"/>
        <v>0</v>
      </c>
      <c r="AW12" s="55">
        <f t="shared" si="6"/>
        <v>0</v>
      </c>
      <c r="AX12" s="55">
        <f t="shared" si="6"/>
        <v>0</v>
      </c>
      <c r="AY12" s="55">
        <f t="shared" si="6"/>
        <v>0</v>
      </c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</row>
    <row r="13" spans="1:65" ht="14.25" customHeight="1" x14ac:dyDescent="0.25">
      <c r="A13" s="1"/>
      <c r="B13" s="56" t="s">
        <v>62</v>
      </c>
      <c r="C13" s="163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49">
        <f t="shared" ref="AN13:AY13" si="7">D13*P13*AB13*3600</f>
        <v>0</v>
      </c>
      <c r="AO13" s="55">
        <f t="shared" si="7"/>
        <v>0</v>
      </c>
      <c r="AP13" s="55">
        <f t="shared" si="7"/>
        <v>0</v>
      </c>
      <c r="AQ13" s="55">
        <f t="shared" si="7"/>
        <v>0</v>
      </c>
      <c r="AR13" s="55">
        <f t="shared" si="7"/>
        <v>0</v>
      </c>
      <c r="AS13" s="55">
        <f t="shared" si="7"/>
        <v>0</v>
      </c>
      <c r="AT13" s="55">
        <f t="shared" si="7"/>
        <v>0</v>
      </c>
      <c r="AU13" s="55">
        <f t="shared" si="7"/>
        <v>0</v>
      </c>
      <c r="AV13" s="55">
        <f t="shared" si="7"/>
        <v>0</v>
      </c>
      <c r="AW13" s="55">
        <f t="shared" si="7"/>
        <v>0</v>
      </c>
      <c r="AX13" s="55">
        <f t="shared" si="7"/>
        <v>0</v>
      </c>
      <c r="AY13" s="55">
        <f t="shared" si="7"/>
        <v>0</v>
      </c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</row>
    <row r="14" spans="1:65" ht="14.25" customHeight="1" x14ac:dyDescent="0.25">
      <c r="A14" s="1"/>
      <c r="B14" s="56" t="s">
        <v>63</v>
      </c>
      <c r="C14" s="163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49">
        <f t="shared" ref="AN14:AY14" si="8">D14*P14*AB14*3600</f>
        <v>0</v>
      </c>
      <c r="AO14" s="55">
        <f t="shared" si="8"/>
        <v>0</v>
      </c>
      <c r="AP14" s="55">
        <f t="shared" si="8"/>
        <v>0</v>
      </c>
      <c r="AQ14" s="55">
        <f t="shared" si="8"/>
        <v>0</v>
      </c>
      <c r="AR14" s="55">
        <f t="shared" si="8"/>
        <v>0</v>
      </c>
      <c r="AS14" s="55">
        <f t="shared" si="8"/>
        <v>0</v>
      </c>
      <c r="AT14" s="55">
        <f t="shared" si="8"/>
        <v>0</v>
      </c>
      <c r="AU14" s="55">
        <f t="shared" si="8"/>
        <v>0</v>
      </c>
      <c r="AV14" s="55">
        <f t="shared" si="8"/>
        <v>0</v>
      </c>
      <c r="AW14" s="55">
        <f t="shared" si="8"/>
        <v>0</v>
      </c>
      <c r="AX14" s="55">
        <f t="shared" si="8"/>
        <v>0</v>
      </c>
      <c r="AY14" s="55">
        <f t="shared" si="8"/>
        <v>0</v>
      </c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</row>
    <row r="15" spans="1:65" ht="14.25" customHeight="1" x14ac:dyDescent="0.25">
      <c r="A15" s="1"/>
      <c r="B15" s="56" t="s">
        <v>64</v>
      </c>
      <c r="C15" s="163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49">
        <f t="shared" ref="AN15:AY15" si="9">D15*P15*AB15*3600</f>
        <v>0</v>
      </c>
      <c r="AO15" s="55">
        <f t="shared" si="9"/>
        <v>0</v>
      </c>
      <c r="AP15" s="55">
        <f t="shared" si="9"/>
        <v>0</v>
      </c>
      <c r="AQ15" s="55">
        <f t="shared" si="9"/>
        <v>0</v>
      </c>
      <c r="AR15" s="55">
        <f t="shared" si="9"/>
        <v>0</v>
      </c>
      <c r="AS15" s="55">
        <f t="shared" si="9"/>
        <v>0</v>
      </c>
      <c r="AT15" s="55">
        <f t="shared" si="9"/>
        <v>0</v>
      </c>
      <c r="AU15" s="55">
        <f t="shared" si="9"/>
        <v>0</v>
      </c>
      <c r="AV15" s="55">
        <f t="shared" si="9"/>
        <v>0</v>
      </c>
      <c r="AW15" s="55">
        <f t="shared" si="9"/>
        <v>0</v>
      </c>
      <c r="AX15" s="55">
        <f t="shared" si="9"/>
        <v>0</v>
      </c>
      <c r="AY15" s="55">
        <f t="shared" si="9"/>
        <v>0</v>
      </c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</row>
    <row r="16" spans="1:65" ht="14.25" customHeight="1" x14ac:dyDescent="0.25">
      <c r="A16" s="1"/>
      <c r="B16" s="56" t="s">
        <v>65</v>
      </c>
      <c r="C16" s="163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49">
        <f t="shared" ref="AN16:AY16" si="10">D16*P16*AB16*3600</f>
        <v>0</v>
      </c>
      <c r="AO16" s="55">
        <f t="shared" si="10"/>
        <v>0</v>
      </c>
      <c r="AP16" s="55">
        <f t="shared" si="10"/>
        <v>0</v>
      </c>
      <c r="AQ16" s="55">
        <f t="shared" si="10"/>
        <v>0</v>
      </c>
      <c r="AR16" s="55">
        <f t="shared" si="10"/>
        <v>0</v>
      </c>
      <c r="AS16" s="55">
        <f t="shared" si="10"/>
        <v>0</v>
      </c>
      <c r="AT16" s="55">
        <f t="shared" si="10"/>
        <v>0</v>
      </c>
      <c r="AU16" s="55">
        <f t="shared" si="10"/>
        <v>0</v>
      </c>
      <c r="AV16" s="55">
        <f t="shared" si="10"/>
        <v>0</v>
      </c>
      <c r="AW16" s="55">
        <f t="shared" si="10"/>
        <v>0</v>
      </c>
      <c r="AX16" s="55">
        <f t="shared" si="10"/>
        <v>0</v>
      </c>
      <c r="AY16" s="55">
        <f t="shared" si="10"/>
        <v>0</v>
      </c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</row>
    <row r="17" spans="1:65" ht="14.25" customHeight="1" x14ac:dyDescent="0.25">
      <c r="A17" s="1"/>
      <c r="B17" s="56" t="s">
        <v>66</v>
      </c>
      <c r="C17" s="163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49">
        <f t="shared" ref="AN17:AY17" si="11">D17*P17*AB17*3600</f>
        <v>0</v>
      </c>
      <c r="AO17" s="55">
        <f t="shared" si="11"/>
        <v>0</v>
      </c>
      <c r="AP17" s="55">
        <f t="shared" si="11"/>
        <v>0</v>
      </c>
      <c r="AQ17" s="55">
        <f t="shared" si="11"/>
        <v>0</v>
      </c>
      <c r="AR17" s="55">
        <f t="shared" si="11"/>
        <v>0</v>
      </c>
      <c r="AS17" s="55">
        <f t="shared" si="11"/>
        <v>0</v>
      </c>
      <c r="AT17" s="55">
        <f t="shared" si="11"/>
        <v>0</v>
      </c>
      <c r="AU17" s="55">
        <f t="shared" si="11"/>
        <v>0</v>
      </c>
      <c r="AV17" s="55">
        <f t="shared" si="11"/>
        <v>0</v>
      </c>
      <c r="AW17" s="55">
        <f t="shared" si="11"/>
        <v>0</v>
      </c>
      <c r="AX17" s="55">
        <f t="shared" si="11"/>
        <v>0</v>
      </c>
      <c r="AY17" s="55">
        <f t="shared" si="11"/>
        <v>0</v>
      </c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</row>
    <row r="18" spans="1:65" ht="14.25" customHeight="1" x14ac:dyDescent="0.25">
      <c r="A18" s="1"/>
      <c r="B18" s="56" t="s">
        <v>67</v>
      </c>
      <c r="C18" s="163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49">
        <f t="shared" ref="AN18:AY18" si="12">D18*P18*AB18*3600</f>
        <v>0</v>
      </c>
      <c r="AO18" s="55">
        <f t="shared" si="12"/>
        <v>0</v>
      </c>
      <c r="AP18" s="55">
        <f t="shared" si="12"/>
        <v>0</v>
      </c>
      <c r="AQ18" s="55">
        <f t="shared" si="12"/>
        <v>0</v>
      </c>
      <c r="AR18" s="55">
        <f t="shared" si="12"/>
        <v>0</v>
      </c>
      <c r="AS18" s="55">
        <f t="shared" si="12"/>
        <v>0</v>
      </c>
      <c r="AT18" s="55">
        <f t="shared" si="12"/>
        <v>0</v>
      </c>
      <c r="AU18" s="55">
        <f t="shared" si="12"/>
        <v>0</v>
      </c>
      <c r="AV18" s="55">
        <f t="shared" si="12"/>
        <v>0</v>
      </c>
      <c r="AW18" s="55">
        <f t="shared" si="12"/>
        <v>0</v>
      </c>
      <c r="AX18" s="55">
        <f t="shared" si="12"/>
        <v>0</v>
      </c>
      <c r="AY18" s="55">
        <f t="shared" si="12"/>
        <v>0</v>
      </c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</row>
    <row r="19" spans="1:65" ht="14.25" customHeight="1" x14ac:dyDescent="0.25">
      <c r="A19" s="1"/>
      <c r="B19" s="56" t="s">
        <v>68</v>
      </c>
      <c r="C19" s="163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49">
        <f t="shared" ref="AN19:AY19" si="13">D19*P19*AB19*3600</f>
        <v>0</v>
      </c>
      <c r="AO19" s="55">
        <f t="shared" si="13"/>
        <v>0</v>
      </c>
      <c r="AP19" s="55">
        <f t="shared" si="13"/>
        <v>0</v>
      </c>
      <c r="AQ19" s="55">
        <f t="shared" si="13"/>
        <v>0</v>
      </c>
      <c r="AR19" s="55">
        <f t="shared" si="13"/>
        <v>0</v>
      </c>
      <c r="AS19" s="55">
        <f t="shared" si="13"/>
        <v>0</v>
      </c>
      <c r="AT19" s="55">
        <f t="shared" si="13"/>
        <v>0</v>
      </c>
      <c r="AU19" s="55">
        <f t="shared" si="13"/>
        <v>0</v>
      </c>
      <c r="AV19" s="55">
        <f t="shared" si="13"/>
        <v>0</v>
      </c>
      <c r="AW19" s="55">
        <f t="shared" si="13"/>
        <v>0</v>
      </c>
      <c r="AX19" s="55">
        <f t="shared" si="13"/>
        <v>0</v>
      </c>
      <c r="AY19" s="55">
        <f t="shared" si="13"/>
        <v>0</v>
      </c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</row>
    <row r="20" spans="1:65" ht="14.25" customHeight="1" x14ac:dyDescent="0.25">
      <c r="A20" s="1"/>
      <c r="B20" s="56" t="s">
        <v>69</v>
      </c>
      <c r="C20" s="163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49">
        <f t="shared" ref="AN20:AY20" si="14">D20*P20*AB20*3600</f>
        <v>0</v>
      </c>
      <c r="AO20" s="55">
        <f t="shared" si="14"/>
        <v>0</v>
      </c>
      <c r="AP20" s="55">
        <f t="shared" si="14"/>
        <v>0</v>
      </c>
      <c r="AQ20" s="55">
        <f t="shared" si="14"/>
        <v>0</v>
      </c>
      <c r="AR20" s="55">
        <f t="shared" si="14"/>
        <v>0</v>
      </c>
      <c r="AS20" s="55">
        <f t="shared" si="14"/>
        <v>0</v>
      </c>
      <c r="AT20" s="55">
        <f t="shared" si="14"/>
        <v>0</v>
      </c>
      <c r="AU20" s="55">
        <f t="shared" si="14"/>
        <v>0</v>
      </c>
      <c r="AV20" s="55">
        <f t="shared" si="14"/>
        <v>0</v>
      </c>
      <c r="AW20" s="55">
        <f t="shared" si="14"/>
        <v>0</v>
      </c>
      <c r="AX20" s="55">
        <f t="shared" si="14"/>
        <v>0</v>
      </c>
      <c r="AY20" s="55">
        <f t="shared" si="14"/>
        <v>0</v>
      </c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</row>
    <row r="21" spans="1:65" ht="14.25" customHeight="1" x14ac:dyDescent="0.25">
      <c r="A21" s="1"/>
      <c r="B21" s="56" t="s">
        <v>70</v>
      </c>
      <c r="C21" s="163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49">
        <f t="shared" ref="AN21:AY21" si="15">D21*P21*AB21*3600</f>
        <v>0</v>
      </c>
      <c r="AO21" s="55">
        <f t="shared" si="15"/>
        <v>0</v>
      </c>
      <c r="AP21" s="55">
        <f t="shared" si="15"/>
        <v>0</v>
      </c>
      <c r="AQ21" s="55">
        <f t="shared" si="15"/>
        <v>0</v>
      </c>
      <c r="AR21" s="55">
        <f t="shared" si="15"/>
        <v>0</v>
      </c>
      <c r="AS21" s="55">
        <f t="shared" si="15"/>
        <v>0</v>
      </c>
      <c r="AT21" s="55">
        <f t="shared" si="15"/>
        <v>0</v>
      </c>
      <c r="AU21" s="55">
        <f t="shared" si="15"/>
        <v>0</v>
      </c>
      <c r="AV21" s="55">
        <f t="shared" si="15"/>
        <v>0</v>
      </c>
      <c r="AW21" s="55">
        <f t="shared" si="15"/>
        <v>0</v>
      </c>
      <c r="AX21" s="55">
        <f t="shared" si="15"/>
        <v>0</v>
      </c>
      <c r="AY21" s="55">
        <f t="shared" si="15"/>
        <v>0</v>
      </c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</row>
    <row r="22" spans="1:65" ht="14.25" customHeight="1" x14ac:dyDescent="0.25">
      <c r="A22" s="1"/>
      <c r="B22" s="56" t="s">
        <v>71</v>
      </c>
      <c r="C22" s="163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49">
        <f t="shared" ref="AN22:AY22" si="16">D22*P22*AB22*3600</f>
        <v>0</v>
      </c>
      <c r="AO22" s="55">
        <f t="shared" si="16"/>
        <v>0</v>
      </c>
      <c r="AP22" s="55">
        <f t="shared" si="16"/>
        <v>0</v>
      </c>
      <c r="AQ22" s="55">
        <f t="shared" si="16"/>
        <v>0</v>
      </c>
      <c r="AR22" s="55">
        <f t="shared" si="16"/>
        <v>0</v>
      </c>
      <c r="AS22" s="55">
        <f t="shared" si="16"/>
        <v>0</v>
      </c>
      <c r="AT22" s="55">
        <f t="shared" si="16"/>
        <v>0</v>
      </c>
      <c r="AU22" s="55">
        <f t="shared" si="16"/>
        <v>0</v>
      </c>
      <c r="AV22" s="55">
        <f t="shared" si="16"/>
        <v>0</v>
      </c>
      <c r="AW22" s="55">
        <f t="shared" si="16"/>
        <v>0</v>
      </c>
      <c r="AX22" s="55">
        <f t="shared" si="16"/>
        <v>0</v>
      </c>
      <c r="AY22" s="55">
        <f t="shared" si="16"/>
        <v>0</v>
      </c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</row>
    <row r="23" spans="1:65" ht="14.25" customHeight="1" x14ac:dyDescent="0.25">
      <c r="A23" s="1"/>
      <c r="B23" s="56" t="s">
        <v>72</v>
      </c>
      <c r="C23" s="163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49">
        <f t="shared" ref="AN23:AY23" si="17">D23*P23*AB23*3600</f>
        <v>0</v>
      </c>
      <c r="AO23" s="55">
        <f t="shared" si="17"/>
        <v>0</v>
      </c>
      <c r="AP23" s="55">
        <f t="shared" si="17"/>
        <v>0</v>
      </c>
      <c r="AQ23" s="55">
        <f t="shared" si="17"/>
        <v>0</v>
      </c>
      <c r="AR23" s="55">
        <f t="shared" si="17"/>
        <v>0</v>
      </c>
      <c r="AS23" s="55">
        <f t="shared" si="17"/>
        <v>0</v>
      </c>
      <c r="AT23" s="55">
        <f t="shared" si="17"/>
        <v>0</v>
      </c>
      <c r="AU23" s="55">
        <f t="shared" si="17"/>
        <v>0</v>
      </c>
      <c r="AV23" s="55">
        <f t="shared" si="17"/>
        <v>0</v>
      </c>
      <c r="AW23" s="55">
        <f t="shared" si="17"/>
        <v>0</v>
      </c>
      <c r="AX23" s="55">
        <f t="shared" si="17"/>
        <v>0</v>
      </c>
      <c r="AY23" s="55">
        <f t="shared" si="17"/>
        <v>0</v>
      </c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</row>
    <row r="24" spans="1:65" ht="14.25" customHeight="1" x14ac:dyDescent="0.25">
      <c r="A24" s="1"/>
      <c r="B24" s="56" t="s">
        <v>73</v>
      </c>
      <c r="C24" s="163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49">
        <f t="shared" ref="AN24:AY24" si="18">D24*P24*AB24*3600</f>
        <v>0</v>
      </c>
      <c r="AO24" s="55">
        <f t="shared" si="18"/>
        <v>0</v>
      </c>
      <c r="AP24" s="55">
        <f t="shared" si="18"/>
        <v>0</v>
      </c>
      <c r="AQ24" s="55">
        <f t="shared" si="18"/>
        <v>0</v>
      </c>
      <c r="AR24" s="55">
        <f t="shared" si="18"/>
        <v>0</v>
      </c>
      <c r="AS24" s="55">
        <f t="shared" si="18"/>
        <v>0</v>
      </c>
      <c r="AT24" s="55">
        <f t="shared" si="18"/>
        <v>0</v>
      </c>
      <c r="AU24" s="55">
        <f t="shared" si="18"/>
        <v>0</v>
      </c>
      <c r="AV24" s="55">
        <f t="shared" si="18"/>
        <v>0</v>
      </c>
      <c r="AW24" s="55">
        <f t="shared" si="18"/>
        <v>0</v>
      </c>
      <c r="AX24" s="55">
        <f t="shared" si="18"/>
        <v>0</v>
      </c>
      <c r="AY24" s="55">
        <f t="shared" si="18"/>
        <v>0</v>
      </c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</row>
    <row r="25" spans="1:65" ht="14.25" customHeight="1" x14ac:dyDescent="0.25">
      <c r="A25" s="1"/>
      <c r="B25" s="56" t="s">
        <v>74</v>
      </c>
      <c r="C25" s="163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49">
        <f t="shared" ref="AN25:AY25" si="19">D25*P25*AB25*3600</f>
        <v>0</v>
      </c>
      <c r="AO25" s="55">
        <f t="shared" si="19"/>
        <v>0</v>
      </c>
      <c r="AP25" s="55">
        <f t="shared" si="19"/>
        <v>0</v>
      </c>
      <c r="AQ25" s="55">
        <f t="shared" si="19"/>
        <v>0</v>
      </c>
      <c r="AR25" s="55">
        <f t="shared" si="19"/>
        <v>0</v>
      </c>
      <c r="AS25" s="55">
        <f t="shared" si="19"/>
        <v>0</v>
      </c>
      <c r="AT25" s="55">
        <f t="shared" si="19"/>
        <v>0</v>
      </c>
      <c r="AU25" s="55">
        <f t="shared" si="19"/>
        <v>0</v>
      </c>
      <c r="AV25" s="55">
        <f t="shared" si="19"/>
        <v>0</v>
      </c>
      <c r="AW25" s="55">
        <f t="shared" si="19"/>
        <v>0</v>
      </c>
      <c r="AX25" s="55">
        <f t="shared" si="19"/>
        <v>0</v>
      </c>
      <c r="AY25" s="55">
        <f t="shared" si="19"/>
        <v>0</v>
      </c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</row>
    <row r="26" spans="1:65" ht="14.25" customHeight="1" x14ac:dyDescent="0.25">
      <c r="A26" s="1"/>
      <c r="B26" s="56" t="s">
        <v>75</v>
      </c>
      <c r="C26" s="167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49">
        <f t="shared" ref="AN26:AY26" si="20">D26*P26*AB26*3600</f>
        <v>0</v>
      </c>
      <c r="AO26" s="55">
        <f t="shared" si="20"/>
        <v>0</v>
      </c>
      <c r="AP26" s="55">
        <f t="shared" si="20"/>
        <v>0</v>
      </c>
      <c r="AQ26" s="55">
        <f t="shared" si="20"/>
        <v>0</v>
      </c>
      <c r="AR26" s="55">
        <f t="shared" si="20"/>
        <v>0</v>
      </c>
      <c r="AS26" s="55">
        <f t="shared" si="20"/>
        <v>0</v>
      </c>
      <c r="AT26" s="55">
        <f t="shared" si="20"/>
        <v>0</v>
      </c>
      <c r="AU26" s="55">
        <f t="shared" si="20"/>
        <v>0</v>
      </c>
      <c r="AV26" s="55">
        <f t="shared" si="20"/>
        <v>0</v>
      </c>
      <c r="AW26" s="55">
        <f t="shared" si="20"/>
        <v>0</v>
      </c>
      <c r="AX26" s="55">
        <f t="shared" si="20"/>
        <v>0</v>
      </c>
      <c r="AY26" s="55">
        <f t="shared" si="20"/>
        <v>0</v>
      </c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</row>
    <row r="27" spans="1:65" ht="14.25" customHeight="1" x14ac:dyDescent="0.25">
      <c r="A27" s="1"/>
      <c r="B27" s="56" t="s">
        <v>76</v>
      </c>
      <c r="C27" s="168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49">
        <f t="shared" ref="AN27:AY27" si="21">D27*P27*AB27*3600</f>
        <v>0</v>
      </c>
      <c r="AO27" s="55">
        <f t="shared" si="21"/>
        <v>0</v>
      </c>
      <c r="AP27" s="55">
        <f t="shared" si="21"/>
        <v>0</v>
      </c>
      <c r="AQ27" s="55">
        <f t="shared" si="21"/>
        <v>0</v>
      </c>
      <c r="AR27" s="55">
        <f t="shared" si="21"/>
        <v>0</v>
      </c>
      <c r="AS27" s="55">
        <f t="shared" si="21"/>
        <v>0</v>
      </c>
      <c r="AT27" s="55">
        <f t="shared" si="21"/>
        <v>0</v>
      </c>
      <c r="AU27" s="55">
        <f t="shared" si="21"/>
        <v>0</v>
      </c>
      <c r="AV27" s="55">
        <f t="shared" si="21"/>
        <v>0</v>
      </c>
      <c r="AW27" s="55">
        <f t="shared" si="21"/>
        <v>0</v>
      </c>
      <c r="AX27" s="55">
        <f t="shared" si="21"/>
        <v>0</v>
      </c>
      <c r="AY27" s="55">
        <f t="shared" si="21"/>
        <v>0</v>
      </c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</row>
    <row r="28" spans="1:65" ht="14.25" customHeight="1" x14ac:dyDescent="0.25">
      <c r="A28" s="1"/>
      <c r="B28" s="56" t="s">
        <v>77</v>
      </c>
      <c r="C28" s="169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49">
        <f t="shared" ref="AN28:AY28" si="22">D28*P28*AB28*3600</f>
        <v>0</v>
      </c>
      <c r="AO28" s="55">
        <f t="shared" si="22"/>
        <v>0</v>
      </c>
      <c r="AP28" s="55">
        <f t="shared" si="22"/>
        <v>0</v>
      </c>
      <c r="AQ28" s="55">
        <f t="shared" si="22"/>
        <v>0</v>
      </c>
      <c r="AR28" s="55">
        <f t="shared" si="22"/>
        <v>0</v>
      </c>
      <c r="AS28" s="55">
        <f t="shared" si="22"/>
        <v>0</v>
      </c>
      <c r="AT28" s="55">
        <f t="shared" si="22"/>
        <v>0</v>
      </c>
      <c r="AU28" s="55">
        <f t="shared" si="22"/>
        <v>0</v>
      </c>
      <c r="AV28" s="55">
        <f t="shared" si="22"/>
        <v>0</v>
      </c>
      <c r="AW28" s="55">
        <f t="shared" si="22"/>
        <v>0</v>
      </c>
      <c r="AX28" s="55">
        <f t="shared" si="22"/>
        <v>0</v>
      </c>
      <c r="AY28" s="55">
        <f t="shared" si="22"/>
        <v>0</v>
      </c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</row>
    <row r="29" spans="1:65" ht="14.25" customHeight="1" x14ac:dyDescent="0.25">
      <c r="A29" s="1"/>
      <c r="B29" s="56" t="s">
        <v>78</v>
      </c>
      <c r="C29" s="168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49">
        <f t="shared" ref="AN29:AY29" si="23">D29*P29*AB29*3600</f>
        <v>0</v>
      </c>
      <c r="AO29" s="55">
        <f t="shared" si="23"/>
        <v>0</v>
      </c>
      <c r="AP29" s="55">
        <f t="shared" si="23"/>
        <v>0</v>
      </c>
      <c r="AQ29" s="55">
        <f t="shared" si="23"/>
        <v>0</v>
      </c>
      <c r="AR29" s="55">
        <f t="shared" si="23"/>
        <v>0</v>
      </c>
      <c r="AS29" s="55">
        <f t="shared" si="23"/>
        <v>0</v>
      </c>
      <c r="AT29" s="55">
        <f t="shared" si="23"/>
        <v>0</v>
      </c>
      <c r="AU29" s="55">
        <f t="shared" si="23"/>
        <v>0</v>
      </c>
      <c r="AV29" s="55">
        <f t="shared" si="23"/>
        <v>0</v>
      </c>
      <c r="AW29" s="55">
        <f t="shared" si="23"/>
        <v>0</v>
      </c>
      <c r="AX29" s="55">
        <f t="shared" si="23"/>
        <v>0</v>
      </c>
      <c r="AY29" s="55">
        <f t="shared" si="23"/>
        <v>0</v>
      </c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</row>
    <row r="30" spans="1:65" ht="14.25" customHeight="1" x14ac:dyDescent="0.25">
      <c r="A30" s="1"/>
      <c r="B30" s="56" t="s">
        <v>79</v>
      </c>
      <c r="C30" s="168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49">
        <f t="shared" ref="AN30:AY30" si="24">D30*P30*AB30*3600</f>
        <v>0</v>
      </c>
      <c r="AO30" s="55">
        <f t="shared" si="24"/>
        <v>0</v>
      </c>
      <c r="AP30" s="55">
        <f t="shared" si="24"/>
        <v>0</v>
      </c>
      <c r="AQ30" s="55">
        <f t="shared" si="24"/>
        <v>0</v>
      </c>
      <c r="AR30" s="55">
        <f t="shared" si="24"/>
        <v>0</v>
      </c>
      <c r="AS30" s="55">
        <f t="shared" si="24"/>
        <v>0</v>
      </c>
      <c r="AT30" s="55">
        <f t="shared" si="24"/>
        <v>0</v>
      </c>
      <c r="AU30" s="55">
        <f t="shared" si="24"/>
        <v>0</v>
      </c>
      <c r="AV30" s="55">
        <f t="shared" si="24"/>
        <v>0</v>
      </c>
      <c r="AW30" s="55">
        <f t="shared" si="24"/>
        <v>0</v>
      </c>
      <c r="AX30" s="55">
        <f t="shared" si="24"/>
        <v>0</v>
      </c>
      <c r="AY30" s="55">
        <f t="shared" si="24"/>
        <v>0</v>
      </c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</row>
    <row r="31" spans="1:65" ht="14.25" customHeight="1" x14ac:dyDescent="0.25">
      <c r="A31" s="1"/>
      <c r="B31" s="56" t="s">
        <v>80</v>
      </c>
      <c r="C31" s="168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49">
        <f t="shared" ref="AN31:AY31" si="25">D31*P31*AB31*3600</f>
        <v>0</v>
      </c>
      <c r="AO31" s="55">
        <f t="shared" si="25"/>
        <v>0</v>
      </c>
      <c r="AP31" s="55">
        <f t="shared" si="25"/>
        <v>0</v>
      </c>
      <c r="AQ31" s="55">
        <f t="shared" si="25"/>
        <v>0</v>
      </c>
      <c r="AR31" s="55">
        <f t="shared" si="25"/>
        <v>0</v>
      </c>
      <c r="AS31" s="55">
        <f t="shared" si="25"/>
        <v>0</v>
      </c>
      <c r="AT31" s="55">
        <f t="shared" si="25"/>
        <v>0</v>
      </c>
      <c r="AU31" s="55">
        <f t="shared" si="25"/>
        <v>0</v>
      </c>
      <c r="AV31" s="55">
        <f t="shared" si="25"/>
        <v>0</v>
      </c>
      <c r="AW31" s="55">
        <f t="shared" si="25"/>
        <v>0</v>
      </c>
      <c r="AX31" s="55">
        <f t="shared" si="25"/>
        <v>0</v>
      </c>
      <c r="AY31" s="55">
        <f t="shared" si="25"/>
        <v>0</v>
      </c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</row>
    <row r="32" spans="1:65" ht="14.25" customHeight="1" x14ac:dyDescent="0.25">
      <c r="A32" s="1"/>
      <c r="B32" s="56" t="s">
        <v>81</v>
      </c>
      <c r="C32" s="168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49">
        <f t="shared" ref="AN32:AY32" si="26">D32*P32*AB32*3600</f>
        <v>0</v>
      </c>
      <c r="AO32" s="55">
        <f t="shared" si="26"/>
        <v>0</v>
      </c>
      <c r="AP32" s="55">
        <f t="shared" si="26"/>
        <v>0</v>
      </c>
      <c r="AQ32" s="55">
        <f t="shared" si="26"/>
        <v>0</v>
      </c>
      <c r="AR32" s="55">
        <f t="shared" si="26"/>
        <v>0</v>
      </c>
      <c r="AS32" s="55">
        <f t="shared" si="26"/>
        <v>0</v>
      </c>
      <c r="AT32" s="55">
        <f t="shared" si="26"/>
        <v>0</v>
      </c>
      <c r="AU32" s="55">
        <f t="shared" si="26"/>
        <v>0</v>
      </c>
      <c r="AV32" s="55">
        <f t="shared" si="26"/>
        <v>0</v>
      </c>
      <c r="AW32" s="55">
        <f t="shared" si="26"/>
        <v>0</v>
      </c>
      <c r="AX32" s="55">
        <f t="shared" si="26"/>
        <v>0</v>
      </c>
      <c r="AY32" s="55">
        <f t="shared" si="26"/>
        <v>0</v>
      </c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</row>
    <row r="33" spans="1:65" ht="14.25" customHeight="1" x14ac:dyDescent="0.25">
      <c r="A33" s="1"/>
      <c r="B33" s="56" t="s">
        <v>82</v>
      </c>
      <c r="C33" s="168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49">
        <f t="shared" ref="AN33:AY33" si="27">D33*P33*AB33*3600</f>
        <v>0</v>
      </c>
      <c r="AO33" s="55">
        <f t="shared" si="27"/>
        <v>0</v>
      </c>
      <c r="AP33" s="55">
        <f t="shared" si="27"/>
        <v>0</v>
      </c>
      <c r="AQ33" s="55">
        <f t="shared" si="27"/>
        <v>0</v>
      </c>
      <c r="AR33" s="55">
        <f t="shared" si="27"/>
        <v>0</v>
      </c>
      <c r="AS33" s="55">
        <f t="shared" si="27"/>
        <v>0</v>
      </c>
      <c r="AT33" s="55">
        <f t="shared" si="27"/>
        <v>0</v>
      </c>
      <c r="AU33" s="55">
        <f t="shared" si="27"/>
        <v>0</v>
      </c>
      <c r="AV33" s="55">
        <f t="shared" si="27"/>
        <v>0</v>
      </c>
      <c r="AW33" s="55">
        <f t="shared" si="27"/>
        <v>0</v>
      </c>
      <c r="AX33" s="55">
        <f t="shared" si="27"/>
        <v>0</v>
      </c>
      <c r="AY33" s="55">
        <f t="shared" si="27"/>
        <v>0</v>
      </c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</row>
    <row r="34" spans="1:65" ht="14.25" customHeight="1" x14ac:dyDescent="0.25">
      <c r="A34" s="1"/>
      <c r="B34" s="56" t="s">
        <v>83</v>
      </c>
      <c r="C34" s="168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49">
        <f t="shared" ref="AN34:AY34" si="28">D34*P34*AB34*3600</f>
        <v>0</v>
      </c>
      <c r="AO34" s="55">
        <f t="shared" si="28"/>
        <v>0</v>
      </c>
      <c r="AP34" s="55">
        <f t="shared" si="28"/>
        <v>0</v>
      </c>
      <c r="AQ34" s="55">
        <f t="shared" si="28"/>
        <v>0</v>
      </c>
      <c r="AR34" s="55">
        <f t="shared" si="28"/>
        <v>0</v>
      </c>
      <c r="AS34" s="55">
        <f t="shared" si="28"/>
        <v>0</v>
      </c>
      <c r="AT34" s="55">
        <f t="shared" si="28"/>
        <v>0</v>
      </c>
      <c r="AU34" s="55">
        <f t="shared" si="28"/>
        <v>0</v>
      </c>
      <c r="AV34" s="55">
        <f t="shared" si="28"/>
        <v>0</v>
      </c>
      <c r="AW34" s="55">
        <f t="shared" si="28"/>
        <v>0</v>
      </c>
      <c r="AX34" s="55">
        <f t="shared" si="28"/>
        <v>0</v>
      </c>
      <c r="AY34" s="55">
        <f t="shared" si="28"/>
        <v>0</v>
      </c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</row>
    <row r="35" spans="1:65" ht="14.25" customHeight="1" x14ac:dyDescent="0.25">
      <c r="A35" s="1"/>
      <c r="B35" s="56" t="s">
        <v>84</v>
      </c>
      <c r="C35" s="168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49">
        <f t="shared" ref="AN35:AY35" si="29">D35*P35*AB35*3600</f>
        <v>0</v>
      </c>
      <c r="AO35" s="55">
        <f t="shared" si="29"/>
        <v>0</v>
      </c>
      <c r="AP35" s="55">
        <f t="shared" si="29"/>
        <v>0</v>
      </c>
      <c r="AQ35" s="55">
        <f t="shared" si="29"/>
        <v>0</v>
      </c>
      <c r="AR35" s="55">
        <f t="shared" si="29"/>
        <v>0</v>
      </c>
      <c r="AS35" s="55">
        <f t="shared" si="29"/>
        <v>0</v>
      </c>
      <c r="AT35" s="55">
        <f t="shared" si="29"/>
        <v>0</v>
      </c>
      <c r="AU35" s="55">
        <f t="shared" si="29"/>
        <v>0</v>
      </c>
      <c r="AV35" s="55">
        <f t="shared" si="29"/>
        <v>0</v>
      </c>
      <c r="AW35" s="55">
        <f t="shared" si="29"/>
        <v>0</v>
      </c>
      <c r="AX35" s="55">
        <f t="shared" si="29"/>
        <v>0</v>
      </c>
      <c r="AY35" s="55">
        <f t="shared" si="29"/>
        <v>0</v>
      </c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</row>
    <row r="36" spans="1:65" ht="14.25" customHeight="1" x14ac:dyDescent="0.25">
      <c r="A36" s="1"/>
      <c r="B36" s="56" t="s">
        <v>85</v>
      </c>
      <c r="C36" s="168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49">
        <f t="shared" ref="AN36:AY36" si="30">D36*P36*AB36*3600</f>
        <v>0</v>
      </c>
      <c r="AO36" s="55">
        <f t="shared" si="30"/>
        <v>0</v>
      </c>
      <c r="AP36" s="55">
        <f t="shared" si="30"/>
        <v>0</v>
      </c>
      <c r="AQ36" s="55">
        <f t="shared" si="30"/>
        <v>0</v>
      </c>
      <c r="AR36" s="55">
        <f t="shared" si="30"/>
        <v>0</v>
      </c>
      <c r="AS36" s="55">
        <f t="shared" si="30"/>
        <v>0</v>
      </c>
      <c r="AT36" s="55">
        <f t="shared" si="30"/>
        <v>0</v>
      </c>
      <c r="AU36" s="55">
        <f t="shared" si="30"/>
        <v>0</v>
      </c>
      <c r="AV36" s="55">
        <f t="shared" si="30"/>
        <v>0</v>
      </c>
      <c r="AW36" s="55">
        <f t="shared" si="30"/>
        <v>0</v>
      </c>
      <c r="AX36" s="55">
        <f t="shared" si="30"/>
        <v>0</v>
      </c>
      <c r="AY36" s="55">
        <f t="shared" si="30"/>
        <v>0</v>
      </c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</row>
    <row r="37" spans="1:65" ht="14.25" customHeight="1" x14ac:dyDescent="0.25">
      <c r="A37" s="1"/>
      <c r="B37" s="56" t="s">
        <v>86</v>
      </c>
      <c r="C37" s="168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49">
        <f t="shared" ref="AN37:AY37" si="31">D37*P37*AB37*3600</f>
        <v>0</v>
      </c>
      <c r="AO37" s="55">
        <f t="shared" si="31"/>
        <v>0</v>
      </c>
      <c r="AP37" s="55">
        <f t="shared" si="31"/>
        <v>0</v>
      </c>
      <c r="AQ37" s="55">
        <f t="shared" si="31"/>
        <v>0</v>
      </c>
      <c r="AR37" s="55">
        <f t="shared" si="31"/>
        <v>0</v>
      </c>
      <c r="AS37" s="55">
        <f t="shared" si="31"/>
        <v>0</v>
      </c>
      <c r="AT37" s="55">
        <f t="shared" si="31"/>
        <v>0</v>
      </c>
      <c r="AU37" s="55">
        <f t="shared" si="31"/>
        <v>0</v>
      </c>
      <c r="AV37" s="55">
        <f t="shared" si="31"/>
        <v>0</v>
      </c>
      <c r="AW37" s="55">
        <f t="shared" si="31"/>
        <v>0</v>
      </c>
      <c r="AX37" s="55">
        <f t="shared" si="31"/>
        <v>0</v>
      </c>
      <c r="AY37" s="55">
        <f t="shared" si="31"/>
        <v>0</v>
      </c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</row>
    <row r="38" spans="1:65" ht="14.25" customHeight="1" x14ac:dyDescent="0.25">
      <c r="A38" s="1"/>
      <c r="B38" s="56" t="s">
        <v>87</v>
      </c>
      <c r="C38" s="168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49">
        <f t="shared" ref="AN38:AY38" si="32">D38*P38*AB38*3600</f>
        <v>0</v>
      </c>
      <c r="AO38" s="55">
        <f t="shared" si="32"/>
        <v>0</v>
      </c>
      <c r="AP38" s="55">
        <f t="shared" si="32"/>
        <v>0</v>
      </c>
      <c r="AQ38" s="55">
        <f t="shared" si="32"/>
        <v>0</v>
      </c>
      <c r="AR38" s="55">
        <f t="shared" si="32"/>
        <v>0</v>
      </c>
      <c r="AS38" s="55">
        <f t="shared" si="32"/>
        <v>0</v>
      </c>
      <c r="AT38" s="55">
        <f t="shared" si="32"/>
        <v>0</v>
      </c>
      <c r="AU38" s="55">
        <f t="shared" si="32"/>
        <v>0</v>
      </c>
      <c r="AV38" s="55">
        <f t="shared" si="32"/>
        <v>0</v>
      </c>
      <c r="AW38" s="55">
        <f t="shared" si="32"/>
        <v>0</v>
      </c>
      <c r="AX38" s="55">
        <f t="shared" si="32"/>
        <v>0</v>
      </c>
      <c r="AY38" s="55">
        <f t="shared" si="32"/>
        <v>0</v>
      </c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</row>
    <row r="39" spans="1:65" ht="14.25" customHeight="1" x14ac:dyDescent="0.25">
      <c r="A39" s="1"/>
      <c r="B39" s="56" t="s">
        <v>88</v>
      </c>
      <c r="C39" s="168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49">
        <f t="shared" ref="AN39:AY39" si="33">D39*P39*AB39*3600</f>
        <v>0</v>
      </c>
      <c r="AO39" s="55">
        <f t="shared" si="33"/>
        <v>0</v>
      </c>
      <c r="AP39" s="55">
        <f t="shared" si="33"/>
        <v>0</v>
      </c>
      <c r="AQ39" s="55">
        <f t="shared" si="33"/>
        <v>0</v>
      </c>
      <c r="AR39" s="55">
        <f t="shared" si="33"/>
        <v>0</v>
      </c>
      <c r="AS39" s="55">
        <f t="shared" si="33"/>
        <v>0</v>
      </c>
      <c r="AT39" s="55">
        <f t="shared" si="33"/>
        <v>0</v>
      </c>
      <c r="AU39" s="55">
        <f t="shared" si="33"/>
        <v>0</v>
      </c>
      <c r="AV39" s="55">
        <f t="shared" si="33"/>
        <v>0</v>
      </c>
      <c r="AW39" s="55">
        <f t="shared" si="33"/>
        <v>0</v>
      </c>
      <c r="AX39" s="55">
        <f t="shared" si="33"/>
        <v>0</v>
      </c>
      <c r="AY39" s="55">
        <f t="shared" si="33"/>
        <v>0</v>
      </c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</row>
    <row r="40" spans="1:65" ht="14.25" customHeight="1" x14ac:dyDescent="0.25">
      <c r="A40" s="1"/>
      <c r="B40" s="56" t="s">
        <v>89</v>
      </c>
      <c r="C40" s="168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49">
        <f t="shared" ref="AN40:AY40" si="34">D40*P40*AB40*3600</f>
        <v>0</v>
      </c>
      <c r="AO40" s="55">
        <f t="shared" si="34"/>
        <v>0</v>
      </c>
      <c r="AP40" s="55">
        <f t="shared" si="34"/>
        <v>0</v>
      </c>
      <c r="AQ40" s="55">
        <f t="shared" si="34"/>
        <v>0</v>
      </c>
      <c r="AR40" s="55">
        <f t="shared" si="34"/>
        <v>0</v>
      </c>
      <c r="AS40" s="55">
        <f t="shared" si="34"/>
        <v>0</v>
      </c>
      <c r="AT40" s="55">
        <f t="shared" si="34"/>
        <v>0</v>
      </c>
      <c r="AU40" s="55">
        <f t="shared" si="34"/>
        <v>0</v>
      </c>
      <c r="AV40" s="55">
        <f t="shared" si="34"/>
        <v>0</v>
      </c>
      <c r="AW40" s="55">
        <f t="shared" si="34"/>
        <v>0</v>
      </c>
      <c r="AX40" s="55">
        <f t="shared" si="34"/>
        <v>0</v>
      </c>
      <c r="AY40" s="55">
        <f t="shared" si="34"/>
        <v>0</v>
      </c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</row>
    <row r="41" spans="1:65" ht="14.25" customHeight="1" x14ac:dyDescent="0.25">
      <c r="A41" s="1"/>
      <c r="B41" s="56" t="s">
        <v>90</v>
      </c>
      <c r="C41" s="168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49">
        <f t="shared" ref="AN41:AY41" si="35">D41*P41*AB41*3600</f>
        <v>0</v>
      </c>
      <c r="AO41" s="55">
        <f t="shared" si="35"/>
        <v>0</v>
      </c>
      <c r="AP41" s="55">
        <f t="shared" si="35"/>
        <v>0</v>
      </c>
      <c r="AQ41" s="55">
        <f t="shared" si="35"/>
        <v>0</v>
      </c>
      <c r="AR41" s="55">
        <f t="shared" si="35"/>
        <v>0</v>
      </c>
      <c r="AS41" s="55">
        <f t="shared" si="35"/>
        <v>0</v>
      </c>
      <c r="AT41" s="55">
        <f t="shared" si="35"/>
        <v>0</v>
      </c>
      <c r="AU41" s="55">
        <f t="shared" si="35"/>
        <v>0</v>
      </c>
      <c r="AV41" s="55">
        <f t="shared" si="35"/>
        <v>0</v>
      </c>
      <c r="AW41" s="55">
        <f t="shared" si="35"/>
        <v>0</v>
      </c>
      <c r="AX41" s="55">
        <f t="shared" si="35"/>
        <v>0</v>
      </c>
      <c r="AY41" s="55">
        <f t="shared" si="35"/>
        <v>0</v>
      </c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</row>
    <row r="42" spans="1:65" ht="14.25" customHeight="1" x14ac:dyDescent="0.25">
      <c r="A42" s="1"/>
      <c r="B42" s="56" t="s">
        <v>91</v>
      </c>
      <c r="C42" s="168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49">
        <f t="shared" ref="AN42:AY42" si="36">D42*P42*AB42*3600</f>
        <v>0</v>
      </c>
      <c r="AO42" s="55">
        <f t="shared" si="36"/>
        <v>0</v>
      </c>
      <c r="AP42" s="55">
        <f t="shared" si="36"/>
        <v>0</v>
      </c>
      <c r="AQ42" s="55">
        <f t="shared" si="36"/>
        <v>0</v>
      </c>
      <c r="AR42" s="55">
        <f t="shared" si="36"/>
        <v>0</v>
      </c>
      <c r="AS42" s="55">
        <f t="shared" si="36"/>
        <v>0</v>
      </c>
      <c r="AT42" s="55">
        <f t="shared" si="36"/>
        <v>0</v>
      </c>
      <c r="AU42" s="55">
        <f t="shared" si="36"/>
        <v>0</v>
      </c>
      <c r="AV42" s="55">
        <f t="shared" si="36"/>
        <v>0</v>
      </c>
      <c r="AW42" s="55">
        <f t="shared" si="36"/>
        <v>0</v>
      </c>
      <c r="AX42" s="55">
        <f t="shared" si="36"/>
        <v>0</v>
      </c>
      <c r="AY42" s="55">
        <f t="shared" si="36"/>
        <v>0</v>
      </c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</row>
    <row r="43" spans="1:65" ht="14.25" customHeight="1" x14ac:dyDescent="0.25">
      <c r="A43" s="1"/>
      <c r="B43" s="56" t="s">
        <v>92</v>
      </c>
      <c r="C43" s="168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49">
        <f t="shared" ref="AN43:AY43" si="37">D43*P43*AB43*3600</f>
        <v>0</v>
      </c>
      <c r="AO43" s="55">
        <f t="shared" si="37"/>
        <v>0</v>
      </c>
      <c r="AP43" s="55">
        <f t="shared" si="37"/>
        <v>0</v>
      </c>
      <c r="AQ43" s="55">
        <f t="shared" si="37"/>
        <v>0</v>
      </c>
      <c r="AR43" s="55">
        <f t="shared" si="37"/>
        <v>0</v>
      </c>
      <c r="AS43" s="55">
        <f t="shared" si="37"/>
        <v>0</v>
      </c>
      <c r="AT43" s="55">
        <f t="shared" si="37"/>
        <v>0</v>
      </c>
      <c r="AU43" s="55">
        <f t="shared" si="37"/>
        <v>0</v>
      </c>
      <c r="AV43" s="55">
        <f t="shared" si="37"/>
        <v>0</v>
      </c>
      <c r="AW43" s="55">
        <f t="shared" si="37"/>
        <v>0</v>
      </c>
      <c r="AX43" s="55">
        <f t="shared" si="37"/>
        <v>0</v>
      </c>
      <c r="AY43" s="55">
        <f t="shared" si="37"/>
        <v>0</v>
      </c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</row>
    <row r="44" spans="1:65" ht="14.25" customHeight="1" x14ac:dyDescent="0.25">
      <c r="A44" s="1"/>
      <c r="B44" s="56" t="s">
        <v>93</v>
      </c>
      <c r="C44" s="168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49">
        <f t="shared" ref="AN44:AY44" si="38">D44*P44*AB44*3600</f>
        <v>0</v>
      </c>
      <c r="AO44" s="55">
        <f t="shared" si="38"/>
        <v>0</v>
      </c>
      <c r="AP44" s="55">
        <f t="shared" si="38"/>
        <v>0</v>
      </c>
      <c r="AQ44" s="55">
        <f t="shared" si="38"/>
        <v>0</v>
      </c>
      <c r="AR44" s="55">
        <f t="shared" si="38"/>
        <v>0</v>
      </c>
      <c r="AS44" s="55">
        <f t="shared" si="38"/>
        <v>0</v>
      </c>
      <c r="AT44" s="55">
        <f t="shared" si="38"/>
        <v>0</v>
      </c>
      <c r="AU44" s="55">
        <f t="shared" si="38"/>
        <v>0</v>
      </c>
      <c r="AV44" s="55">
        <f t="shared" si="38"/>
        <v>0</v>
      </c>
      <c r="AW44" s="55">
        <f t="shared" si="38"/>
        <v>0</v>
      </c>
      <c r="AX44" s="55">
        <f t="shared" si="38"/>
        <v>0</v>
      </c>
      <c r="AY44" s="55">
        <f t="shared" si="38"/>
        <v>0</v>
      </c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</row>
    <row r="45" spans="1:65" ht="14.25" customHeight="1" x14ac:dyDescent="0.25">
      <c r="A45" s="1"/>
      <c r="B45" s="56" t="s">
        <v>94</v>
      </c>
      <c r="C45" s="168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49">
        <f t="shared" ref="AN45:AY45" si="39">D45*P45*AB45*3600</f>
        <v>0</v>
      </c>
      <c r="AO45" s="55">
        <f t="shared" si="39"/>
        <v>0</v>
      </c>
      <c r="AP45" s="55">
        <f t="shared" si="39"/>
        <v>0</v>
      </c>
      <c r="AQ45" s="55">
        <f t="shared" si="39"/>
        <v>0</v>
      </c>
      <c r="AR45" s="55">
        <f t="shared" si="39"/>
        <v>0</v>
      </c>
      <c r="AS45" s="55">
        <f t="shared" si="39"/>
        <v>0</v>
      </c>
      <c r="AT45" s="55">
        <f t="shared" si="39"/>
        <v>0</v>
      </c>
      <c r="AU45" s="55">
        <f t="shared" si="39"/>
        <v>0</v>
      </c>
      <c r="AV45" s="55">
        <f t="shared" si="39"/>
        <v>0</v>
      </c>
      <c r="AW45" s="55">
        <f t="shared" si="39"/>
        <v>0</v>
      </c>
      <c r="AX45" s="55">
        <f t="shared" si="39"/>
        <v>0</v>
      </c>
      <c r="AY45" s="55">
        <f t="shared" si="39"/>
        <v>0</v>
      </c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</row>
    <row r="46" spans="1:65" ht="14.25" customHeight="1" x14ac:dyDescent="0.25">
      <c r="A46" s="1"/>
      <c r="B46" s="56" t="s">
        <v>95</v>
      </c>
      <c r="C46" s="168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49">
        <f t="shared" ref="AN46:AY46" si="40">D46*P46*AB46*3600</f>
        <v>0</v>
      </c>
      <c r="AO46" s="55">
        <f t="shared" si="40"/>
        <v>0</v>
      </c>
      <c r="AP46" s="55">
        <f t="shared" si="40"/>
        <v>0</v>
      </c>
      <c r="AQ46" s="55">
        <f t="shared" si="40"/>
        <v>0</v>
      </c>
      <c r="AR46" s="55">
        <f t="shared" si="40"/>
        <v>0</v>
      </c>
      <c r="AS46" s="55">
        <f t="shared" si="40"/>
        <v>0</v>
      </c>
      <c r="AT46" s="55">
        <f t="shared" si="40"/>
        <v>0</v>
      </c>
      <c r="AU46" s="55">
        <f t="shared" si="40"/>
        <v>0</v>
      </c>
      <c r="AV46" s="55">
        <f t="shared" si="40"/>
        <v>0</v>
      </c>
      <c r="AW46" s="55">
        <f t="shared" si="40"/>
        <v>0</v>
      </c>
      <c r="AX46" s="55">
        <f t="shared" si="40"/>
        <v>0</v>
      </c>
      <c r="AY46" s="55">
        <f t="shared" si="40"/>
        <v>0</v>
      </c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</row>
    <row r="47" spans="1:65" ht="14.25" customHeight="1" x14ac:dyDescent="0.25">
      <c r="A47" s="1"/>
      <c r="B47" s="56" t="s">
        <v>96</v>
      </c>
      <c r="C47" s="170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49">
        <f t="shared" ref="AN47:AY47" si="41">D47*P47*AB47*3600</f>
        <v>0</v>
      </c>
      <c r="AO47" s="55">
        <f t="shared" si="41"/>
        <v>0</v>
      </c>
      <c r="AP47" s="55">
        <f t="shared" si="41"/>
        <v>0</v>
      </c>
      <c r="AQ47" s="55">
        <f t="shared" si="41"/>
        <v>0</v>
      </c>
      <c r="AR47" s="55">
        <f t="shared" si="41"/>
        <v>0</v>
      </c>
      <c r="AS47" s="55">
        <f t="shared" si="41"/>
        <v>0</v>
      </c>
      <c r="AT47" s="55">
        <f t="shared" si="41"/>
        <v>0</v>
      </c>
      <c r="AU47" s="55">
        <f t="shared" si="41"/>
        <v>0</v>
      </c>
      <c r="AV47" s="55">
        <f t="shared" si="41"/>
        <v>0</v>
      </c>
      <c r="AW47" s="55">
        <f t="shared" si="41"/>
        <v>0</v>
      </c>
      <c r="AX47" s="55">
        <f t="shared" si="41"/>
        <v>0</v>
      </c>
      <c r="AY47" s="55">
        <f t="shared" si="41"/>
        <v>0</v>
      </c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</row>
    <row r="48" spans="1:65" ht="14.25" customHeight="1" x14ac:dyDescent="0.25">
      <c r="A48" s="1"/>
      <c r="B48" s="56" t="s">
        <v>97</v>
      </c>
      <c r="C48" s="170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49">
        <f t="shared" ref="AN48:AY48" si="42">D48*P48*AB48*3600</f>
        <v>0</v>
      </c>
      <c r="AO48" s="55">
        <f t="shared" si="42"/>
        <v>0</v>
      </c>
      <c r="AP48" s="55">
        <f t="shared" si="42"/>
        <v>0</v>
      </c>
      <c r="AQ48" s="55">
        <f t="shared" si="42"/>
        <v>0</v>
      </c>
      <c r="AR48" s="55">
        <f t="shared" si="42"/>
        <v>0</v>
      </c>
      <c r="AS48" s="55">
        <f t="shared" si="42"/>
        <v>0</v>
      </c>
      <c r="AT48" s="55">
        <f t="shared" si="42"/>
        <v>0</v>
      </c>
      <c r="AU48" s="55">
        <f t="shared" si="42"/>
        <v>0</v>
      </c>
      <c r="AV48" s="55">
        <f t="shared" si="42"/>
        <v>0</v>
      </c>
      <c r="AW48" s="55">
        <f t="shared" si="42"/>
        <v>0</v>
      </c>
      <c r="AX48" s="55">
        <f t="shared" si="42"/>
        <v>0</v>
      </c>
      <c r="AY48" s="55">
        <f t="shared" si="42"/>
        <v>0</v>
      </c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</row>
    <row r="49" spans="1:65" ht="14.25" customHeight="1" x14ac:dyDescent="0.25">
      <c r="A49" s="1"/>
      <c r="B49" s="56" t="s">
        <v>98</v>
      </c>
      <c r="C49" s="170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49">
        <f t="shared" ref="AN49:AY49" si="43">D49*P49*AB49*3600</f>
        <v>0</v>
      </c>
      <c r="AO49" s="55">
        <f t="shared" si="43"/>
        <v>0</v>
      </c>
      <c r="AP49" s="55">
        <f t="shared" si="43"/>
        <v>0</v>
      </c>
      <c r="AQ49" s="55">
        <f t="shared" si="43"/>
        <v>0</v>
      </c>
      <c r="AR49" s="55">
        <f t="shared" si="43"/>
        <v>0</v>
      </c>
      <c r="AS49" s="55">
        <f t="shared" si="43"/>
        <v>0</v>
      </c>
      <c r="AT49" s="55">
        <f t="shared" si="43"/>
        <v>0</v>
      </c>
      <c r="AU49" s="55">
        <f t="shared" si="43"/>
        <v>0</v>
      </c>
      <c r="AV49" s="55">
        <f t="shared" si="43"/>
        <v>0</v>
      </c>
      <c r="AW49" s="55">
        <f t="shared" si="43"/>
        <v>0</v>
      </c>
      <c r="AX49" s="55">
        <f t="shared" si="43"/>
        <v>0</v>
      </c>
      <c r="AY49" s="55">
        <f t="shared" si="43"/>
        <v>0</v>
      </c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</row>
    <row r="50" spans="1:65" ht="14.25" customHeight="1" x14ac:dyDescent="0.25">
      <c r="A50" s="1"/>
      <c r="B50" s="56" t="s">
        <v>99</v>
      </c>
      <c r="C50" s="170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49">
        <f t="shared" ref="AN50:AY50" si="44">D50*P50*AB50*3600</f>
        <v>0</v>
      </c>
      <c r="AO50" s="55">
        <f t="shared" si="44"/>
        <v>0</v>
      </c>
      <c r="AP50" s="55">
        <f t="shared" si="44"/>
        <v>0</v>
      </c>
      <c r="AQ50" s="55">
        <f t="shared" si="44"/>
        <v>0</v>
      </c>
      <c r="AR50" s="55">
        <f t="shared" si="44"/>
        <v>0</v>
      </c>
      <c r="AS50" s="55">
        <f t="shared" si="44"/>
        <v>0</v>
      </c>
      <c r="AT50" s="55">
        <f t="shared" si="44"/>
        <v>0</v>
      </c>
      <c r="AU50" s="55">
        <f t="shared" si="44"/>
        <v>0</v>
      </c>
      <c r="AV50" s="55">
        <f t="shared" si="44"/>
        <v>0</v>
      </c>
      <c r="AW50" s="55">
        <f t="shared" si="44"/>
        <v>0</v>
      </c>
      <c r="AX50" s="55">
        <f t="shared" si="44"/>
        <v>0</v>
      </c>
      <c r="AY50" s="55">
        <f t="shared" si="44"/>
        <v>0</v>
      </c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</row>
    <row r="51" spans="1:65" ht="14.25" customHeight="1" x14ac:dyDescent="0.25">
      <c r="A51" s="1"/>
      <c r="B51" s="56" t="s">
        <v>100</v>
      </c>
      <c r="C51" s="170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49">
        <f t="shared" ref="AN51:AY51" si="45">D51*P51*AB51*3600</f>
        <v>0</v>
      </c>
      <c r="AO51" s="55">
        <f t="shared" si="45"/>
        <v>0</v>
      </c>
      <c r="AP51" s="55">
        <f t="shared" si="45"/>
        <v>0</v>
      </c>
      <c r="AQ51" s="55">
        <f t="shared" si="45"/>
        <v>0</v>
      </c>
      <c r="AR51" s="55">
        <f t="shared" si="45"/>
        <v>0</v>
      </c>
      <c r="AS51" s="55">
        <f t="shared" si="45"/>
        <v>0</v>
      </c>
      <c r="AT51" s="55">
        <f t="shared" si="45"/>
        <v>0</v>
      </c>
      <c r="AU51" s="55">
        <f t="shared" si="45"/>
        <v>0</v>
      </c>
      <c r="AV51" s="55">
        <f t="shared" si="45"/>
        <v>0</v>
      </c>
      <c r="AW51" s="55">
        <f t="shared" si="45"/>
        <v>0</v>
      </c>
      <c r="AX51" s="55">
        <f t="shared" si="45"/>
        <v>0</v>
      </c>
      <c r="AY51" s="55">
        <f t="shared" si="45"/>
        <v>0</v>
      </c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</row>
    <row r="52" spans="1:65" ht="14.25" customHeight="1" x14ac:dyDescent="0.25">
      <c r="A52" s="1"/>
      <c r="B52" s="56" t="s">
        <v>101</v>
      </c>
      <c r="C52" s="170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49">
        <f t="shared" ref="AN52:AY52" si="46">D52*P52*AB52*3600</f>
        <v>0</v>
      </c>
      <c r="AO52" s="55">
        <f t="shared" si="46"/>
        <v>0</v>
      </c>
      <c r="AP52" s="55">
        <f t="shared" si="46"/>
        <v>0</v>
      </c>
      <c r="AQ52" s="55">
        <f t="shared" si="46"/>
        <v>0</v>
      </c>
      <c r="AR52" s="55">
        <f t="shared" si="46"/>
        <v>0</v>
      </c>
      <c r="AS52" s="55">
        <f t="shared" si="46"/>
        <v>0</v>
      </c>
      <c r="AT52" s="55">
        <f t="shared" si="46"/>
        <v>0</v>
      </c>
      <c r="AU52" s="55">
        <f t="shared" si="46"/>
        <v>0</v>
      </c>
      <c r="AV52" s="55">
        <f t="shared" si="46"/>
        <v>0</v>
      </c>
      <c r="AW52" s="55">
        <f t="shared" si="46"/>
        <v>0</v>
      </c>
      <c r="AX52" s="55">
        <f t="shared" si="46"/>
        <v>0</v>
      </c>
      <c r="AY52" s="55">
        <f t="shared" si="46"/>
        <v>0</v>
      </c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</row>
    <row r="53" spans="1:65" ht="14.25" customHeight="1" x14ac:dyDescent="0.25">
      <c r="A53" s="1"/>
      <c r="B53" s="56" t="s">
        <v>102</v>
      </c>
      <c r="C53" s="170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49">
        <f t="shared" ref="AN53:AY53" si="47">D53*P53*AB53*3600</f>
        <v>0</v>
      </c>
      <c r="AO53" s="55">
        <f t="shared" si="47"/>
        <v>0</v>
      </c>
      <c r="AP53" s="55">
        <f t="shared" si="47"/>
        <v>0</v>
      </c>
      <c r="AQ53" s="55">
        <f t="shared" si="47"/>
        <v>0</v>
      </c>
      <c r="AR53" s="55">
        <f t="shared" si="47"/>
        <v>0</v>
      </c>
      <c r="AS53" s="55">
        <f t="shared" si="47"/>
        <v>0</v>
      </c>
      <c r="AT53" s="55">
        <f t="shared" si="47"/>
        <v>0</v>
      </c>
      <c r="AU53" s="55">
        <f t="shared" si="47"/>
        <v>0</v>
      </c>
      <c r="AV53" s="55">
        <f t="shared" si="47"/>
        <v>0</v>
      </c>
      <c r="AW53" s="55">
        <f t="shared" si="47"/>
        <v>0</v>
      </c>
      <c r="AX53" s="55">
        <f t="shared" si="47"/>
        <v>0</v>
      </c>
      <c r="AY53" s="55">
        <f t="shared" si="47"/>
        <v>0</v>
      </c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</row>
    <row r="54" spans="1:65" ht="14.25" customHeight="1" x14ac:dyDescent="0.25">
      <c r="A54" s="1"/>
      <c r="B54" s="56" t="s">
        <v>103</v>
      </c>
      <c r="C54" s="170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49">
        <f t="shared" ref="AN54:AY54" si="48">D54*P54*AB54*3600</f>
        <v>0</v>
      </c>
      <c r="AO54" s="55">
        <f t="shared" si="48"/>
        <v>0</v>
      </c>
      <c r="AP54" s="55">
        <f t="shared" si="48"/>
        <v>0</v>
      </c>
      <c r="AQ54" s="55">
        <f t="shared" si="48"/>
        <v>0</v>
      </c>
      <c r="AR54" s="55">
        <f t="shared" si="48"/>
        <v>0</v>
      </c>
      <c r="AS54" s="55">
        <f t="shared" si="48"/>
        <v>0</v>
      </c>
      <c r="AT54" s="55">
        <f t="shared" si="48"/>
        <v>0</v>
      </c>
      <c r="AU54" s="55">
        <f t="shared" si="48"/>
        <v>0</v>
      </c>
      <c r="AV54" s="55">
        <f t="shared" si="48"/>
        <v>0</v>
      </c>
      <c r="AW54" s="55">
        <f t="shared" si="48"/>
        <v>0</v>
      </c>
      <c r="AX54" s="55">
        <f t="shared" si="48"/>
        <v>0</v>
      </c>
      <c r="AY54" s="55">
        <f t="shared" si="48"/>
        <v>0</v>
      </c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</row>
    <row r="55" spans="1:65" ht="14.25" customHeight="1" x14ac:dyDescent="0.25">
      <c r="A55" s="1"/>
      <c r="B55" s="56" t="s">
        <v>104</v>
      </c>
      <c r="C55" s="170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49">
        <f t="shared" ref="AN55:AY55" si="49">D55*P55*AB55*3600</f>
        <v>0</v>
      </c>
      <c r="AO55" s="55">
        <f t="shared" si="49"/>
        <v>0</v>
      </c>
      <c r="AP55" s="55">
        <f t="shared" si="49"/>
        <v>0</v>
      </c>
      <c r="AQ55" s="55">
        <f t="shared" si="49"/>
        <v>0</v>
      </c>
      <c r="AR55" s="55">
        <f t="shared" si="49"/>
        <v>0</v>
      </c>
      <c r="AS55" s="55">
        <f t="shared" si="49"/>
        <v>0</v>
      </c>
      <c r="AT55" s="55">
        <f t="shared" si="49"/>
        <v>0</v>
      </c>
      <c r="AU55" s="55">
        <f t="shared" si="49"/>
        <v>0</v>
      </c>
      <c r="AV55" s="55">
        <f t="shared" si="49"/>
        <v>0</v>
      </c>
      <c r="AW55" s="55">
        <f t="shared" si="49"/>
        <v>0</v>
      </c>
      <c r="AX55" s="55">
        <f t="shared" si="49"/>
        <v>0</v>
      </c>
      <c r="AY55" s="55">
        <f t="shared" si="49"/>
        <v>0</v>
      </c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</row>
    <row r="56" spans="1:65" ht="14.25" customHeight="1" x14ac:dyDescent="0.25">
      <c r="A56" s="1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</row>
    <row r="57" spans="1:65" ht="14.25" customHeight="1" x14ac:dyDescent="0.25">
      <c r="A57" s="1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57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</row>
    <row r="58" spans="1:65" ht="14.25" customHeight="1" x14ac:dyDescent="0.25">
      <c r="A58" s="1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</row>
    <row r="59" spans="1:65" ht="14.25" customHeight="1" x14ac:dyDescent="0.25">
      <c r="A59" s="1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</row>
    <row r="60" spans="1:65" ht="14.25" customHeight="1" x14ac:dyDescent="0.25">
      <c r="A60" s="1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</row>
    <row r="61" spans="1:65" ht="14.25" customHeight="1" x14ac:dyDescent="0.25">
      <c r="A61" s="1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</row>
    <row r="62" spans="1:65" ht="14.25" customHeight="1" x14ac:dyDescent="0.25">
      <c r="A62" s="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</row>
    <row r="63" spans="1:65" ht="14.25" customHeight="1" x14ac:dyDescent="0.25">
      <c r="A63" s="1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</row>
    <row r="64" spans="1:65" ht="14.25" customHeight="1" x14ac:dyDescent="0.25">
      <c r="A64" s="1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</row>
    <row r="65" spans="1:65" ht="14.25" customHeight="1" x14ac:dyDescent="0.25">
      <c r="A65" s="1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</row>
    <row r="66" spans="1:65" ht="14.25" customHeight="1" x14ac:dyDescent="0.25">
      <c r="A66" s="1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</row>
    <row r="67" spans="1:65" ht="14.25" customHeight="1" x14ac:dyDescent="0.25">
      <c r="A67" s="1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</row>
    <row r="68" spans="1:65" ht="14.25" customHeight="1" x14ac:dyDescent="0.25">
      <c r="A68" s="1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</row>
    <row r="69" spans="1:65" ht="14.25" customHeight="1" x14ac:dyDescent="0.25">
      <c r="A69" s="1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</row>
    <row r="70" spans="1:65" ht="14.25" customHeight="1" x14ac:dyDescent="0.25">
      <c r="A70" s="1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</row>
    <row r="71" spans="1:65" ht="14.25" customHeight="1" x14ac:dyDescent="0.25">
      <c r="A71" s="1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</row>
    <row r="72" spans="1:65" ht="14.25" customHeight="1" x14ac:dyDescent="0.25">
      <c r="A72" s="1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</row>
    <row r="73" spans="1:65" ht="14.25" customHeight="1" x14ac:dyDescent="0.25">
      <c r="A73" s="1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</row>
    <row r="74" spans="1:65" ht="14.25" customHeight="1" x14ac:dyDescent="0.25">
      <c r="A74" s="1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</row>
    <row r="75" spans="1:65" ht="14.25" customHeight="1" x14ac:dyDescent="0.25">
      <c r="A75" s="1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</row>
    <row r="76" spans="1:65" ht="14.25" customHeight="1" x14ac:dyDescent="0.25">
      <c r="A76" s="1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</row>
    <row r="77" spans="1:65" ht="14.25" customHeight="1" x14ac:dyDescent="0.25">
      <c r="A77" s="1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</row>
    <row r="78" spans="1:65" ht="14.25" customHeight="1" x14ac:dyDescent="0.25">
      <c r="A78" s="1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</row>
    <row r="79" spans="1:65" ht="14.25" customHeight="1" x14ac:dyDescent="0.25">
      <c r="A79" s="1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</row>
    <row r="80" spans="1:65" ht="14.25" customHeight="1" x14ac:dyDescent="0.25">
      <c r="A80" s="1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</row>
    <row r="81" spans="1:65" ht="14.25" customHeight="1" x14ac:dyDescent="0.25">
      <c r="A81" s="1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</row>
    <row r="82" spans="1:65" ht="14.25" customHeight="1" x14ac:dyDescent="0.25">
      <c r="A82" s="1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</row>
    <row r="83" spans="1:65" ht="14.25" customHeight="1" x14ac:dyDescent="0.25">
      <c r="A83" s="1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</row>
    <row r="84" spans="1:65" ht="14.25" customHeight="1" x14ac:dyDescent="0.25">
      <c r="A84" s="1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</row>
    <row r="85" spans="1:65" ht="14.25" customHeight="1" x14ac:dyDescent="0.25">
      <c r="A85" s="1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</row>
    <row r="86" spans="1:65" ht="14.25" customHeight="1" x14ac:dyDescent="0.25">
      <c r="A86" s="1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</row>
    <row r="87" spans="1:65" ht="14.25" customHeight="1" x14ac:dyDescent="0.25">
      <c r="A87" s="1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</row>
    <row r="88" spans="1:65" ht="14.25" customHeight="1" x14ac:dyDescent="0.25">
      <c r="A88" s="1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</row>
    <row r="89" spans="1:65" ht="14.25" customHeight="1" x14ac:dyDescent="0.25">
      <c r="A89" s="1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</row>
    <row r="90" spans="1:65" ht="14.25" customHeight="1" x14ac:dyDescent="0.25">
      <c r="A90" s="1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</row>
    <row r="91" spans="1:65" ht="14.25" customHeight="1" x14ac:dyDescent="0.25">
      <c r="A91" s="1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</row>
    <row r="92" spans="1:65" ht="14.25" customHeight="1" x14ac:dyDescent="0.25">
      <c r="A92" s="1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</row>
    <row r="93" spans="1:65" ht="14.25" customHeight="1" x14ac:dyDescent="0.25">
      <c r="A93" s="1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</row>
    <row r="94" spans="1:65" ht="14.25" customHeight="1" x14ac:dyDescent="0.25">
      <c r="A94" s="1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</row>
    <row r="95" spans="1:65" ht="14.25" customHeight="1" x14ac:dyDescent="0.25">
      <c r="A95" s="1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</row>
    <row r="96" spans="1:65" ht="14.25" customHeight="1" x14ac:dyDescent="0.25">
      <c r="A96" s="1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</row>
    <row r="97" spans="1:65" ht="14.25" customHeight="1" x14ac:dyDescent="0.25">
      <c r="A97" s="1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</row>
    <row r="98" spans="1:65" ht="14.25" customHeight="1" x14ac:dyDescent="0.25">
      <c r="A98" s="1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</row>
    <row r="99" spans="1:65" ht="14.25" customHeight="1" x14ac:dyDescent="0.25">
      <c r="A99" s="1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</row>
    <row r="100" spans="1:65" ht="14.25" customHeight="1" x14ac:dyDescent="0.25">
      <c r="A100" s="1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</row>
    <row r="101" spans="1:65" ht="14.25" customHeight="1" x14ac:dyDescent="0.25">
      <c r="A101" s="1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</row>
    <row r="102" spans="1:65" ht="14.25" customHeight="1" x14ac:dyDescent="0.25">
      <c r="A102" s="1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</row>
    <row r="103" spans="1:65" ht="14.25" customHeight="1" x14ac:dyDescent="0.25">
      <c r="A103" s="1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</row>
    <row r="104" spans="1:65" ht="14.25" customHeight="1" x14ac:dyDescent="0.25">
      <c r="A104" s="1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</row>
    <row r="105" spans="1:65" ht="14.25" customHeight="1" x14ac:dyDescent="0.25">
      <c r="A105" s="1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</row>
    <row r="106" spans="1:65" ht="14.25" customHeight="1" x14ac:dyDescent="0.25">
      <c r="A106" s="1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</row>
    <row r="107" spans="1:65" ht="14.25" customHeight="1" x14ac:dyDescent="0.25">
      <c r="A107" s="1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</row>
    <row r="108" spans="1:65" ht="14.25" customHeight="1" x14ac:dyDescent="0.25">
      <c r="A108" s="1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</row>
    <row r="109" spans="1:65" ht="14.25" customHeight="1" x14ac:dyDescent="0.25">
      <c r="A109" s="1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</row>
    <row r="110" spans="1:65" ht="14.25" customHeight="1" x14ac:dyDescent="0.25">
      <c r="A110" s="1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</row>
    <row r="111" spans="1:65" ht="14.25" customHeight="1" x14ac:dyDescent="0.25">
      <c r="A111" s="1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</row>
    <row r="112" spans="1:65" ht="14.25" customHeight="1" x14ac:dyDescent="0.25">
      <c r="A112" s="1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</row>
    <row r="113" spans="1:65" ht="14.25" customHeight="1" x14ac:dyDescent="0.25">
      <c r="A113" s="1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</row>
    <row r="114" spans="1:65" ht="14.25" customHeight="1" x14ac:dyDescent="0.25">
      <c r="A114" s="1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</row>
    <row r="115" spans="1:65" ht="14.25" customHeight="1" x14ac:dyDescent="0.25">
      <c r="A115" s="1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</row>
    <row r="116" spans="1:65" ht="14.25" customHeight="1" x14ac:dyDescent="0.25">
      <c r="A116" s="1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</row>
    <row r="117" spans="1:65" ht="14.25" customHeight="1" x14ac:dyDescent="0.25">
      <c r="A117" s="1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</row>
    <row r="118" spans="1:65" ht="14.25" customHeight="1" x14ac:dyDescent="0.25">
      <c r="A118" s="1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</row>
    <row r="119" spans="1:65" ht="14.25" customHeight="1" x14ac:dyDescent="0.25">
      <c r="A119" s="1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</row>
    <row r="120" spans="1:65" ht="14.25" customHeight="1" x14ac:dyDescent="0.25">
      <c r="A120" s="1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</row>
    <row r="121" spans="1:65" ht="14.25" customHeight="1" x14ac:dyDescent="0.25">
      <c r="A121" s="1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</row>
    <row r="122" spans="1:65" ht="14.25" customHeight="1" x14ac:dyDescent="0.25">
      <c r="A122" s="1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</row>
    <row r="123" spans="1:65" ht="14.25" customHeight="1" x14ac:dyDescent="0.25">
      <c r="A123" s="1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</row>
    <row r="124" spans="1:65" ht="14.25" customHeight="1" x14ac:dyDescent="0.25">
      <c r="A124" s="1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</row>
    <row r="125" spans="1:65" ht="14.25" customHeight="1" x14ac:dyDescent="0.25">
      <c r="A125" s="1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</row>
    <row r="126" spans="1:65" ht="14.25" customHeight="1" x14ac:dyDescent="0.25">
      <c r="A126" s="1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</row>
    <row r="127" spans="1:65" ht="14.25" customHeight="1" x14ac:dyDescent="0.25">
      <c r="A127" s="1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</row>
    <row r="128" spans="1:65" ht="14.25" customHeight="1" x14ac:dyDescent="0.25">
      <c r="A128" s="1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</row>
    <row r="129" spans="1:65" ht="14.25" customHeight="1" x14ac:dyDescent="0.25">
      <c r="A129" s="1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</row>
    <row r="130" spans="1:65" ht="14.25" customHeight="1" x14ac:dyDescent="0.25">
      <c r="A130" s="1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</row>
    <row r="131" spans="1:65" ht="14.25" customHeight="1" x14ac:dyDescent="0.25">
      <c r="A131" s="1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</row>
    <row r="132" spans="1:65" ht="14.25" customHeight="1" x14ac:dyDescent="0.25">
      <c r="A132" s="1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</row>
    <row r="133" spans="1:65" ht="14.25" customHeight="1" x14ac:dyDescent="0.25">
      <c r="A133" s="1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</row>
    <row r="134" spans="1:65" ht="14.25" customHeight="1" x14ac:dyDescent="0.25">
      <c r="A134" s="1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</row>
    <row r="135" spans="1:65" ht="14.25" customHeight="1" x14ac:dyDescent="0.25">
      <c r="A135" s="1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</row>
    <row r="136" spans="1:65" ht="14.25" customHeight="1" x14ac:dyDescent="0.25">
      <c r="A136" s="1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</row>
    <row r="137" spans="1:65" ht="14.25" customHeight="1" x14ac:dyDescent="0.25">
      <c r="A137" s="1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</row>
    <row r="138" spans="1:65" ht="14.25" customHeight="1" x14ac:dyDescent="0.25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</row>
    <row r="139" spans="1:65" ht="14.25" customHeight="1" x14ac:dyDescent="0.25">
      <c r="A139" s="1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</row>
    <row r="140" spans="1:65" ht="14.25" customHeight="1" x14ac:dyDescent="0.25">
      <c r="A140" s="1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</row>
    <row r="141" spans="1:65" ht="14.25" customHeight="1" x14ac:dyDescent="0.25">
      <c r="A141" s="1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</row>
    <row r="142" spans="1:65" ht="14.25" customHeight="1" x14ac:dyDescent="0.25">
      <c r="A142" s="1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</row>
    <row r="143" spans="1:65" ht="14.25" customHeight="1" x14ac:dyDescent="0.25">
      <c r="A143" s="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</row>
    <row r="144" spans="1:65" ht="14.25" customHeight="1" x14ac:dyDescent="0.25">
      <c r="A144" s="1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</row>
    <row r="145" spans="1:65" ht="14.25" customHeight="1" x14ac:dyDescent="0.25">
      <c r="A145" s="1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</row>
    <row r="146" spans="1:65" ht="14.25" customHeight="1" x14ac:dyDescent="0.25">
      <c r="A146" s="1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</row>
    <row r="147" spans="1:65" ht="14.25" customHeight="1" x14ac:dyDescent="0.25">
      <c r="A147" s="1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</row>
    <row r="148" spans="1:65" ht="14.25" customHeight="1" x14ac:dyDescent="0.25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</row>
    <row r="149" spans="1:65" ht="14.25" customHeight="1" x14ac:dyDescent="0.25">
      <c r="A149" s="1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</row>
    <row r="150" spans="1:65" ht="14.25" customHeight="1" x14ac:dyDescent="0.25">
      <c r="A150" s="1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</row>
    <row r="151" spans="1:65" ht="14.25" customHeight="1" x14ac:dyDescent="0.25">
      <c r="A151" s="1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</row>
    <row r="152" spans="1:65" ht="14.25" customHeight="1" x14ac:dyDescent="0.25">
      <c r="A152" s="1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</row>
    <row r="153" spans="1:65" ht="14.25" customHeight="1" x14ac:dyDescent="0.25">
      <c r="A153" s="1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</row>
    <row r="154" spans="1:65" ht="14.25" customHeight="1" x14ac:dyDescent="0.25">
      <c r="A154" s="1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</row>
    <row r="155" spans="1:65" ht="14.25" customHeight="1" x14ac:dyDescent="0.25">
      <c r="A155" s="1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</row>
    <row r="156" spans="1:65" ht="14.25" customHeight="1" x14ac:dyDescent="0.25">
      <c r="A156" s="1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</row>
    <row r="157" spans="1:65" ht="14.25" customHeight="1" x14ac:dyDescent="0.25">
      <c r="A157" s="1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</row>
    <row r="158" spans="1:65" ht="14.25" customHeight="1" x14ac:dyDescent="0.25">
      <c r="A158" s="1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</row>
    <row r="159" spans="1:65" ht="14.25" customHeight="1" x14ac:dyDescent="0.25">
      <c r="A159" s="1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</row>
    <row r="160" spans="1:65" ht="14.25" customHeight="1" x14ac:dyDescent="0.25">
      <c r="A160" s="1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</row>
    <row r="161" spans="1:65" ht="14.25" customHeight="1" x14ac:dyDescent="0.25">
      <c r="A161" s="1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</row>
    <row r="162" spans="1:65" ht="14.25" customHeight="1" x14ac:dyDescent="0.25">
      <c r="A162" s="1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</row>
    <row r="163" spans="1:65" ht="14.25" customHeight="1" x14ac:dyDescent="0.25">
      <c r="A163" s="1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</row>
    <row r="164" spans="1:65" ht="14.25" customHeight="1" x14ac:dyDescent="0.25">
      <c r="A164" s="1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</row>
    <row r="165" spans="1:65" ht="14.25" customHeight="1" x14ac:dyDescent="0.25">
      <c r="A165" s="1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</row>
    <row r="166" spans="1:65" ht="14.25" customHeight="1" x14ac:dyDescent="0.25">
      <c r="A166" s="1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</row>
    <row r="167" spans="1:65" ht="14.25" customHeight="1" x14ac:dyDescent="0.25">
      <c r="A167" s="1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</row>
    <row r="168" spans="1:65" ht="14.25" customHeight="1" x14ac:dyDescent="0.25">
      <c r="A168" s="1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</row>
    <row r="169" spans="1:65" ht="14.25" customHeight="1" x14ac:dyDescent="0.25">
      <c r="A169" s="1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</row>
    <row r="170" spans="1:65" ht="14.25" customHeight="1" x14ac:dyDescent="0.25">
      <c r="A170" s="1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</row>
    <row r="171" spans="1:65" ht="14.25" customHeight="1" x14ac:dyDescent="0.25">
      <c r="A171" s="1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</row>
    <row r="172" spans="1:65" ht="14.25" customHeight="1" x14ac:dyDescent="0.25">
      <c r="A172" s="1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</row>
    <row r="173" spans="1:65" ht="14.25" customHeight="1" x14ac:dyDescent="0.25">
      <c r="A173" s="1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</row>
    <row r="174" spans="1:65" ht="14.25" customHeight="1" x14ac:dyDescent="0.25">
      <c r="A174" s="1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</row>
    <row r="175" spans="1:65" ht="14.25" customHeight="1" x14ac:dyDescent="0.25">
      <c r="A175" s="1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</row>
    <row r="176" spans="1:65" ht="14.25" customHeight="1" x14ac:dyDescent="0.25">
      <c r="A176" s="1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</row>
    <row r="177" spans="1:65" ht="14.25" customHeight="1" x14ac:dyDescent="0.25">
      <c r="A177" s="1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</row>
    <row r="178" spans="1:65" ht="14.25" customHeight="1" x14ac:dyDescent="0.25">
      <c r="A178" s="1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</row>
    <row r="179" spans="1:65" ht="14.25" customHeight="1" x14ac:dyDescent="0.25">
      <c r="A179" s="1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</row>
    <row r="180" spans="1:65" ht="14.25" customHeight="1" x14ac:dyDescent="0.25">
      <c r="A180" s="1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</row>
    <row r="181" spans="1:65" ht="14.25" customHeight="1" x14ac:dyDescent="0.25">
      <c r="A181" s="1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</row>
    <row r="182" spans="1:65" ht="14.25" customHeight="1" x14ac:dyDescent="0.25">
      <c r="A182" s="1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</row>
    <row r="183" spans="1:65" ht="14.25" customHeight="1" x14ac:dyDescent="0.25">
      <c r="A183" s="1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</row>
    <row r="184" spans="1:65" ht="14.25" customHeight="1" x14ac:dyDescent="0.25">
      <c r="A184" s="1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</row>
    <row r="185" spans="1:65" ht="14.25" customHeight="1" x14ac:dyDescent="0.25">
      <c r="A185" s="1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</row>
    <row r="186" spans="1:65" ht="14.25" customHeight="1" x14ac:dyDescent="0.25">
      <c r="A186" s="1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</row>
    <row r="187" spans="1:65" ht="14.25" customHeight="1" x14ac:dyDescent="0.25">
      <c r="A187" s="1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</row>
    <row r="188" spans="1:65" ht="14.25" customHeight="1" x14ac:dyDescent="0.25">
      <c r="A188" s="1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</row>
    <row r="189" spans="1:65" ht="14.25" customHeight="1" x14ac:dyDescent="0.25">
      <c r="A189" s="1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</row>
    <row r="190" spans="1:65" ht="14.25" customHeight="1" x14ac:dyDescent="0.25">
      <c r="A190" s="1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</row>
    <row r="191" spans="1:65" ht="14.25" customHeight="1" x14ac:dyDescent="0.25">
      <c r="A191" s="1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</row>
    <row r="192" spans="1:65" ht="14.25" customHeight="1" x14ac:dyDescent="0.25">
      <c r="A192" s="1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</row>
    <row r="193" spans="1:65" ht="14.25" customHeight="1" x14ac:dyDescent="0.25">
      <c r="A193" s="1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</row>
    <row r="194" spans="1:65" ht="14.25" customHeight="1" x14ac:dyDescent="0.25">
      <c r="A194" s="1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</row>
    <row r="195" spans="1:65" ht="14.25" customHeight="1" x14ac:dyDescent="0.25">
      <c r="A195" s="1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</row>
    <row r="196" spans="1:65" ht="14.25" customHeight="1" x14ac:dyDescent="0.25">
      <c r="A196" s="1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</row>
    <row r="197" spans="1:65" ht="14.25" customHeight="1" x14ac:dyDescent="0.25">
      <c r="A197" s="1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</row>
    <row r="198" spans="1:65" ht="14.25" customHeight="1" x14ac:dyDescent="0.25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</row>
    <row r="199" spans="1:65" ht="14.25" customHeight="1" x14ac:dyDescent="0.25">
      <c r="A199" s="1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</row>
    <row r="200" spans="1:65" ht="14.25" customHeight="1" x14ac:dyDescent="0.25">
      <c r="A200" s="1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</row>
    <row r="201" spans="1:65" ht="14.25" customHeight="1" x14ac:dyDescent="0.25">
      <c r="A201" s="1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</row>
    <row r="202" spans="1:65" ht="14.25" customHeight="1" x14ac:dyDescent="0.25">
      <c r="A202" s="1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</row>
    <row r="203" spans="1:65" ht="14.25" customHeight="1" x14ac:dyDescent="0.25">
      <c r="A203" s="1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</row>
    <row r="204" spans="1:65" ht="14.25" customHeight="1" x14ac:dyDescent="0.25">
      <c r="A204" s="1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</row>
    <row r="205" spans="1:65" ht="14.25" customHeight="1" x14ac:dyDescent="0.25">
      <c r="A205" s="1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</row>
    <row r="206" spans="1:65" ht="14.25" customHeight="1" x14ac:dyDescent="0.25">
      <c r="A206" s="1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</row>
    <row r="207" spans="1:65" ht="14.25" customHeight="1" x14ac:dyDescent="0.25">
      <c r="A207" s="1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</row>
    <row r="208" spans="1:65" ht="14.25" customHeight="1" x14ac:dyDescent="0.25">
      <c r="A208" s="1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</row>
    <row r="209" spans="1:65" ht="14.25" customHeight="1" x14ac:dyDescent="0.25">
      <c r="A209" s="1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</row>
    <row r="210" spans="1:65" ht="14.25" customHeight="1" x14ac:dyDescent="0.25">
      <c r="A210" s="1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</row>
    <row r="211" spans="1:65" ht="14.25" customHeight="1" x14ac:dyDescent="0.25">
      <c r="A211" s="1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</row>
    <row r="212" spans="1:65" ht="14.25" customHeight="1" x14ac:dyDescent="0.25">
      <c r="A212" s="1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</row>
    <row r="213" spans="1:65" ht="14.25" customHeight="1" x14ac:dyDescent="0.25">
      <c r="A213" s="1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</row>
    <row r="214" spans="1:65" ht="14.25" customHeight="1" x14ac:dyDescent="0.25">
      <c r="A214" s="1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</row>
    <row r="215" spans="1:65" ht="14.25" customHeight="1" x14ac:dyDescent="0.25">
      <c r="A215" s="1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</row>
    <row r="216" spans="1:65" ht="14.25" customHeight="1" x14ac:dyDescent="0.25">
      <c r="A216" s="1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</row>
    <row r="217" spans="1:65" ht="14.25" customHeight="1" x14ac:dyDescent="0.25">
      <c r="A217" s="1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</row>
    <row r="218" spans="1:65" ht="14.25" customHeight="1" x14ac:dyDescent="0.25">
      <c r="A218" s="1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</row>
    <row r="219" spans="1:65" ht="14.25" customHeight="1" x14ac:dyDescent="0.25">
      <c r="A219" s="1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</row>
    <row r="220" spans="1:65" ht="14.25" customHeight="1" x14ac:dyDescent="0.25">
      <c r="A220" s="1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</row>
    <row r="221" spans="1:65" ht="14.25" customHeight="1" x14ac:dyDescent="0.25">
      <c r="A221" s="1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</row>
    <row r="222" spans="1:65" ht="14.25" customHeight="1" x14ac:dyDescent="0.25">
      <c r="A222" s="1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</row>
    <row r="223" spans="1:65" ht="14.25" customHeight="1" x14ac:dyDescent="0.25">
      <c r="A223" s="1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</row>
    <row r="224" spans="1:65" ht="14.25" customHeight="1" x14ac:dyDescent="0.25">
      <c r="A224" s="1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</row>
    <row r="225" spans="1:65" ht="14.25" customHeight="1" x14ac:dyDescent="0.25">
      <c r="A225" s="1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</row>
    <row r="226" spans="1:65" ht="14.25" customHeight="1" x14ac:dyDescent="0.25">
      <c r="A226" s="1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</row>
    <row r="227" spans="1:65" ht="14.25" customHeight="1" x14ac:dyDescent="0.25">
      <c r="A227" s="1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</row>
    <row r="228" spans="1:65" ht="14.25" customHeight="1" x14ac:dyDescent="0.25">
      <c r="A228" s="1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</row>
    <row r="229" spans="1:65" ht="14.25" customHeight="1" x14ac:dyDescent="0.25">
      <c r="A229" s="1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</row>
    <row r="230" spans="1:65" ht="14.25" customHeight="1" x14ac:dyDescent="0.25">
      <c r="A230" s="1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</row>
    <row r="231" spans="1:65" ht="14.25" customHeight="1" x14ac:dyDescent="0.25">
      <c r="A231" s="1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</row>
    <row r="232" spans="1:65" ht="14.25" customHeight="1" x14ac:dyDescent="0.25">
      <c r="A232" s="1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</row>
    <row r="233" spans="1:65" ht="14.25" customHeight="1" x14ac:dyDescent="0.25">
      <c r="A233" s="1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</row>
    <row r="234" spans="1:65" ht="14.25" customHeight="1" x14ac:dyDescent="0.25">
      <c r="A234" s="1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</row>
    <row r="235" spans="1:65" ht="14.25" customHeight="1" x14ac:dyDescent="0.25">
      <c r="A235" s="1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</row>
    <row r="236" spans="1:65" ht="14.25" customHeight="1" x14ac:dyDescent="0.25">
      <c r="A236" s="1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</row>
    <row r="237" spans="1:65" ht="14.25" customHeight="1" x14ac:dyDescent="0.25">
      <c r="A237" s="1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</row>
    <row r="238" spans="1:65" ht="14.25" customHeight="1" x14ac:dyDescent="0.25">
      <c r="A238" s="1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</row>
    <row r="239" spans="1:65" ht="14.25" customHeight="1" x14ac:dyDescent="0.25">
      <c r="A239" s="1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</row>
    <row r="240" spans="1:65" ht="14.25" customHeight="1" x14ac:dyDescent="0.25">
      <c r="A240" s="1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</row>
    <row r="241" spans="1:65" ht="14.25" customHeight="1" x14ac:dyDescent="0.25">
      <c r="A241" s="1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</row>
    <row r="242" spans="1:65" ht="14.25" customHeight="1" x14ac:dyDescent="0.25">
      <c r="A242" s="1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</row>
    <row r="243" spans="1:65" ht="14.25" customHeight="1" x14ac:dyDescent="0.25">
      <c r="A243" s="1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</row>
    <row r="244" spans="1:65" ht="14.25" customHeight="1" x14ac:dyDescent="0.25">
      <c r="A244" s="1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</row>
    <row r="245" spans="1:65" ht="14.25" customHeight="1" x14ac:dyDescent="0.25">
      <c r="A245" s="1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</row>
    <row r="246" spans="1:65" ht="14.25" customHeight="1" x14ac:dyDescent="0.25">
      <c r="A246" s="1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</row>
    <row r="247" spans="1:65" ht="14.25" customHeight="1" x14ac:dyDescent="0.25">
      <c r="A247" s="1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</row>
    <row r="248" spans="1:65" ht="14.25" customHeight="1" x14ac:dyDescent="0.25">
      <c r="A248" s="1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</row>
    <row r="249" spans="1:65" ht="14.25" customHeight="1" x14ac:dyDescent="0.25">
      <c r="A249" s="1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</row>
    <row r="250" spans="1:65" ht="14.25" customHeight="1" x14ac:dyDescent="0.25">
      <c r="A250" s="1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</row>
    <row r="251" spans="1:65" ht="14.25" customHeight="1" x14ac:dyDescent="0.25">
      <c r="A251" s="1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</row>
    <row r="252" spans="1:65" ht="14.25" customHeight="1" x14ac:dyDescent="0.25">
      <c r="A252" s="1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</row>
    <row r="253" spans="1:65" ht="14.25" customHeight="1" x14ac:dyDescent="0.25">
      <c r="A253" s="1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</row>
    <row r="254" spans="1:65" ht="14.25" customHeight="1" x14ac:dyDescent="0.25">
      <c r="A254" s="1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</row>
    <row r="255" spans="1:65" ht="14.25" customHeight="1" x14ac:dyDescent="0.25">
      <c r="A255" s="1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</row>
    <row r="256" spans="1:65" ht="14.25" customHeight="1" x14ac:dyDescent="0.25">
      <c r="A256" s="1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</row>
    <row r="257" spans="1:65" ht="14.25" customHeight="1" x14ac:dyDescent="0.25">
      <c r="A257" s="1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</row>
    <row r="258" spans="1:65" ht="14.25" customHeight="1" x14ac:dyDescent="0.25">
      <c r="A258" s="1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</row>
    <row r="259" spans="1:65" ht="14.25" customHeight="1" x14ac:dyDescent="0.25">
      <c r="A259" s="1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</row>
    <row r="260" spans="1:65" ht="14.25" customHeight="1" x14ac:dyDescent="0.25">
      <c r="A260" s="1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</row>
    <row r="261" spans="1:65" ht="14.25" customHeight="1" x14ac:dyDescent="0.25">
      <c r="A261" s="1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</row>
    <row r="262" spans="1:65" ht="14.25" customHeight="1" x14ac:dyDescent="0.25">
      <c r="A262" s="1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</row>
    <row r="263" spans="1:65" ht="14.25" customHeight="1" x14ac:dyDescent="0.25">
      <c r="A263" s="1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</row>
    <row r="264" spans="1:65" ht="14.25" customHeight="1" x14ac:dyDescent="0.25">
      <c r="A264" s="1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</row>
    <row r="265" spans="1:65" ht="14.25" customHeight="1" x14ac:dyDescent="0.25">
      <c r="A265" s="1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</row>
    <row r="266" spans="1:65" ht="14.25" customHeight="1" x14ac:dyDescent="0.25">
      <c r="A266" s="1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</row>
    <row r="267" spans="1:65" ht="14.25" customHeight="1" x14ac:dyDescent="0.25">
      <c r="A267" s="1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</row>
    <row r="268" spans="1:65" ht="14.25" customHeight="1" x14ac:dyDescent="0.25">
      <c r="A268" s="1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</row>
    <row r="269" spans="1:65" ht="14.25" customHeight="1" x14ac:dyDescent="0.25">
      <c r="A269" s="1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</row>
    <row r="270" spans="1:65" ht="14.25" customHeight="1" x14ac:dyDescent="0.25">
      <c r="A270" s="1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</row>
    <row r="271" spans="1:65" ht="14.25" customHeight="1" x14ac:dyDescent="0.25">
      <c r="A271" s="1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</row>
    <row r="272" spans="1:65" ht="14.25" customHeight="1" x14ac:dyDescent="0.25">
      <c r="A272" s="1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</row>
    <row r="273" spans="1:65" ht="14.25" customHeight="1" x14ac:dyDescent="0.25">
      <c r="A273" s="1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</row>
    <row r="274" spans="1:65" ht="14.25" customHeight="1" x14ac:dyDescent="0.25">
      <c r="A274" s="1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</row>
    <row r="275" spans="1:65" ht="14.25" customHeight="1" x14ac:dyDescent="0.25">
      <c r="A275" s="1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</row>
    <row r="276" spans="1:65" ht="14.25" customHeight="1" x14ac:dyDescent="0.25">
      <c r="A276" s="1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</row>
    <row r="277" spans="1:65" ht="14.25" customHeight="1" x14ac:dyDescent="0.25">
      <c r="A277" s="1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</row>
    <row r="278" spans="1:65" ht="14.25" customHeight="1" x14ac:dyDescent="0.25">
      <c r="A278" s="1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</row>
    <row r="279" spans="1:65" ht="14.25" customHeight="1" x14ac:dyDescent="0.25">
      <c r="A279" s="1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</row>
    <row r="280" spans="1:65" ht="14.25" customHeight="1" x14ac:dyDescent="0.25">
      <c r="A280" s="1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</row>
    <row r="281" spans="1:65" ht="14.25" customHeight="1" x14ac:dyDescent="0.25">
      <c r="A281" s="1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</row>
    <row r="282" spans="1:65" ht="14.25" customHeight="1" x14ac:dyDescent="0.25">
      <c r="A282" s="1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</row>
    <row r="283" spans="1:65" ht="14.25" customHeight="1" x14ac:dyDescent="0.25">
      <c r="A283" s="1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</row>
    <row r="284" spans="1:65" ht="14.25" customHeight="1" x14ac:dyDescent="0.25">
      <c r="A284" s="1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</row>
    <row r="285" spans="1:65" ht="14.25" customHeight="1" x14ac:dyDescent="0.25">
      <c r="A285" s="1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</row>
    <row r="286" spans="1:65" ht="14.25" customHeight="1" x14ac:dyDescent="0.25">
      <c r="A286" s="1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</row>
    <row r="287" spans="1:65" ht="14.25" customHeight="1" x14ac:dyDescent="0.25">
      <c r="A287" s="1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</row>
    <row r="288" spans="1:65" ht="14.25" customHeight="1" x14ac:dyDescent="0.25">
      <c r="A288" s="1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</row>
    <row r="289" spans="1:65" ht="14.25" customHeight="1" x14ac:dyDescent="0.25">
      <c r="A289" s="1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</row>
    <row r="290" spans="1:65" ht="14.25" customHeight="1" x14ac:dyDescent="0.25">
      <c r="A290" s="1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</row>
    <row r="291" spans="1:65" ht="14.25" customHeight="1" x14ac:dyDescent="0.25">
      <c r="A291" s="1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</row>
    <row r="292" spans="1:65" ht="14.25" customHeight="1" x14ac:dyDescent="0.25">
      <c r="A292" s="1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</row>
    <row r="293" spans="1:65" ht="14.25" customHeight="1" x14ac:dyDescent="0.25">
      <c r="A293" s="1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</row>
    <row r="294" spans="1:65" ht="14.25" customHeight="1" x14ac:dyDescent="0.25">
      <c r="A294" s="1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</row>
    <row r="295" spans="1:65" ht="14.25" customHeight="1" x14ac:dyDescent="0.25">
      <c r="A295" s="1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</row>
    <row r="296" spans="1:65" ht="14.25" customHeight="1" x14ac:dyDescent="0.25">
      <c r="A296" s="1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</row>
    <row r="297" spans="1:65" ht="14.25" customHeight="1" x14ac:dyDescent="0.25">
      <c r="A297" s="1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</row>
    <row r="298" spans="1:65" ht="14.25" customHeight="1" x14ac:dyDescent="0.25">
      <c r="A298" s="1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</row>
    <row r="299" spans="1:65" ht="14.25" customHeight="1" x14ac:dyDescent="0.25">
      <c r="A299" s="1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</row>
    <row r="300" spans="1:65" ht="14.25" customHeight="1" x14ac:dyDescent="0.25">
      <c r="A300" s="1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</row>
    <row r="301" spans="1:65" ht="14.25" customHeight="1" x14ac:dyDescent="0.25">
      <c r="A301" s="1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</row>
    <row r="302" spans="1:65" ht="14.25" customHeight="1" x14ac:dyDescent="0.25">
      <c r="A302" s="1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</row>
    <row r="303" spans="1:65" ht="14.25" customHeight="1" x14ac:dyDescent="0.25">
      <c r="A303" s="1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</row>
    <row r="304" spans="1:65" ht="14.25" customHeight="1" x14ac:dyDescent="0.25">
      <c r="A304" s="1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</row>
    <row r="305" spans="1:65" ht="14.25" customHeight="1" x14ac:dyDescent="0.25">
      <c r="A305" s="1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</row>
    <row r="306" spans="1:65" ht="14.25" customHeight="1" x14ac:dyDescent="0.25">
      <c r="A306" s="1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</row>
    <row r="307" spans="1:65" ht="14.25" customHeight="1" x14ac:dyDescent="0.25">
      <c r="A307" s="1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</row>
    <row r="308" spans="1:65" ht="14.25" customHeight="1" x14ac:dyDescent="0.25">
      <c r="A308" s="1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</row>
    <row r="309" spans="1:65" ht="14.25" customHeight="1" x14ac:dyDescent="0.25">
      <c r="A309" s="1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</row>
    <row r="310" spans="1:65" ht="14.25" customHeight="1" x14ac:dyDescent="0.25">
      <c r="A310" s="1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</row>
    <row r="311" spans="1:65" ht="14.25" customHeight="1" x14ac:dyDescent="0.25">
      <c r="A311" s="1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</row>
    <row r="312" spans="1:65" ht="14.25" customHeight="1" x14ac:dyDescent="0.25">
      <c r="A312" s="1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</row>
    <row r="313" spans="1:65" ht="14.25" customHeight="1" x14ac:dyDescent="0.25">
      <c r="A313" s="1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</row>
    <row r="314" spans="1:65" ht="14.25" customHeight="1" x14ac:dyDescent="0.25">
      <c r="A314" s="1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</row>
    <row r="315" spans="1:65" ht="14.25" customHeight="1" x14ac:dyDescent="0.25">
      <c r="A315" s="1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</row>
    <row r="316" spans="1:65" ht="14.25" customHeight="1" x14ac:dyDescent="0.25">
      <c r="A316" s="1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</row>
    <row r="317" spans="1:65" ht="14.25" customHeight="1" x14ac:dyDescent="0.25">
      <c r="A317" s="1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</row>
    <row r="318" spans="1:65" ht="14.25" customHeight="1" x14ac:dyDescent="0.25">
      <c r="A318" s="1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</row>
    <row r="319" spans="1:65" ht="14.25" customHeight="1" x14ac:dyDescent="0.25">
      <c r="A319" s="1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</row>
    <row r="320" spans="1:65" ht="14.25" customHeight="1" x14ac:dyDescent="0.25">
      <c r="A320" s="1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</row>
    <row r="321" spans="1:65" ht="14.25" customHeight="1" x14ac:dyDescent="0.25">
      <c r="A321" s="1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</row>
    <row r="322" spans="1:65" ht="14.25" customHeight="1" x14ac:dyDescent="0.25">
      <c r="A322" s="1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</row>
    <row r="323" spans="1:65" ht="14.25" customHeight="1" x14ac:dyDescent="0.25">
      <c r="A323" s="1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</row>
    <row r="324" spans="1:65" ht="14.25" customHeight="1" x14ac:dyDescent="0.25">
      <c r="A324" s="1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</row>
    <row r="325" spans="1:65" ht="14.25" customHeight="1" x14ac:dyDescent="0.25">
      <c r="A325" s="1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</row>
    <row r="326" spans="1:65" ht="14.25" customHeight="1" x14ac:dyDescent="0.25">
      <c r="A326" s="1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</row>
    <row r="327" spans="1:65" ht="14.25" customHeight="1" x14ac:dyDescent="0.25">
      <c r="A327" s="1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</row>
    <row r="328" spans="1:65" ht="14.25" customHeight="1" x14ac:dyDescent="0.25">
      <c r="A328" s="1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</row>
    <row r="329" spans="1:65" ht="14.25" customHeight="1" x14ac:dyDescent="0.25">
      <c r="A329" s="1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</row>
    <row r="330" spans="1:65" ht="14.25" customHeight="1" x14ac:dyDescent="0.25">
      <c r="A330" s="1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</row>
    <row r="331" spans="1:65" ht="14.25" customHeight="1" x14ac:dyDescent="0.25">
      <c r="A331" s="1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</row>
    <row r="332" spans="1:65" ht="14.25" customHeight="1" x14ac:dyDescent="0.25">
      <c r="A332" s="1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</row>
    <row r="333" spans="1:65" ht="14.25" customHeight="1" x14ac:dyDescent="0.25">
      <c r="A333" s="1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</row>
    <row r="334" spans="1:65" ht="14.25" customHeight="1" x14ac:dyDescent="0.25">
      <c r="A334" s="1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</row>
    <row r="335" spans="1:65" ht="14.25" customHeight="1" x14ac:dyDescent="0.25">
      <c r="A335" s="1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</row>
    <row r="336" spans="1:65" ht="14.25" customHeight="1" x14ac:dyDescent="0.25">
      <c r="A336" s="1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</row>
    <row r="337" spans="1:65" ht="14.25" customHeight="1" x14ac:dyDescent="0.25">
      <c r="A337" s="1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</row>
    <row r="338" spans="1:65" ht="14.25" customHeight="1" x14ac:dyDescent="0.25">
      <c r="A338" s="1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</row>
    <row r="339" spans="1:65" ht="14.25" customHeight="1" x14ac:dyDescent="0.25">
      <c r="A339" s="1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</row>
    <row r="340" spans="1:65" ht="14.25" customHeight="1" x14ac:dyDescent="0.25">
      <c r="A340" s="1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</row>
    <row r="341" spans="1:65" ht="14.25" customHeight="1" x14ac:dyDescent="0.25">
      <c r="A341" s="1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</row>
    <row r="342" spans="1:65" ht="14.25" customHeight="1" x14ac:dyDescent="0.25">
      <c r="A342" s="1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</row>
    <row r="343" spans="1:65" ht="14.25" customHeight="1" x14ac:dyDescent="0.25">
      <c r="A343" s="1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</row>
    <row r="344" spans="1:65" ht="14.25" customHeight="1" x14ac:dyDescent="0.25">
      <c r="A344" s="1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</row>
    <row r="345" spans="1:65" ht="14.25" customHeight="1" x14ac:dyDescent="0.25">
      <c r="A345" s="1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</row>
    <row r="346" spans="1:65" ht="14.25" customHeight="1" x14ac:dyDescent="0.25">
      <c r="A346" s="1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</row>
    <row r="347" spans="1:65" ht="14.25" customHeight="1" x14ac:dyDescent="0.25">
      <c r="A347" s="1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</row>
    <row r="348" spans="1:65" ht="14.25" customHeight="1" x14ac:dyDescent="0.25">
      <c r="A348" s="1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</row>
    <row r="349" spans="1:65" ht="14.25" customHeight="1" x14ac:dyDescent="0.25">
      <c r="A349" s="1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</row>
    <row r="350" spans="1:65" ht="14.25" customHeight="1" x14ac:dyDescent="0.25">
      <c r="A350" s="1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</row>
    <row r="351" spans="1:65" ht="14.25" customHeight="1" x14ac:dyDescent="0.25">
      <c r="A351" s="1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</row>
    <row r="352" spans="1:65" ht="14.25" customHeight="1" x14ac:dyDescent="0.25">
      <c r="A352" s="1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</row>
    <row r="353" spans="1:65" ht="14.25" customHeight="1" x14ac:dyDescent="0.25">
      <c r="A353" s="1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</row>
    <row r="354" spans="1:65" ht="14.25" customHeight="1" x14ac:dyDescent="0.25">
      <c r="A354" s="1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</row>
    <row r="355" spans="1:65" ht="14.25" customHeight="1" x14ac:dyDescent="0.25">
      <c r="A355" s="1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</row>
    <row r="356" spans="1:65" ht="14.25" customHeight="1" x14ac:dyDescent="0.25">
      <c r="A356" s="1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</row>
    <row r="357" spans="1:65" ht="14.25" customHeight="1" x14ac:dyDescent="0.25">
      <c r="A357" s="1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</row>
    <row r="358" spans="1:65" ht="14.25" customHeight="1" x14ac:dyDescent="0.25">
      <c r="A358" s="1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</row>
    <row r="359" spans="1:65" ht="14.25" customHeight="1" x14ac:dyDescent="0.25">
      <c r="A359" s="1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</row>
    <row r="360" spans="1:65" ht="14.25" customHeight="1" x14ac:dyDescent="0.25">
      <c r="A360" s="1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</row>
    <row r="361" spans="1:65" ht="14.25" customHeight="1" x14ac:dyDescent="0.25">
      <c r="A361" s="1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</row>
    <row r="362" spans="1:65" ht="14.25" customHeight="1" x14ac:dyDescent="0.25">
      <c r="A362" s="1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</row>
    <row r="363" spans="1:65" ht="14.25" customHeight="1" x14ac:dyDescent="0.25">
      <c r="A363" s="1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</row>
    <row r="364" spans="1:65" ht="14.25" customHeight="1" x14ac:dyDescent="0.25">
      <c r="A364" s="1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</row>
    <row r="365" spans="1:65" ht="14.25" customHeight="1" x14ac:dyDescent="0.25">
      <c r="A365" s="1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</row>
    <row r="366" spans="1:65" ht="14.25" customHeight="1" x14ac:dyDescent="0.25">
      <c r="A366" s="1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</row>
    <row r="367" spans="1:65" ht="14.25" customHeight="1" x14ac:dyDescent="0.25">
      <c r="A367" s="1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</row>
    <row r="368" spans="1:65" ht="14.25" customHeight="1" x14ac:dyDescent="0.25">
      <c r="A368" s="1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</row>
    <row r="369" spans="1:65" ht="14.25" customHeight="1" x14ac:dyDescent="0.25">
      <c r="A369" s="1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</row>
    <row r="370" spans="1:65" ht="14.25" customHeight="1" x14ac:dyDescent="0.25">
      <c r="A370" s="1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</row>
    <row r="371" spans="1:65" ht="14.25" customHeight="1" x14ac:dyDescent="0.25">
      <c r="A371" s="1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</row>
    <row r="372" spans="1:65" ht="14.25" customHeight="1" x14ac:dyDescent="0.25">
      <c r="A372" s="1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</row>
    <row r="373" spans="1:65" ht="14.25" customHeight="1" x14ac:dyDescent="0.25">
      <c r="A373" s="1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</row>
    <row r="374" spans="1:65" ht="14.25" customHeight="1" x14ac:dyDescent="0.25">
      <c r="A374" s="1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</row>
    <row r="375" spans="1:65" ht="14.25" customHeight="1" x14ac:dyDescent="0.25">
      <c r="A375" s="1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</row>
    <row r="376" spans="1:65" ht="14.25" customHeight="1" x14ac:dyDescent="0.25">
      <c r="A376" s="1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</row>
    <row r="377" spans="1:65" ht="14.25" customHeight="1" x14ac:dyDescent="0.25">
      <c r="A377" s="1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</row>
    <row r="378" spans="1:65" ht="14.25" customHeight="1" x14ac:dyDescent="0.25">
      <c r="A378" s="1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</row>
    <row r="379" spans="1:65" ht="14.25" customHeight="1" x14ac:dyDescent="0.25">
      <c r="A379" s="1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</row>
    <row r="380" spans="1:65" ht="14.25" customHeight="1" x14ac:dyDescent="0.25">
      <c r="A380" s="1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</row>
    <row r="381" spans="1:65" ht="14.25" customHeight="1" x14ac:dyDescent="0.25">
      <c r="A381" s="1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</row>
    <row r="382" spans="1:65" ht="14.25" customHeight="1" x14ac:dyDescent="0.25">
      <c r="A382" s="1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</row>
    <row r="383" spans="1:65" ht="14.25" customHeight="1" x14ac:dyDescent="0.25">
      <c r="A383" s="1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</row>
    <row r="384" spans="1:65" ht="14.25" customHeight="1" x14ac:dyDescent="0.25">
      <c r="A384" s="1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</row>
    <row r="385" spans="1:65" ht="14.25" customHeight="1" x14ac:dyDescent="0.25">
      <c r="A385" s="1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</row>
    <row r="386" spans="1:65" ht="14.25" customHeight="1" x14ac:dyDescent="0.25">
      <c r="A386" s="1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</row>
    <row r="387" spans="1:65" ht="14.25" customHeight="1" x14ac:dyDescent="0.25">
      <c r="A387" s="1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</row>
    <row r="388" spans="1:65" ht="14.25" customHeight="1" x14ac:dyDescent="0.25">
      <c r="A388" s="1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</row>
    <row r="389" spans="1:65" ht="14.25" customHeight="1" x14ac:dyDescent="0.25">
      <c r="A389" s="1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</row>
    <row r="390" spans="1:65" ht="14.25" customHeight="1" x14ac:dyDescent="0.25">
      <c r="A390" s="1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</row>
    <row r="391" spans="1:65" ht="14.25" customHeight="1" x14ac:dyDescent="0.25">
      <c r="A391" s="1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</row>
    <row r="392" spans="1:65" ht="14.25" customHeight="1" x14ac:dyDescent="0.25">
      <c r="A392" s="1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</row>
    <row r="393" spans="1:65" ht="14.25" customHeight="1" x14ac:dyDescent="0.25">
      <c r="A393" s="1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</row>
    <row r="394" spans="1:65" ht="14.25" customHeight="1" x14ac:dyDescent="0.25">
      <c r="A394" s="1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</row>
    <row r="395" spans="1:65" ht="14.25" customHeight="1" x14ac:dyDescent="0.25">
      <c r="A395" s="1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</row>
    <row r="396" spans="1:65" ht="14.25" customHeight="1" x14ac:dyDescent="0.25">
      <c r="A396" s="1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</row>
    <row r="397" spans="1:65" ht="14.25" customHeight="1" x14ac:dyDescent="0.25">
      <c r="A397" s="1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</row>
    <row r="398" spans="1:65" ht="14.25" customHeight="1" x14ac:dyDescent="0.25">
      <c r="A398" s="1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</row>
    <row r="399" spans="1:65" ht="14.25" customHeight="1" x14ac:dyDescent="0.25">
      <c r="A399" s="1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</row>
    <row r="400" spans="1:65" ht="14.25" customHeight="1" x14ac:dyDescent="0.25">
      <c r="A400" s="1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</row>
    <row r="401" spans="1:65" ht="14.25" customHeight="1" x14ac:dyDescent="0.25">
      <c r="A401" s="1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</row>
    <row r="402" spans="1:65" ht="14.25" customHeight="1" x14ac:dyDescent="0.25">
      <c r="A402" s="1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</row>
    <row r="403" spans="1:65" ht="14.25" customHeight="1" x14ac:dyDescent="0.25">
      <c r="A403" s="1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</row>
    <row r="404" spans="1:65" ht="14.25" customHeight="1" x14ac:dyDescent="0.25">
      <c r="A404" s="1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</row>
    <row r="405" spans="1:65" ht="14.25" customHeight="1" x14ac:dyDescent="0.25">
      <c r="A405" s="1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</row>
    <row r="406" spans="1:65" ht="14.25" customHeight="1" x14ac:dyDescent="0.25">
      <c r="A406" s="1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</row>
    <row r="407" spans="1:65" ht="14.25" customHeight="1" x14ac:dyDescent="0.25">
      <c r="A407" s="1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</row>
    <row r="408" spans="1:65" ht="14.25" customHeight="1" x14ac:dyDescent="0.25">
      <c r="A408" s="1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</row>
    <row r="409" spans="1:65" ht="14.25" customHeight="1" x14ac:dyDescent="0.25">
      <c r="A409" s="1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</row>
    <row r="410" spans="1:65" ht="14.25" customHeight="1" x14ac:dyDescent="0.25">
      <c r="A410" s="1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</row>
    <row r="411" spans="1:65" ht="14.25" customHeight="1" x14ac:dyDescent="0.25">
      <c r="A411" s="1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</row>
    <row r="412" spans="1:65" ht="14.25" customHeight="1" x14ac:dyDescent="0.25">
      <c r="A412" s="1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</row>
    <row r="413" spans="1:65" ht="14.25" customHeight="1" x14ac:dyDescent="0.25">
      <c r="A413" s="1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</row>
    <row r="414" spans="1:65" ht="14.25" customHeight="1" x14ac:dyDescent="0.25">
      <c r="A414" s="1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</row>
    <row r="415" spans="1:65" ht="14.25" customHeight="1" x14ac:dyDescent="0.25">
      <c r="A415" s="1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</row>
    <row r="416" spans="1:65" ht="14.25" customHeight="1" x14ac:dyDescent="0.25">
      <c r="A416" s="1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</row>
    <row r="417" spans="1:65" ht="14.25" customHeight="1" x14ac:dyDescent="0.25">
      <c r="A417" s="1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</row>
    <row r="418" spans="1:65" ht="14.25" customHeight="1" x14ac:dyDescent="0.25">
      <c r="A418" s="1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</row>
    <row r="419" spans="1:65" ht="14.25" customHeight="1" x14ac:dyDescent="0.25">
      <c r="A419" s="1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</row>
    <row r="420" spans="1:65" ht="14.25" customHeight="1" x14ac:dyDescent="0.25">
      <c r="A420" s="1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</row>
    <row r="421" spans="1:65" ht="14.25" customHeight="1" x14ac:dyDescent="0.25">
      <c r="A421" s="1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</row>
    <row r="422" spans="1:65" ht="14.25" customHeight="1" x14ac:dyDescent="0.25">
      <c r="A422" s="1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</row>
    <row r="423" spans="1:65" ht="14.25" customHeight="1" x14ac:dyDescent="0.25">
      <c r="A423" s="1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</row>
    <row r="424" spans="1:65" ht="14.25" customHeight="1" x14ac:dyDescent="0.25">
      <c r="A424" s="1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</row>
    <row r="425" spans="1:65" ht="14.25" customHeight="1" x14ac:dyDescent="0.25">
      <c r="A425" s="1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</row>
    <row r="426" spans="1:65" ht="14.25" customHeight="1" x14ac:dyDescent="0.25">
      <c r="A426" s="1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</row>
    <row r="427" spans="1:65" ht="14.25" customHeight="1" x14ac:dyDescent="0.25">
      <c r="A427" s="1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</row>
    <row r="428" spans="1:65" ht="14.25" customHeight="1" x14ac:dyDescent="0.25">
      <c r="A428" s="1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</row>
    <row r="429" spans="1:65" ht="14.25" customHeight="1" x14ac:dyDescent="0.25">
      <c r="A429" s="1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</row>
    <row r="430" spans="1:65" ht="14.25" customHeight="1" x14ac:dyDescent="0.25">
      <c r="A430" s="1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</row>
    <row r="431" spans="1:65" ht="14.25" customHeight="1" x14ac:dyDescent="0.25">
      <c r="A431" s="1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</row>
    <row r="432" spans="1:65" ht="14.25" customHeight="1" x14ac:dyDescent="0.25">
      <c r="A432" s="1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</row>
    <row r="433" spans="1:65" ht="14.25" customHeight="1" x14ac:dyDescent="0.25">
      <c r="A433" s="1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</row>
    <row r="434" spans="1:65" ht="14.25" customHeight="1" x14ac:dyDescent="0.25">
      <c r="A434" s="1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</row>
    <row r="435" spans="1:65" ht="14.25" customHeight="1" x14ac:dyDescent="0.25">
      <c r="A435" s="1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</row>
    <row r="436" spans="1:65" ht="14.25" customHeight="1" x14ac:dyDescent="0.25">
      <c r="A436" s="1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</row>
    <row r="437" spans="1:65" ht="14.25" customHeight="1" x14ac:dyDescent="0.25">
      <c r="A437" s="1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</row>
    <row r="438" spans="1:65" ht="14.25" customHeight="1" x14ac:dyDescent="0.25">
      <c r="A438" s="1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</row>
    <row r="439" spans="1:65" ht="14.25" customHeight="1" x14ac:dyDescent="0.25">
      <c r="A439" s="1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</row>
    <row r="440" spans="1:65" ht="14.25" customHeight="1" x14ac:dyDescent="0.25">
      <c r="A440" s="1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</row>
    <row r="441" spans="1:65" ht="14.25" customHeight="1" x14ac:dyDescent="0.25">
      <c r="A441" s="1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</row>
    <row r="442" spans="1:65" ht="14.25" customHeight="1" x14ac:dyDescent="0.25">
      <c r="A442" s="1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</row>
    <row r="443" spans="1:65" ht="14.25" customHeight="1" x14ac:dyDescent="0.25">
      <c r="A443" s="1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</row>
    <row r="444" spans="1:65" ht="14.25" customHeight="1" x14ac:dyDescent="0.25">
      <c r="A444" s="1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</row>
    <row r="445" spans="1:65" ht="14.25" customHeight="1" x14ac:dyDescent="0.25">
      <c r="A445" s="1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</row>
    <row r="446" spans="1:65" ht="14.25" customHeight="1" x14ac:dyDescent="0.25">
      <c r="A446" s="1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</row>
    <row r="447" spans="1:65" ht="14.25" customHeight="1" x14ac:dyDescent="0.25">
      <c r="A447" s="1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</row>
    <row r="448" spans="1:65" ht="14.25" customHeight="1" x14ac:dyDescent="0.25">
      <c r="A448" s="1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</row>
    <row r="449" spans="1:65" ht="14.25" customHeight="1" x14ac:dyDescent="0.25">
      <c r="A449" s="1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</row>
    <row r="450" spans="1:65" ht="14.25" customHeight="1" x14ac:dyDescent="0.25">
      <c r="A450" s="1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</row>
    <row r="451" spans="1:65" ht="14.25" customHeight="1" x14ac:dyDescent="0.25">
      <c r="A451" s="1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</row>
    <row r="452" spans="1:65" ht="14.25" customHeight="1" x14ac:dyDescent="0.25">
      <c r="A452" s="1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</row>
    <row r="453" spans="1:65" ht="14.25" customHeight="1" x14ac:dyDescent="0.25">
      <c r="A453" s="1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</row>
    <row r="454" spans="1:65" ht="14.25" customHeight="1" x14ac:dyDescent="0.25">
      <c r="A454" s="1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</row>
    <row r="455" spans="1:65" ht="14.25" customHeight="1" x14ac:dyDescent="0.25">
      <c r="A455" s="1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</row>
    <row r="456" spans="1:65" ht="14.25" customHeight="1" x14ac:dyDescent="0.25">
      <c r="A456" s="1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</row>
    <row r="457" spans="1:65" ht="14.25" customHeight="1" x14ac:dyDescent="0.25">
      <c r="A457" s="1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</row>
    <row r="458" spans="1:65" ht="14.25" customHeight="1" x14ac:dyDescent="0.25">
      <c r="A458" s="1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</row>
    <row r="459" spans="1:65" ht="14.25" customHeight="1" x14ac:dyDescent="0.25">
      <c r="A459" s="1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</row>
    <row r="460" spans="1:65" ht="14.25" customHeight="1" x14ac:dyDescent="0.25">
      <c r="A460" s="1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</row>
    <row r="461" spans="1:65" ht="14.25" customHeight="1" x14ac:dyDescent="0.25">
      <c r="A461" s="1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</row>
    <row r="462" spans="1:65" ht="14.25" customHeight="1" x14ac:dyDescent="0.25">
      <c r="A462" s="1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</row>
    <row r="463" spans="1:65" ht="14.25" customHeight="1" x14ac:dyDescent="0.25">
      <c r="A463" s="1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</row>
    <row r="464" spans="1:65" ht="14.25" customHeight="1" x14ac:dyDescent="0.25">
      <c r="A464" s="1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</row>
    <row r="465" spans="1:65" ht="14.25" customHeight="1" x14ac:dyDescent="0.25">
      <c r="A465" s="1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</row>
    <row r="466" spans="1:65" ht="14.25" customHeight="1" x14ac:dyDescent="0.25">
      <c r="A466" s="1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</row>
    <row r="467" spans="1:65" ht="14.25" customHeight="1" x14ac:dyDescent="0.25">
      <c r="A467" s="1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</row>
    <row r="468" spans="1:65" ht="14.25" customHeight="1" x14ac:dyDescent="0.25">
      <c r="A468" s="1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</row>
    <row r="469" spans="1:65" ht="14.25" customHeight="1" x14ac:dyDescent="0.25">
      <c r="A469" s="1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</row>
    <row r="470" spans="1:65" ht="14.25" customHeight="1" x14ac:dyDescent="0.25">
      <c r="A470" s="1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</row>
    <row r="471" spans="1:65" ht="14.25" customHeight="1" x14ac:dyDescent="0.25">
      <c r="A471" s="1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</row>
    <row r="472" spans="1:65" ht="14.25" customHeight="1" x14ac:dyDescent="0.25">
      <c r="A472" s="1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</row>
    <row r="473" spans="1:65" ht="14.25" customHeight="1" x14ac:dyDescent="0.25">
      <c r="A473" s="1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</row>
    <row r="474" spans="1:65" ht="14.25" customHeight="1" x14ac:dyDescent="0.25">
      <c r="A474" s="1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</row>
    <row r="475" spans="1:65" ht="14.25" customHeight="1" x14ac:dyDescent="0.25">
      <c r="A475" s="1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</row>
    <row r="476" spans="1:65" ht="14.25" customHeight="1" x14ac:dyDescent="0.25">
      <c r="A476" s="1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</row>
    <row r="477" spans="1:65" ht="14.25" customHeight="1" x14ac:dyDescent="0.25">
      <c r="A477" s="1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</row>
    <row r="478" spans="1:65" ht="14.25" customHeight="1" x14ac:dyDescent="0.25">
      <c r="A478" s="1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</row>
    <row r="479" spans="1:65" ht="14.25" customHeight="1" x14ac:dyDescent="0.25">
      <c r="A479" s="1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</row>
    <row r="480" spans="1:65" ht="14.25" customHeight="1" x14ac:dyDescent="0.25">
      <c r="A480" s="1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</row>
    <row r="481" spans="1:65" ht="14.25" customHeight="1" x14ac:dyDescent="0.25">
      <c r="A481" s="1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</row>
    <row r="482" spans="1:65" ht="14.25" customHeight="1" x14ac:dyDescent="0.25">
      <c r="A482" s="1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</row>
    <row r="483" spans="1:65" ht="14.25" customHeight="1" x14ac:dyDescent="0.25">
      <c r="A483" s="1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</row>
    <row r="484" spans="1:65" ht="14.25" customHeight="1" x14ac:dyDescent="0.25">
      <c r="A484" s="1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</row>
    <row r="485" spans="1:65" ht="14.25" customHeight="1" x14ac:dyDescent="0.25">
      <c r="A485" s="1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</row>
    <row r="486" spans="1:65" ht="14.25" customHeight="1" x14ac:dyDescent="0.25">
      <c r="A486" s="1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</row>
    <row r="487" spans="1:65" ht="14.25" customHeight="1" x14ac:dyDescent="0.25">
      <c r="A487" s="1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</row>
    <row r="488" spans="1:65" ht="14.25" customHeight="1" x14ac:dyDescent="0.25">
      <c r="A488" s="1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</row>
    <row r="489" spans="1:65" ht="14.25" customHeight="1" x14ac:dyDescent="0.25">
      <c r="A489" s="1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</row>
    <row r="490" spans="1:65" ht="14.25" customHeight="1" x14ac:dyDescent="0.25">
      <c r="A490" s="1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</row>
    <row r="491" spans="1:65" ht="14.25" customHeight="1" x14ac:dyDescent="0.25">
      <c r="A491" s="1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</row>
    <row r="492" spans="1:65" ht="14.25" customHeight="1" x14ac:dyDescent="0.25">
      <c r="A492" s="1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</row>
    <row r="493" spans="1:65" ht="14.25" customHeight="1" x14ac:dyDescent="0.25">
      <c r="A493" s="1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</row>
    <row r="494" spans="1:65" ht="14.25" customHeight="1" x14ac:dyDescent="0.25">
      <c r="A494" s="1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</row>
    <row r="495" spans="1:65" ht="14.25" customHeight="1" x14ac:dyDescent="0.25">
      <c r="A495" s="1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</row>
    <row r="496" spans="1:65" ht="14.25" customHeight="1" x14ac:dyDescent="0.25">
      <c r="A496" s="1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</row>
    <row r="497" spans="1:65" ht="14.25" customHeight="1" x14ac:dyDescent="0.25">
      <c r="A497" s="1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</row>
    <row r="498" spans="1:65" ht="14.25" customHeight="1" x14ac:dyDescent="0.25">
      <c r="A498" s="1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</row>
    <row r="499" spans="1:65" ht="14.25" customHeight="1" x14ac:dyDescent="0.25">
      <c r="A499" s="1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</row>
    <row r="500" spans="1:65" ht="14.25" customHeight="1" x14ac:dyDescent="0.25">
      <c r="A500" s="1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</row>
    <row r="501" spans="1:65" ht="14.25" customHeight="1" x14ac:dyDescent="0.25">
      <c r="A501" s="1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</row>
    <row r="502" spans="1:65" ht="14.25" customHeight="1" x14ac:dyDescent="0.25">
      <c r="A502" s="1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</row>
    <row r="503" spans="1:65" ht="14.25" customHeight="1" x14ac:dyDescent="0.25">
      <c r="A503" s="1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</row>
    <row r="504" spans="1:65" ht="14.25" customHeight="1" x14ac:dyDescent="0.25">
      <c r="A504" s="1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</row>
    <row r="505" spans="1:65" ht="14.25" customHeight="1" x14ac:dyDescent="0.25">
      <c r="A505" s="1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</row>
    <row r="506" spans="1:65" ht="14.25" customHeight="1" x14ac:dyDescent="0.25">
      <c r="A506" s="1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</row>
    <row r="507" spans="1:65" ht="14.25" customHeight="1" x14ac:dyDescent="0.25">
      <c r="A507" s="1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</row>
    <row r="508" spans="1:65" ht="14.25" customHeight="1" x14ac:dyDescent="0.25">
      <c r="A508" s="1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</row>
    <row r="509" spans="1:65" ht="14.25" customHeight="1" x14ac:dyDescent="0.25">
      <c r="A509" s="1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</row>
    <row r="510" spans="1:65" ht="14.25" customHeight="1" x14ac:dyDescent="0.25">
      <c r="A510" s="1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</row>
    <row r="511" spans="1:65" ht="14.25" customHeight="1" x14ac:dyDescent="0.25">
      <c r="A511" s="1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</row>
    <row r="512" spans="1:65" ht="14.25" customHeight="1" x14ac:dyDescent="0.25">
      <c r="A512" s="1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</row>
    <row r="513" spans="1:65" ht="14.25" customHeight="1" x14ac:dyDescent="0.25">
      <c r="A513" s="1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</row>
    <row r="514" spans="1:65" ht="14.25" customHeight="1" x14ac:dyDescent="0.25">
      <c r="A514" s="1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</row>
    <row r="515" spans="1:65" ht="14.25" customHeight="1" x14ac:dyDescent="0.25">
      <c r="A515" s="1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</row>
    <row r="516" spans="1:65" ht="14.25" customHeight="1" x14ac:dyDescent="0.25">
      <c r="A516" s="1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</row>
    <row r="517" spans="1:65" ht="14.25" customHeight="1" x14ac:dyDescent="0.25">
      <c r="A517" s="1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</row>
    <row r="518" spans="1:65" ht="14.25" customHeight="1" x14ac:dyDescent="0.25">
      <c r="A518" s="1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</row>
    <row r="519" spans="1:65" ht="14.25" customHeight="1" x14ac:dyDescent="0.25">
      <c r="A519" s="1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</row>
    <row r="520" spans="1:65" ht="14.25" customHeight="1" x14ac:dyDescent="0.25">
      <c r="A520" s="1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</row>
    <row r="521" spans="1:65" ht="14.25" customHeight="1" x14ac:dyDescent="0.25">
      <c r="A521" s="1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</row>
    <row r="522" spans="1:65" ht="14.25" customHeight="1" x14ac:dyDescent="0.25">
      <c r="A522" s="1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</row>
    <row r="523" spans="1:65" ht="14.25" customHeight="1" x14ac:dyDescent="0.25">
      <c r="A523" s="1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</row>
    <row r="524" spans="1:65" ht="14.25" customHeight="1" x14ac:dyDescent="0.25">
      <c r="A524" s="1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</row>
    <row r="525" spans="1:65" ht="14.25" customHeight="1" x14ac:dyDescent="0.25">
      <c r="A525" s="1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</row>
    <row r="526" spans="1:65" ht="14.25" customHeight="1" x14ac:dyDescent="0.25">
      <c r="A526" s="1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</row>
    <row r="527" spans="1:65" ht="14.25" customHeight="1" x14ac:dyDescent="0.25">
      <c r="A527" s="1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</row>
    <row r="528" spans="1:65" ht="14.25" customHeight="1" x14ac:dyDescent="0.25">
      <c r="A528" s="1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</row>
    <row r="529" spans="1:65" ht="14.25" customHeight="1" x14ac:dyDescent="0.25">
      <c r="A529" s="1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</row>
    <row r="530" spans="1:65" ht="14.25" customHeight="1" x14ac:dyDescent="0.25">
      <c r="A530" s="1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</row>
    <row r="531" spans="1:65" ht="14.25" customHeight="1" x14ac:dyDescent="0.25">
      <c r="A531" s="1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</row>
    <row r="532" spans="1:65" ht="14.25" customHeight="1" x14ac:dyDescent="0.25">
      <c r="A532" s="1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</row>
    <row r="533" spans="1:65" ht="14.25" customHeight="1" x14ac:dyDescent="0.25">
      <c r="A533" s="1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</row>
    <row r="534" spans="1:65" ht="14.25" customHeight="1" x14ac:dyDescent="0.25">
      <c r="A534" s="1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</row>
    <row r="535" spans="1:65" ht="14.25" customHeight="1" x14ac:dyDescent="0.25">
      <c r="A535" s="1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</row>
    <row r="536" spans="1:65" ht="14.25" customHeight="1" x14ac:dyDescent="0.25">
      <c r="A536" s="1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</row>
    <row r="537" spans="1:65" ht="14.25" customHeight="1" x14ac:dyDescent="0.25">
      <c r="A537" s="1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</row>
    <row r="538" spans="1:65" ht="14.25" customHeight="1" x14ac:dyDescent="0.25">
      <c r="A538" s="1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</row>
    <row r="539" spans="1:65" ht="14.25" customHeight="1" x14ac:dyDescent="0.25">
      <c r="A539" s="1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</row>
    <row r="540" spans="1:65" ht="14.25" customHeight="1" x14ac:dyDescent="0.25">
      <c r="A540" s="1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</row>
    <row r="541" spans="1:65" ht="14.25" customHeight="1" x14ac:dyDescent="0.25">
      <c r="A541" s="1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</row>
    <row r="542" spans="1:65" ht="14.25" customHeight="1" x14ac:dyDescent="0.25">
      <c r="A542" s="1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</row>
    <row r="543" spans="1:65" ht="14.25" customHeight="1" x14ac:dyDescent="0.25">
      <c r="A543" s="1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</row>
    <row r="544" spans="1:65" ht="14.25" customHeight="1" x14ac:dyDescent="0.25">
      <c r="A544" s="1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</row>
    <row r="545" spans="1:65" ht="14.25" customHeight="1" x14ac:dyDescent="0.25">
      <c r="A545" s="1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</row>
    <row r="546" spans="1:65" ht="14.25" customHeight="1" x14ac:dyDescent="0.25">
      <c r="A546" s="1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</row>
    <row r="547" spans="1:65" ht="14.25" customHeight="1" x14ac:dyDescent="0.25">
      <c r="A547" s="1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</row>
    <row r="548" spans="1:65" ht="14.25" customHeight="1" x14ac:dyDescent="0.25">
      <c r="A548" s="1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</row>
    <row r="549" spans="1:65" ht="14.25" customHeight="1" x14ac:dyDescent="0.25">
      <c r="A549" s="1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</row>
    <row r="550" spans="1:65" ht="14.25" customHeight="1" x14ac:dyDescent="0.25">
      <c r="A550" s="1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</row>
    <row r="551" spans="1:65" ht="14.25" customHeight="1" x14ac:dyDescent="0.25">
      <c r="A551" s="1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</row>
    <row r="552" spans="1:65" ht="14.25" customHeight="1" x14ac:dyDescent="0.25">
      <c r="A552" s="1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</row>
    <row r="553" spans="1:65" ht="14.25" customHeight="1" x14ac:dyDescent="0.25">
      <c r="A553" s="1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</row>
    <row r="554" spans="1:65" ht="14.25" customHeight="1" x14ac:dyDescent="0.25">
      <c r="A554" s="1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</row>
    <row r="555" spans="1:65" ht="14.25" customHeight="1" x14ac:dyDescent="0.25">
      <c r="A555" s="1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</row>
    <row r="556" spans="1:65" ht="14.25" customHeight="1" x14ac:dyDescent="0.25">
      <c r="A556" s="1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</row>
    <row r="557" spans="1:65" ht="14.25" customHeight="1" x14ac:dyDescent="0.25">
      <c r="A557" s="1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</row>
    <row r="558" spans="1:65" ht="14.25" customHeight="1" x14ac:dyDescent="0.25">
      <c r="A558" s="1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</row>
    <row r="559" spans="1:65" ht="14.25" customHeight="1" x14ac:dyDescent="0.25">
      <c r="A559" s="1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</row>
    <row r="560" spans="1:65" ht="14.25" customHeight="1" x14ac:dyDescent="0.25">
      <c r="A560" s="1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</row>
    <row r="561" spans="1:65" ht="14.25" customHeight="1" x14ac:dyDescent="0.25">
      <c r="A561" s="1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</row>
    <row r="562" spans="1:65" ht="14.25" customHeight="1" x14ac:dyDescent="0.25">
      <c r="A562" s="1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</row>
    <row r="563" spans="1:65" ht="14.25" customHeight="1" x14ac:dyDescent="0.25">
      <c r="A563" s="1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</row>
    <row r="564" spans="1:65" ht="14.25" customHeight="1" x14ac:dyDescent="0.25">
      <c r="A564" s="1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</row>
    <row r="565" spans="1:65" ht="14.25" customHeight="1" x14ac:dyDescent="0.25">
      <c r="A565" s="1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</row>
    <row r="566" spans="1:65" ht="14.25" customHeight="1" x14ac:dyDescent="0.25">
      <c r="A566" s="1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</row>
    <row r="567" spans="1:65" ht="14.25" customHeight="1" x14ac:dyDescent="0.25">
      <c r="A567" s="1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</row>
    <row r="568" spans="1:65" ht="14.25" customHeight="1" x14ac:dyDescent="0.25">
      <c r="A568" s="1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</row>
    <row r="569" spans="1:65" ht="14.25" customHeight="1" x14ac:dyDescent="0.25">
      <c r="A569" s="1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</row>
    <row r="570" spans="1:65" ht="14.25" customHeight="1" x14ac:dyDescent="0.25">
      <c r="A570" s="1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</row>
    <row r="571" spans="1:65" ht="14.25" customHeight="1" x14ac:dyDescent="0.25">
      <c r="A571" s="1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</row>
    <row r="572" spans="1:65" ht="14.25" customHeight="1" x14ac:dyDescent="0.25">
      <c r="A572" s="1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</row>
    <row r="573" spans="1:65" ht="14.25" customHeight="1" x14ac:dyDescent="0.25">
      <c r="A573" s="1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</row>
    <row r="574" spans="1:65" ht="14.25" customHeight="1" x14ac:dyDescent="0.25">
      <c r="A574" s="1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</row>
    <row r="575" spans="1:65" ht="14.25" customHeight="1" x14ac:dyDescent="0.25">
      <c r="A575" s="1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</row>
    <row r="576" spans="1:65" ht="14.25" customHeight="1" x14ac:dyDescent="0.25">
      <c r="A576" s="1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</row>
    <row r="577" spans="1:65" ht="14.25" customHeight="1" x14ac:dyDescent="0.25">
      <c r="A577" s="1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</row>
    <row r="578" spans="1:65" ht="14.25" customHeight="1" x14ac:dyDescent="0.25">
      <c r="A578" s="1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</row>
    <row r="579" spans="1:65" ht="14.25" customHeight="1" x14ac:dyDescent="0.25">
      <c r="A579" s="1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</row>
    <row r="580" spans="1:65" ht="14.25" customHeight="1" x14ac:dyDescent="0.25">
      <c r="A580" s="1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</row>
    <row r="581" spans="1:65" ht="14.25" customHeight="1" x14ac:dyDescent="0.25">
      <c r="A581" s="1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</row>
    <row r="582" spans="1:65" ht="14.25" customHeight="1" x14ac:dyDescent="0.25">
      <c r="A582" s="1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</row>
    <row r="583" spans="1:65" ht="14.25" customHeight="1" x14ac:dyDescent="0.25">
      <c r="A583" s="1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</row>
    <row r="584" spans="1:65" ht="14.25" customHeight="1" x14ac:dyDescent="0.25">
      <c r="A584" s="1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</row>
    <row r="585" spans="1:65" ht="14.25" customHeight="1" x14ac:dyDescent="0.25">
      <c r="A585" s="1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</row>
    <row r="586" spans="1:65" ht="14.25" customHeight="1" x14ac:dyDescent="0.25">
      <c r="A586" s="1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</row>
    <row r="587" spans="1:65" ht="14.25" customHeight="1" x14ac:dyDescent="0.25">
      <c r="A587" s="1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</row>
    <row r="588" spans="1:65" ht="14.25" customHeight="1" x14ac:dyDescent="0.25">
      <c r="A588" s="1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</row>
    <row r="589" spans="1:65" ht="14.25" customHeight="1" x14ac:dyDescent="0.25">
      <c r="A589" s="1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</row>
    <row r="590" spans="1:65" ht="14.25" customHeight="1" x14ac:dyDescent="0.25">
      <c r="A590" s="1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</row>
    <row r="591" spans="1:65" ht="14.25" customHeight="1" x14ac:dyDescent="0.25">
      <c r="A591" s="1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</row>
    <row r="592" spans="1:65" ht="14.25" customHeight="1" x14ac:dyDescent="0.25">
      <c r="A592" s="1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</row>
    <row r="593" spans="1:65" ht="14.25" customHeight="1" x14ac:dyDescent="0.25">
      <c r="A593" s="1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</row>
    <row r="594" spans="1:65" ht="14.25" customHeight="1" x14ac:dyDescent="0.25">
      <c r="A594" s="1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</row>
    <row r="595" spans="1:65" ht="14.25" customHeight="1" x14ac:dyDescent="0.25">
      <c r="A595" s="1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</row>
    <row r="596" spans="1:65" ht="14.25" customHeight="1" x14ac:dyDescent="0.25">
      <c r="A596" s="1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</row>
    <row r="597" spans="1:65" ht="14.25" customHeight="1" x14ac:dyDescent="0.25">
      <c r="A597" s="1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</row>
    <row r="598" spans="1:65" ht="14.25" customHeight="1" x14ac:dyDescent="0.25">
      <c r="A598" s="1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</row>
    <row r="599" spans="1:65" ht="14.25" customHeight="1" x14ac:dyDescent="0.25">
      <c r="A599" s="1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</row>
    <row r="600" spans="1:65" ht="14.25" customHeight="1" x14ac:dyDescent="0.25">
      <c r="A600" s="1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</row>
    <row r="601" spans="1:65" ht="14.25" customHeight="1" x14ac:dyDescent="0.25">
      <c r="A601" s="1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</row>
    <row r="602" spans="1:65" ht="14.25" customHeight="1" x14ac:dyDescent="0.25">
      <c r="A602" s="1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</row>
    <row r="603" spans="1:65" ht="14.25" customHeight="1" x14ac:dyDescent="0.25">
      <c r="A603" s="1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</row>
    <row r="604" spans="1:65" ht="14.25" customHeight="1" x14ac:dyDescent="0.25">
      <c r="A604" s="1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</row>
    <row r="605" spans="1:65" ht="14.25" customHeight="1" x14ac:dyDescent="0.25">
      <c r="A605" s="1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</row>
    <row r="606" spans="1:65" ht="14.25" customHeight="1" x14ac:dyDescent="0.25">
      <c r="A606" s="1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</row>
    <row r="607" spans="1:65" ht="14.25" customHeight="1" x14ac:dyDescent="0.25">
      <c r="A607" s="1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</row>
    <row r="608" spans="1:65" ht="14.25" customHeight="1" x14ac:dyDescent="0.25">
      <c r="A608" s="1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</row>
    <row r="609" spans="1:65" ht="14.25" customHeight="1" x14ac:dyDescent="0.25">
      <c r="A609" s="1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</row>
    <row r="610" spans="1:65" ht="14.25" customHeight="1" x14ac:dyDescent="0.25">
      <c r="A610" s="1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</row>
    <row r="611" spans="1:65" ht="14.25" customHeight="1" x14ac:dyDescent="0.25">
      <c r="A611" s="1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</row>
    <row r="612" spans="1:65" ht="14.25" customHeight="1" x14ac:dyDescent="0.25">
      <c r="A612" s="1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</row>
    <row r="613" spans="1:65" ht="14.25" customHeight="1" x14ac:dyDescent="0.25">
      <c r="A613" s="1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</row>
    <row r="614" spans="1:65" ht="14.25" customHeight="1" x14ac:dyDescent="0.25">
      <c r="A614" s="1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</row>
    <row r="615" spans="1:65" ht="14.25" customHeight="1" x14ac:dyDescent="0.25">
      <c r="A615" s="1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</row>
    <row r="616" spans="1:65" ht="14.25" customHeight="1" x14ac:dyDescent="0.25">
      <c r="A616" s="1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</row>
    <row r="617" spans="1:65" ht="14.25" customHeight="1" x14ac:dyDescent="0.25">
      <c r="A617" s="1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</row>
    <row r="618" spans="1:65" ht="14.25" customHeight="1" x14ac:dyDescent="0.25">
      <c r="A618" s="1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</row>
    <row r="619" spans="1:65" ht="14.25" customHeight="1" x14ac:dyDescent="0.25">
      <c r="A619" s="1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</row>
    <row r="620" spans="1:65" ht="14.25" customHeight="1" x14ac:dyDescent="0.25">
      <c r="A620" s="1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</row>
    <row r="621" spans="1:65" ht="14.25" customHeight="1" x14ac:dyDescent="0.25">
      <c r="A621" s="1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</row>
    <row r="622" spans="1:65" ht="14.25" customHeight="1" x14ac:dyDescent="0.25">
      <c r="A622" s="1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</row>
    <row r="623" spans="1:65" ht="14.25" customHeight="1" x14ac:dyDescent="0.25">
      <c r="A623" s="1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</row>
    <row r="624" spans="1:65" ht="14.25" customHeight="1" x14ac:dyDescent="0.25">
      <c r="A624" s="1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</row>
    <row r="625" spans="1:65" ht="14.25" customHeight="1" x14ac:dyDescent="0.25">
      <c r="A625" s="1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</row>
    <row r="626" spans="1:65" ht="14.25" customHeight="1" x14ac:dyDescent="0.25">
      <c r="A626" s="1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</row>
    <row r="627" spans="1:65" ht="14.25" customHeight="1" x14ac:dyDescent="0.25">
      <c r="A627" s="1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</row>
    <row r="628" spans="1:65" ht="14.25" customHeight="1" x14ac:dyDescent="0.25">
      <c r="A628" s="1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</row>
    <row r="629" spans="1:65" ht="14.25" customHeight="1" x14ac:dyDescent="0.25">
      <c r="A629" s="1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</row>
    <row r="630" spans="1:65" ht="14.25" customHeight="1" x14ac:dyDescent="0.25">
      <c r="A630" s="1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</row>
    <row r="631" spans="1:65" ht="14.25" customHeight="1" x14ac:dyDescent="0.25">
      <c r="A631" s="1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</row>
    <row r="632" spans="1:65" ht="14.25" customHeight="1" x14ac:dyDescent="0.25">
      <c r="A632" s="1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</row>
    <row r="633" spans="1:65" ht="14.25" customHeight="1" x14ac:dyDescent="0.25">
      <c r="A633" s="1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</row>
    <row r="634" spans="1:65" ht="14.25" customHeight="1" x14ac:dyDescent="0.25">
      <c r="A634" s="1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</row>
    <row r="635" spans="1:65" ht="14.25" customHeight="1" x14ac:dyDescent="0.25">
      <c r="A635" s="1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</row>
    <row r="636" spans="1:65" ht="14.25" customHeight="1" x14ac:dyDescent="0.25">
      <c r="A636" s="1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</row>
    <row r="637" spans="1:65" ht="14.25" customHeight="1" x14ac:dyDescent="0.25">
      <c r="A637" s="1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</row>
    <row r="638" spans="1:65" ht="14.25" customHeight="1" x14ac:dyDescent="0.25">
      <c r="A638" s="1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</row>
    <row r="639" spans="1:65" ht="14.25" customHeight="1" x14ac:dyDescent="0.25">
      <c r="A639" s="1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</row>
    <row r="640" spans="1:65" ht="14.25" customHeight="1" x14ac:dyDescent="0.25">
      <c r="A640" s="1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</row>
    <row r="641" spans="1:65" ht="14.25" customHeight="1" x14ac:dyDescent="0.25">
      <c r="A641" s="1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</row>
    <row r="642" spans="1:65" ht="14.25" customHeight="1" x14ac:dyDescent="0.25">
      <c r="A642" s="1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</row>
    <row r="643" spans="1:65" ht="14.25" customHeight="1" x14ac:dyDescent="0.25">
      <c r="A643" s="1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</row>
    <row r="644" spans="1:65" ht="14.25" customHeight="1" x14ac:dyDescent="0.25">
      <c r="A644" s="1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</row>
    <row r="645" spans="1:65" ht="14.25" customHeight="1" x14ac:dyDescent="0.25">
      <c r="A645" s="1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</row>
    <row r="646" spans="1:65" ht="14.25" customHeight="1" x14ac:dyDescent="0.25">
      <c r="A646" s="1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</row>
    <row r="647" spans="1:65" ht="14.25" customHeight="1" x14ac:dyDescent="0.25">
      <c r="A647" s="1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</row>
    <row r="648" spans="1:65" ht="14.25" customHeight="1" x14ac:dyDescent="0.25">
      <c r="A648" s="1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</row>
    <row r="649" spans="1:65" ht="14.25" customHeight="1" x14ac:dyDescent="0.25">
      <c r="A649" s="1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</row>
    <row r="650" spans="1:65" ht="14.25" customHeight="1" x14ac:dyDescent="0.25">
      <c r="A650" s="1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</row>
    <row r="651" spans="1:65" ht="14.25" customHeight="1" x14ac:dyDescent="0.25">
      <c r="A651" s="1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</row>
    <row r="652" spans="1:65" ht="14.25" customHeight="1" x14ac:dyDescent="0.25">
      <c r="A652" s="1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</row>
    <row r="653" spans="1:65" ht="14.25" customHeight="1" x14ac:dyDescent="0.25">
      <c r="A653" s="1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</row>
    <row r="654" spans="1:65" ht="14.25" customHeight="1" x14ac:dyDescent="0.25">
      <c r="A654" s="1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</row>
    <row r="655" spans="1:65" ht="14.25" customHeight="1" x14ac:dyDescent="0.25">
      <c r="A655" s="1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</row>
    <row r="656" spans="1:65" ht="14.25" customHeight="1" x14ac:dyDescent="0.25">
      <c r="A656" s="1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</row>
    <row r="657" spans="1:65" ht="14.25" customHeight="1" x14ac:dyDescent="0.25">
      <c r="A657" s="1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</row>
    <row r="658" spans="1:65" ht="14.25" customHeight="1" x14ac:dyDescent="0.25">
      <c r="A658" s="1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</row>
    <row r="659" spans="1:65" ht="14.25" customHeight="1" x14ac:dyDescent="0.25">
      <c r="A659" s="1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</row>
    <row r="660" spans="1:65" ht="14.25" customHeight="1" x14ac:dyDescent="0.25">
      <c r="A660" s="1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</row>
    <row r="661" spans="1:65" ht="14.25" customHeight="1" x14ac:dyDescent="0.25">
      <c r="A661" s="1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</row>
    <row r="662" spans="1:65" ht="14.25" customHeight="1" x14ac:dyDescent="0.25">
      <c r="A662" s="1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</row>
    <row r="663" spans="1:65" ht="14.25" customHeight="1" x14ac:dyDescent="0.25">
      <c r="A663" s="1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</row>
    <row r="664" spans="1:65" ht="14.25" customHeight="1" x14ac:dyDescent="0.25">
      <c r="A664" s="1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</row>
    <row r="665" spans="1:65" ht="14.25" customHeight="1" x14ac:dyDescent="0.25">
      <c r="A665" s="1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</row>
    <row r="666" spans="1:65" ht="14.25" customHeight="1" x14ac:dyDescent="0.25">
      <c r="A666" s="1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</row>
    <row r="667" spans="1:65" ht="14.25" customHeight="1" x14ac:dyDescent="0.25">
      <c r="A667" s="1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</row>
    <row r="668" spans="1:65" ht="14.25" customHeight="1" x14ac:dyDescent="0.25">
      <c r="A668" s="1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</row>
    <row r="669" spans="1:65" ht="14.25" customHeight="1" x14ac:dyDescent="0.25">
      <c r="A669" s="1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</row>
    <row r="670" spans="1:65" ht="14.25" customHeight="1" x14ac:dyDescent="0.25">
      <c r="A670" s="1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</row>
    <row r="671" spans="1:65" ht="14.25" customHeight="1" x14ac:dyDescent="0.25">
      <c r="A671" s="1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</row>
    <row r="672" spans="1:65" ht="14.25" customHeight="1" x14ac:dyDescent="0.25">
      <c r="A672" s="1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</row>
    <row r="673" spans="1:65" ht="14.25" customHeight="1" x14ac:dyDescent="0.25">
      <c r="A673" s="1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</row>
    <row r="674" spans="1:65" ht="14.25" customHeight="1" x14ac:dyDescent="0.25">
      <c r="A674" s="1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</row>
    <row r="675" spans="1:65" ht="14.25" customHeight="1" x14ac:dyDescent="0.25">
      <c r="A675" s="1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</row>
    <row r="676" spans="1:65" ht="14.25" customHeight="1" x14ac:dyDescent="0.25">
      <c r="A676" s="1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</row>
    <row r="677" spans="1:65" ht="14.25" customHeight="1" x14ac:dyDescent="0.25">
      <c r="A677" s="1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</row>
    <row r="678" spans="1:65" ht="14.25" customHeight="1" x14ac:dyDescent="0.25">
      <c r="A678" s="1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</row>
    <row r="679" spans="1:65" ht="14.25" customHeight="1" x14ac:dyDescent="0.25">
      <c r="A679" s="1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</row>
    <row r="680" spans="1:65" ht="14.25" customHeight="1" x14ac:dyDescent="0.25">
      <c r="A680" s="1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</row>
    <row r="681" spans="1:65" ht="14.25" customHeight="1" x14ac:dyDescent="0.25">
      <c r="A681" s="1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</row>
    <row r="682" spans="1:65" ht="14.25" customHeight="1" x14ac:dyDescent="0.25">
      <c r="A682" s="1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</row>
    <row r="683" spans="1:65" ht="14.25" customHeight="1" x14ac:dyDescent="0.25">
      <c r="A683" s="1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</row>
    <row r="684" spans="1:65" ht="14.25" customHeight="1" x14ac:dyDescent="0.25">
      <c r="A684" s="1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</row>
    <row r="685" spans="1:65" ht="14.25" customHeight="1" x14ac:dyDescent="0.25">
      <c r="A685" s="1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</row>
    <row r="686" spans="1:65" ht="14.25" customHeight="1" x14ac:dyDescent="0.25">
      <c r="A686" s="1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</row>
    <row r="687" spans="1:65" ht="14.25" customHeight="1" x14ac:dyDescent="0.25">
      <c r="A687" s="1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</row>
    <row r="688" spans="1:65" ht="14.25" customHeight="1" x14ac:dyDescent="0.25">
      <c r="A688" s="1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</row>
    <row r="689" spans="1:65" ht="14.25" customHeight="1" x14ac:dyDescent="0.25">
      <c r="A689" s="1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</row>
    <row r="690" spans="1:65" ht="14.25" customHeight="1" x14ac:dyDescent="0.25">
      <c r="A690" s="1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</row>
    <row r="691" spans="1:65" ht="14.25" customHeight="1" x14ac:dyDescent="0.25">
      <c r="A691" s="1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</row>
    <row r="692" spans="1:65" ht="14.25" customHeight="1" x14ac:dyDescent="0.25">
      <c r="A692" s="1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</row>
    <row r="693" spans="1:65" ht="14.25" customHeight="1" x14ac:dyDescent="0.25">
      <c r="A693" s="1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</row>
    <row r="694" spans="1:65" ht="14.25" customHeight="1" x14ac:dyDescent="0.25">
      <c r="A694" s="1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</row>
    <row r="695" spans="1:65" ht="14.25" customHeight="1" x14ac:dyDescent="0.25">
      <c r="A695" s="1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</row>
    <row r="696" spans="1:65" ht="14.25" customHeight="1" x14ac:dyDescent="0.25">
      <c r="A696" s="1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</row>
    <row r="697" spans="1:65" ht="14.25" customHeight="1" x14ac:dyDescent="0.25">
      <c r="A697" s="1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</row>
    <row r="698" spans="1:65" ht="14.25" customHeight="1" x14ac:dyDescent="0.25">
      <c r="A698" s="1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</row>
    <row r="699" spans="1:65" ht="14.25" customHeight="1" x14ac:dyDescent="0.25">
      <c r="A699" s="1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</row>
    <row r="700" spans="1:65" ht="14.25" customHeight="1" x14ac:dyDescent="0.25">
      <c r="A700" s="1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</row>
    <row r="701" spans="1:65" ht="14.25" customHeight="1" x14ac:dyDescent="0.25">
      <c r="A701" s="1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</row>
    <row r="702" spans="1:65" ht="14.25" customHeight="1" x14ac:dyDescent="0.25">
      <c r="A702" s="1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</row>
    <row r="703" spans="1:65" ht="14.25" customHeight="1" x14ac:dyDescent="0.25">
      <c r="A703" s="1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</row>
    <row r="704" spans="1:65" ht="14.25" customHeight="1" x14ac:dyDescent="0.25">
      <c r="A704" s="1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</row>
    <row r="705" spans="1:65" ht="14.25" customHeight="1" x14ac:dyDescent="0.25">
      <c r="A705" s="1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</row>
    <row r="706" spans="1:65" ht="14.25" customHeight="1" x14ac:dyDescent="0.25">
      <c r="A706" s="1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</row>
    <row r="707" spans="1:65" ht="14.25" customHeight="1" x14ac:dyDescent="0.25">
      <c r="A707" s="1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</row>
    <row r="708" spans="1:65" ht="14.25" customHeight="1" x14ac:dyDescent="0.25">
      <c r="A708" s="1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</row>
    <row r="709" spans="1:65" ht="14.25" customHeight="1" x14ac:dyDescent="0.25">
      <c r="A709" s="1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</row>
    <row r="710" spans="1:65" ht="14.25" customHeight="1" x14ac:dyDescent="0.25">
      <c r="A710" s="1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</row>
    <row r="711" spans="1:65" ht="14.25" customHeight="1" x14ac:dyDescent="0.25">
      <c r="A711" s="1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</row>
    <row r="712" spans="1:65" ht="14.25" customHeight="1" x14ac:dyDescent="0.25">
      <c r="A712" s="1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</row>
    <row r="713" spans="1:65" ht="14.25" customHeight="1" x14ac:dyDescent="0.25">
      <c r="A713" s="1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</row>
    <row r="714" spans="1:65" ht="14.25" customHeight="1" x14ac:dyDescent="0.25">
      <c r="A714" s="1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</row>
    <row r="715" spans="1:65" ht="14.25" customHeight="1" x14ac:dyDescent="0.25">
      <c r="A715" s="1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</row>
    <row r="716" spans="1:65" ht="14.25" customHeight="1" x14ac:dyDescent="0.25">
      <c r="A716" s="1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</row>
    <row r="717" spans="1:65" ht="14.25" customHeight="1" x14ac:dyDescent="0.25">
      <c r="A717" s="1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</row>
    <row r="718" spans="1:65" ht="14.25" customHeight="1" x14ac:dyDescent="0.25">
      <c r="A718" s="1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</row>
    <row r="719" spans="1:65" ht="14.25" customHeight="1" x14ac:dyDescent="0.25">
      <c r="A719" s="1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</row>
    <row r="720" spans="1:65" ht="14.25" customHeight="1" x14ac:dyDescent="0.25">
      <c r="A720" s="1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</row>
    <row r="721" spans="1:65" ht="14.25" customHeight="1" x14ac:dyDescent="0.25">
      <c r="A721" s="1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</row>
    <row r="722" spans="1:65" ht="14.25" customHeight="1" x14ac:dyDescent="0.25">
      <c r="A722" s="1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</row>
    <row r="723" spans="1:65" ht="14.25" customHeight="1" x14ac:dyDescent="0.25">
      <c r="A723" s="1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</row>
    <row r="724" spans="1:65" ht="14.25" customHeight="1" x14ac:dyDescent="0.25">
      <c r="A724" s="1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</row>
    <row r="725" spans="1:65" ht="14.25" customHeight="1" x14ac:dyDescent="0.25">
      <c r="A725" s="1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</row>
    <row r="726" spans="1:65" ht="14.25" customHeight="1" x14ac:dyDescent="0.25">
      <c r="A726" s="1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</row>
    <row r="727" spans="1:65" ht="14.25" customHeight="1" x14ac:dyDescent="0.25">
      <c r="A727" s="1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</row>
    <row r="728" spans="1:65" ht="14.25" customHeight="1" x14ac:dyDescent="0.25">
      <c r="A728" s="1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</row>
    <row r="729" spans="1:65" ht="14.25" customHeight="1" x14ac:dyDescent="0.25">
      <c r="A729" s="1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</row>
    <row r="730" spans="1:65" ht="14.25" customHeight="1" x14ac:dyDescent="0.25">
      <c r="A730" s="1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</row>
    <row r="731" spans="1:65" ht="14.25" customHeight="1" x14ac:dyDescent="0.25">
      <c r="A731" s="1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</row>
    <row r="732" spans="1:65" ht="14.25" customHeight="1" x14ac:dyDescent="0.25">
      <c r="A732" s="1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</row>
    <row r="733" spans="1:65" ht="14.25" customHeight="1" x14ac:dyDescent="0.25">
      <c r="A733" s="1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</row>
    <row r="734" spans="1:65" ht="14.25" customHeight="1" x14ac:dyDescent="0.25">
      <c r="A734" s="1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</row>
    <row r="735" spans="1:65" ht="14.25" customHeight="1" x14ac:dyDescent="0.25">
      <c r="A735" s="1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</row>
    <row r="736" spans="1:65" ht="14.25" customHeight="1" x14ac:dyDescent="0.25">
      <c r="A736" s="1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</row>
    <row r="737" spans="1:65" ht="14.25" customHeight="1" x14ac:dyDescent="0.25">
      <c r="A737" s="1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</row>
    <row r="738" spans="1:65" ht="14.25" customHeight="1" x14ac:dyDescent="0.25">
      <c r="A738" s="1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</row>
    <row r="739" spans="1:65" ht="14.25" customHeight="1" x14ac:dyDescent="0.25">
      <c r="A739" s="1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</row>
    <row r="740" spans="1:65" ht="14.25" customHeight="1" x14ac:dyDescent="0.25">
      <c r="A740" s="1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</row>
    <row r="741" spans="1:65" ht="14.25" customHeight="1" x14ac:dyDescent="0.25">
      <c r="A741" s="1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</row>
    <row r="742" spans="1:65" ht="14.25" customHeight="1" x14ac:dyDescent="0.25">
      <c r="A742" s="1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</row>
    <row r="743" spans="1:65" ht="14.25" customHeight="1" x14ac:dyDescent="0.25">
      <c r="A743" s="1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</row>
    <row r="744" spans="1:65" ht="14.25" customHeight="1" x14ac:dyDescent="0.25">
      <c r="A744" s="1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</row>
    <row r="745" spans="1:65" ht="14.25" customHeight="1" x14ac:dyDescent="0.25">
      <c r="A745" s="1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</row>
    <row r="746" spans="1:65" ht="14.25" customHeight="1" x14ac:dyDescent="0.25">
      <c r="A746" s="1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</row>
    <row r="747" spans="1:65" ht="14.25" customHeight="1" x14ac:dyDescent="0.25">
      <c r="A747" s="1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</row>
    <row r="748" spans="1:65" ht="14.25" customHeight="1" x14ac:dyDescent="0.25">
      <c r="A748" s="1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</row>
    <row r="749" spans="1:65" ht="14.25" customHeight="1" x14ac:dyDescent="0.25">
      <c r="A749" s="1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</row>
    <row r="750" spans="1:65" ht="14.25" customHeight="1" x14ac:dyDescent="0.25">
      <c r="A750" s="1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</row>
    <row r="751" spans="1:65" ht="14.25" customHeight="1" x14ac:dyDescent="0.25">
      <c r="A751" s="1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</row>
    <row r="752" spans="1:65" ht="14.25" customHeight="1" x14ac:dyDescent="0.25">
      <c r="A752" s="1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</row>
    <row r="753" spans="1:65" ht="14.25" customHeight="1" x14ac:dyDescent="0.25">
      <c r="A753" s="1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</row>
    <row r="754" spans="1:65" ht="14.25" customHeight="1" x14ac:dyDescent="0.25">
      <c r="A754" s="1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</row>
    <row r="755" spans="1:65" ht="14.25" customHeight="1" x14ac:dyDescent="0.25">
      <c r="A755" s="1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</row>
    <row r="756" spans="1:65" ht="14.25" customHeight="1" x14ac:dyDescent="0.25">
      <c r="A756" s="1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</row>
    <row r="757" spans="1:65" ht="14.25" customHeight="1" x14ac:dyDescent="0.25">
      <c r="A757" s="1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</row>
    <row r="758" spans="1:65" ht="14.25" customHeight="1" x14ac:dyDescent="0.25">
      <c r="A758" s="1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</row>
    <row r="759" spans="1:65" ht="14.25" customHeight="1" x14ac:dyDescent="0.25">
      <c r="A759" s="1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</row>
    <row r="760" spans="1:65" ht="14.25" customHeight="1" x14ac:dyDescent="0.25">
      <c r="A760" s="1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</row>
    <row r="761" spans="1:65" ht="14.25" customHeight="1" x14ac:dyDescent="0.25">
      <c r="A761" s="1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</row>
    <row r="762" spans="1:65" ht="14.25" customHeight="1" x14ac:dyDescent="0.25">
      <c r="A762" s="1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</row>
    <row r="763" spans="1:65" ht="14.25" customHeight="1" x14ac:dyDescent="0.25">
      <c r="A763" s="1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</row>
    <row r="764" spans="1:65" ht="14.25" customHeight="1" x14ac:dyDescent="0.25">
      <c r="A764" s="1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</row>
    <row r="765" spans="1:65" ht="14.25" customHeight="1" x14ac:dyDescent="0.25">
      <c r="A765" s="1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</row>
    <row r="766" spans="1:65" ht="14.25" customHeight="1" x14ac:dyDescent="0.25">
      <c r="A766" s="1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</row>
    <row r="767" spans="1:65" ht="14.25" customHeight="1" x14ac:dyDescent="0.25">
      <c r="A767" s="1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</row>
    <row r="768" spans="1:65" ht="14.25" customHeight="1" x14ac:dyDescent="0.25">
      <c r="A768" s="1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</row>
    <row r="769" spans="1:65" ht="14.25" customHeight="1" x14ac:dyDescent="0.25">
      <c r="A769" s="1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</row>
    <row r="770" spans="1:65" ht="14.25" customHeight="1" x14ac:dyDescent="0.25">
      <c r="A770" s="1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</row>
    <row r="771" spans="1:65" ht="14.25" customHeight="1" x14ac:dyDescent="0.25">
      <c r="A771" s="1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</row>
    <row r="772" spans="1:65" ht="14.25" customHeight="1" x14ac:dyDescent="0.25">
      <c r="A772" s="1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</row>
    <row r="773" spans="1:65" ht="14.25" customHeight="1" x14ac:dyDescent="0.25">
      <c r="A773" s="1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</row>
    <row r="774" spans="1:65" ht="14.25" customHeight="1" x14ac:dyDescent="0.25">
      <c r="A774" s="1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</row>
    <row r="775" spans="1:65" ht="14.25" customHeight="1" x14ac:dyDescent="0.25">
      <c r="A775" s="1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</row>
    <row r="776" spans="1:65" ht="14.25" customHeight="1" x14ac:dyDescent="0.25">
      <c r="A776" s="1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</row>
    <row r="777" spans="1:65" ht="14.25" customHeight="1" x14ac:dyDescent="0.25">
      <c r="A777" s="1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</row>
    <row r="778" spans="1:65" ht="14.25" customHeight="1" x14ac:dyDescent="0.25">
      <c r="A778" s="1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</row>
    <row r="779" spans="1:65" ht="14.25" customHeight="1" x14ac:dyDescent="0.25">
      <c r="A779" s="1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</row>
    <row r="780" spans="1:65" ht="14.25" customHeight="1" x14ac:dyDescent="0.25">
      <c r="A780" s="1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</row>
    <row r="781" spans="1:65" ht="14.25" customHeight="1" x14ac:dyDescent="0.25">
      <c r="A781" s="1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</row>
    <row r="782" spans="1:65" ht="14.25" customHeight="1" x14ac:dyDescent="0.25">
      <c r="A782" s="1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</row>
    <row r="783" spans="1:65" ht="14.25" customHeight="1" x14ac:dyDescent="0.25">
      <c r="A783" s="1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</row>
    <row r="784" spans="1:65" ht="14.25" customHeight="1" x14ac:dyDescent="0.25">
      <c r="A784" s="1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</row>
    <row r="785" spans="1:65" ht="14.25" customHeight="1" x14ac:dyDescent="0.25">
      <c r="A785" s="1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</row>
    <row r="786" spans="1:65" ht="14.25" customHeight="1" x14ac:dyDescent="0.25">
      <c r="A786" s="1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</row>
    <row r="787" spans="1:65" ht="14.25" customHeight="1" x14ac:dyDescent="0.25">
      <c r="A787" s="1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</row>
    <row r="788" spans="1:65" ht="14.25" customHeight="1" x14ac:dyDescent="0.25">
      <c r="A788" s="1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</row>
    <row r="789" spans="1:65" ht="14.25" customHeight="1" x14ac:dyDescent="0.25">
      <c r="A789" s="1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</row>
    <row r="790" spans="1:65" ht="14.25" customHeight="1" x14ac:dyDescent="0.25">
      <c r="A790" s="1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</row>
    <row r="791" spans="1:65" ht="14.25" customHeight="1" x14ac:dyDescent="0.25">
      <c r="A791" s="1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</row>
    <row r="792" spans="1:65" ht="14.25" customHeight="1" x14ac:dyDescent="0.25">
      <c r="A792" s="1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</row>
    <row r="793" spans="1:65" ht="14.25" customHeight="1" x14ac:dyDescent="0.25">
      <c r="A793" s="1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</row>
    <row r="794" spans="1:65" ht="14.25" customHeight="1" x14ac:dyDescent="0.25">
      <c r="A794" s="1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</row>
    <row r="795" spans="1:65" ht="14.25" customHeight="1" x14ac:dyDescent="0.25">
      <c r="A795" s="1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</row>
    <row r="796" spans="1:65" ht="14.25" customHeight="1" x14ac:dyDescent="0.25">
      <c r="A796" s="1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</row>
    <row r="797" spans="1:65" ht="14.25" customHeight="1" x14ac:dyDescent="0.25">
      <c r="A797" s="1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</row>
    <row r="798" spans="1:65" ht="14.25" customHeight="1" x14ac:dyDescent="0.25">
      <c r="A798" s="1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</row>
    <row r="799" spans="1:65" ht="14.25" customHeight="1" x14ac:dyDescent="0.25">
      <c r="A799" s="1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</row>
    <row r="800" spans="1:65" ht="14.25" customHeight="1" x14ac:dyDescent="0.25">
      <c r="A800" s="1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</row>
    <row r="801" spans="1:65" ht="14.25" customHeight="1" x14ac:dyDescent="0.25">
      <c r="A801" s="1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</row>
    <row r="802" spans="1:65" ht="14.25" customHeight="1" x14ac:dyDescent="0.25">
      <c r="A802" s="1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</row>
    <row r="803" spans="1:65" ht="14.25" customHeight="1" x14ac:dyDescent="0.25">
      <c r="A803" s="1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</row>
    <row r="804" spans="1:65" ht="14.25" customHeight="1" x14ac:dyDescent="0.25">
      <c r="A804" s="1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</row>
    <row r="805" spans="1:65" ht="14.25" customHeight="1" x14ac:dyDescent="0.25">
      <c r="A805" s="1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</row>
    <row r="806" spans="1:65" ht="14.25" customHeight="1" x14ac:dyDescent="0.25">
      <c r="A806" s="1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</row>
    <row r="807" spans="1:65" ht="14.25" customHeight="1" x14ac:dyDescent="0.25">
      <c r="A807" s="1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</row>
    <row r="808" spans="1:65" ht="14.25" customHeight="1" x14ac:dyDescent="0.25">
      <c r="A808" s="1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</row>
    <row r="809" spans="1:65" ht="14.25" customHeight="1" x14ac:dyDescent="0.25">
      <c r="A809" s="1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</row>
    <row r="810" spans="1:65" ht="14.25" customHeight="1" x14ac:dyDescent="0.25">
      <c r="A810" s="1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</row>
    <row r="811" spans="1:65" ht="14.25" customHeight="1" x14ac:dyDescent="0.25">
      <c r="A811" s="1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</row>
    <row r="812" spans="1:65" ht="14.25" customHeight="1" x14ac:dyDescent="0.25">
      <c r="A812" s="1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</row>
    <row r="813" spans="1:65" ht="14.25" customHeight="1" x14ac:dyDescent="0.25">
      <c r="A813" s="1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</row>
    <row r="814" spans="1:65" ht="14.25" customHeight="1" x14ac:dyDescent="0.25">
      <c r="A814" s="1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</row>
    <row r="815" spans="1:65" ht="14.25" customHeight="1" x14ac:dyDescent="0.25">
      <c r="A815" s="1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</row>
    <row r="816" spans="1:65" ht="14.25" customHeight="1" x14ac:dyDescent="0.25">
      <c r="A816" s="1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</row>
    <row r="817" spans="1:65" ht="14.25" customHeight="1" x14ac:dyDescent="0.25">
      <c r="A817" s="1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</row>
    <row r="818" spans="1:65" ht="14.25" customHeight="1" x14ac:dyDescent="0.25">
      <c r="A818" s="1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</row>
    <row r="819" spans="1:65" ht="14.25" customHeight="1" x14ac:dyDescent="0.25">
      <c r="A819" s="1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</row>
    <row r="820" spans="1:65" ht="14.25" customHeight="1" x14ac:dyDescent="0.25">
      <c r="A820" s="1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</row>
    <row r="821" spans="1:65" ht="14.25" customHeight="1" x14ac:dyDescent="0.25">
      <c r="A821" s="1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</row>
    <row r="822" spans="1:65" ht="14.25" customHeight="1" x14ac:dyDescent="0.25">
      <c r="A822" s="1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</row>
    <row r="823" spans="1:65" ht="14.25" customHeight="1" x14ac:dyDescent="0.25">
      <c r="A823" s="1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</row>
    <row r="824" spans="1:65" ht="14.25" customHeight="1" x14ac:dyDescent="0.25">
      <c r="A824" s="1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</row>
    <row r="825" spans="1:65" ht="14.25" customHeight="1" x14ac:dyDescent="0.25">
      <c r="A825" s="1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</row>
    <row r="826" spans="1:65" ht="14.25" customHeight="1" x14ac:dyDescent="0.25">
      <c r="A826" s="1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</row>
    <row r="827" spans="1:65" ht="14.25" customHeight="1" x14ac:dyDescent="0.25">
      <c r="A827" s="1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</row>
    <row r="828" spans="1:65" ht="14.25" customHeight="1" x14ac:dyDescent="0.25">
      <c r="A828" s="1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</row>
    <row r="829" spans="1:65" ht="14.25" customHeight="1" x14ac:dyDescent="0.25">
      <c r="A829" s="1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</row>
    <row r="830" spans="1:65" ht="14.25" customHeight="1" x14ac:dyDescent="0.25">
      <c r="A830" s="1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</row>
    <row r="831" spans="1:65" ht="14.25" customHeight="1" x14ac:dyDescent="0.25">
      <c r="A831" s="1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</row>
    <row r="832" spans="1:65" ht="14.25" customHeight="1" x14ac:dyDescent="0.25">
      <c r="A832" s="1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</row>
    <row r="833" spans="1:65" ht="14.25" customHeight="1" x14ac:dyDescent="0.25">
      <c r="A833" s="1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</row>
    <row r="834" spans="1:65" ht="14.25" customHeight="1" x14ac:dyDescent="0.25">
      <c r="A834" s="1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</row>
    <row r="835" spans="1:65" ht="14.25" customHeight="1" x14ac:dyDescent="0.25">
      <c r="A835" s="1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</row>
    <row r="836" spans="1:65" ht="14.25" customHeight="1" x14ac:dyDescent="0.25">
      <c r="A836" s="1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</row>
    <row r="837" spans="1:65" ht="14.25" customHeight="1" x14ac:dyDescent="0.25">
      <c r="A837" s="1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</row>
    <row r="838" spans="1:65" ht="14.25" customHeight="1" x14ac:dyDescent="0.25">
      <c r="A838" s="1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</row>
    <row r="839" spans="1:65" ht="14.25" customHeight="1" x14ac:dyDescent="0.25">
      <c r="A839" s="1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</row>
    <row r="840" spans="1:65" ht="14.25" customHeight="1" x14ac:dyDescent="0.25">
      <c r="A840" s="1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</row>
    <row r="841" spans="1:65" ht="14.25" customHeight="1" x14ac:dyDescent="0.25">
      <c r="A841" s="1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</row>
    <row r="842" spans="1:65" ht="14.25" customHeight="1" x14ac:dyDescent="0.25">
      <c r="A842" s="1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</row>
    <row r="843" spans="1:65" ht="14.25" customHeight="1" x14ac:dyDescent="0.25">
      <c r="A843" s="1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</row>
    <row r="844" spans="1:65" ht="14.25" customHeight="1" x14ac:dyDescent="0.25">
      <c r="A844" s="1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</row>
    <row r="845" spans="1:65" ht="14.25" customHeight="1" x14ac:dyDescent="0.25">
      <c r="A845" s="1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</row>
    <row r="846" spans="1:65" ht="14.25" customHeight="1" x14ac:dyDescent="0.25">
      <c r="A846" s="1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</row>
    <row r="847" spans="1:65" ht="14.25" customHeight="1" x14ac:dyDescent="0.25">
      <c r="A847" s="1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</row>
    <row r="848" spans="1:65" ht="14.25" customHeight="1" x14ac:dyDescent="0.25">
      <c r="A848" s="1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</row>
    <row r="849" spans="1:65" ht="14.25" customHeight="1" x14ac:dyDescent="0.25">
      <c r="A849" s="1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</row>
    <row r="850" spans="1:65" ht="14.25" customHeight="1" x14ac:dyDescent="0.25">
      <c r="A850" s="1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</row>
    <row r="851" spans="1:65" ht="14.25" customHeight="1" x14ac:dyDescent="0.25">
      <c r="A851" s="1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</row>
    <row r="852" spans="1:65" ht="14.25" customHeight="1" x14ac:dyDescent="0.25">
      <c r="A852" s="1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</row>
    <row r="853" spans="1:65" ht="14.25" customHeight="1" x14ac:dyDescent="0.25">
      <c r="A853" s="1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</row>
    <row r="854" spans="1:65" ht="14.25" customHeight="1" x14ac:dyDescent="0.25">
      <c r="A854" s="1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</row>
    <row r="855" spans="1:65" ht="14.25" customHeight="1" x14ac:dyDescent="0.25">
      <c r="A855" s="1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</row>
    <row r="856" spans="1:65" ht="14.25" customHeight="1" x14ac:dyDescent="0.25">
      <c r="A856" s="1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</row>
    <row r="857" spans="1:65" ht="14.25" customHeight="1" x14ac:dyDescent="0.25">
      <c r="A857" s="1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</row>
    <row r="858" spans="1:65" ht="14.25" customHeight="1" x14ac:dyDescent="0.25">
      <c r="A858" s="1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</row>
    <row r="859" spans="1:65" ht="14.25" customHeight="1" x14ac:dyDescent="0.25">
      <c r="A859" s="1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</row>
    <row r="860" spans="1:65" ht="14.25" customHeight="1" x14ac:dyDescent="0.25">
      <c r="A860" s="1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</row>
    <row r="861" spans="1:65" ht="14.25" customHeight="1" x14ac:dyDescent="0.25">
      <c r="A861" s="1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</row>
    <row r="862" spans="1:65" ht="14.25" customHeight="1" x14ac:dyDescent="0.25">
      <c r="A862" s="1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</row>
    <row r="863" spans="1:65" ht="14.25" customHeight="1" x14ac:dyDescent="0.25">
      <c r="A863" s="1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</row>
    <row r="864" spans="1:65" ht="14.25" customHeight="1" x14ac:dyDescent="0.25">
      <c r="A864" s="1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</row>
    <row r="865" spans="1:65" ht="14.25" customHeight="1" x14ac:dyDescent="0.25">
      <c r="A865" s="1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</row>
    <row r="866" spans="1:65" ht="14.25" customHeight="1" x14ac:dyDescent="0.25">
      <c r="A866" s="1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</row>
    <row r="867" spans="1:65" ht="14.25" customHeight="1" x14ac:dyDescent="0.25">
      <c r="A867" s="1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</row>
    <row r="868" spans="1:65" ht="14.25" customHeight="1" x14ac:dyDescent="0.25">
      <c r="A868" s="1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</row>
    <row r="869" spans="1:65" ht="14.25" customHeight="1" x14ac:dyDescent="0.25">
      <c r="A869" s="1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</row>
    <row r="870" spans="1:65" ht="14.25" customHeight="1" x14ac:dyDescent="0.25">
      <c r="A870" s="1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</row>
    <row r="871" spans="1:65" ht="14.25" customHeight="1" x14ac:dyDescent="0.25">
      <c r="A871" s="1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</row>
    <row r="872" spans="1:65" ht="14.25" customHeight="1" x14ac:dyDescent="0.25">
      <c r="A872" s="1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</row>
    <row r="873" spans="1:65" ht="14.25" customHeight="1" x14ac:dyDescent="0.25">
      <c r="A873" s="1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</row>
    <row r="874" spans="1:65" ht="14.25" customHeight="1" x14ac:dyDescent="0.25">
      <c r="A874" s="1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</row>
    <row r="875" spans="1:65" ht="14.25" customHeight="1" x14ac:dyDescent="0.25">
      <c r="A875" s="1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</row>
    <row r="876" spans="1:65" ht="14.25" customHeight="1" x14ac:dyDescent="0.25">
      <c r="A876" s="1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</row>
    <row r="877" spans="1:65" ht="14.25" customHeight="1" x14ac:dyDescent="0.25">
      <c r="A877" s="1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</row>
    <row r="878" spans="1:65" ht="14.25" customHeight="1" x14ac:dyDescent="0.25">
      <c r="A878" s="1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</row>
    <row r="879" spans="1:65" ht="14.25" customHeight="1" x14ac:dyDescent="0.25">
      <c r="A879" s="1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</row>
    <row r="880" spans="1:65" ht="14.25" customHeight="1" x14ac:dyDescent="0.25">
      <c r="A880" s="1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</row>
    <row r="881" spans="1:65" ht="14.25" customHeight="1" x14ac:dyDescent="0.25">
      <c r="A881" s="1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</row>
    <row r="882" spans="1:65" ht="14.25" customHeight="1" x14ac:dyDescent="0.25">
      <c r="A882" s="1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</row>
    <row r="883" spans="1:65" ht="14.25" customHeight="1" x14ac:dyDescent="0.25">
      <c r="A883" s="1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</row>
    <row r="884" spans="1:65" ht="14.25" customHeight="1" x14ac:dyDescent="0.25">
      <c r="A884" s="1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</row>
    <row r="885" spans="1:65" ht="14.25" customHeight="1" x14ac:dyDescent="0.25">
      <c r="A885" s="1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</row>
    <row r="886" spans="1:65" ht="14.25" customHeight="1" x14ac:dyDescent="0.25">
      <c r="A886" s="1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</row>
    <row r="887" spans="1:65" ht="14.25" customHeight="1" x14ac:dyDescent="0.25">
      <c r="A887" s="1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</row>
    <row r="888" spans="1:65" ht="14.25" customHeight="1" x14ac:dyDescent="0.25">
      <c r="A888" s="1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</row>
    <row r="889" spans="1:65" ht="14.25" customHeight="1" x14ac:dyDescent="0.25">
      <c r="A889" s="1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</row>
    <row r="890" spans="1:65" ht="14.25" customHeight="1" x14ac:dyDescent="0.25">
      <c r="A890" s="1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</row>
    <row r="891" spans="1:65" ht="14.25" customHeight="1" x14ac:dyDescent="0.25">
      <c r="A891" s="1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</row>
    <row r="892" spans="1:65" ht="14.25" customHeight="1" x14ac:dyDescent="0.25">
      <c r="A892" s="1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</row>
    <row r="893" spans="1:65" ht="14.25" customHeight="1" x14ac:dyDescent="0.25">
      <c r="A893" s="1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</row>
    <row r="894" spans="1:65" ht="14.25" customHeight="1" x14ac:dyDescent="0.25">
      <c r="A894" s="1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</row>
    <row r="895" spans="1:65" ht="14.25" customHeight="1" x14ac:dyDescent="0.25">
      <c r="A895" s="1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</row>
    <row r="896" spans="1:65" ht="14.25" customHeight="1" x14ac:dyDescent="0.25">
      <c r="A896" s="1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</row>
    <row r="897" spans="1:65" ht="14.25" customHeight="1" x14ac:dyDescent="0.25">
      <c r="A897" s="1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</row>
    <row r="898" spans="1:65" ht="14.25" customHeight="1" x14ac:dyDescent="0.25">
      <c r="A898" s="1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</row>
    <row r="899" spans="1:65" ht="14.25" customHeight="1" x14ac:dyDescent="0.25">
      <c r="A899" s="1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</row>
    <row r="900" spans="1:65" ht="14.25" customHeight="1" x14ac:dyDescent="0.25">
      <c r="A900" s="1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</row>
    <row r="901" spans="1:65" ht="14.25" customHeight="1" x14ac:dyDescent="0.25">
      <c r="A901" s="1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</row>
    <row r="902" spans="1:65" ht="14.25" customHeight="1" x14ac:dyDescent="0.25">
      <c r="A902" s="1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</row>
    <row r="903" spans="1:65" ht="14.25" customHeight="1" x14ac:dyDescent="0.25">
      <c r="A903" s="1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</row>
    <row r="904" spans="1:65" ht="14.25" customHeight="1" x14ac:dyDescent="0.25">
      <c r="A904" s="1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</row>
    <row r="905" spans="1:65" ht="14.25" customHeight="1" x14ac:dyDescent="0.25">
      <c r="A905" s="1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</row>
    <row r="906" spans="1:65" ht="14.25" customHeight="1" x14ac:dyDescent="0.25">
      <c r="A906" s="1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</row>
    <row r="907" spans="1:65" ht="14.25" customHeight="1" x14ac:dyDescent="0.25">
      <c r="A907" s="1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</row>
    <row r="908" spans="1:65" ht="14.25" customHeight="1" x14ac:dyDescent="0.25">
      <c r="A908" s="1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</row>
    <row r="909" spans="1:65" ht="14.25" customHeight="1" x14ac:dyDescent="0.25">
      <c r="A909" s="1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</row>
    <row r="910" spans="1:65" ht="14.25" customHeight="1" x14ac:dyDescent="0.25">
      <c r="A910" s="1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</row>
    <row r="911" spans="1:65" ht="14.25" customHeight="1" x14ac:dyDescent="0.25">
      <c r="A911" s="1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</row>
    <row r="912" spans="1:65" ht="14.25" customHeight="1" x14ac:dyDescent="0.25">
      <c r="A912" s="1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</row>
    <row r="913" spans="1:65" ht="14.25" customHeight="1" x14ac:dyDescent="0.25">
      <c r="A913" s="1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</row>
    <row r="914" spans="1:65" ht="14.25" customHeight="1" x14ac:dyDescent="0.25">
      <c r="A914" s="1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</row>
    <row r="915" spans="1:65" ht="14.25" customHeight="1" x14ac:dyDescent="0.25">
      <c r="A915" s="1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</row>
    <row r="916" spans="1:65" ht="14.25" customHeight="1" x14ac:dyDescent="0.25">
      <c r="A916" s="1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</row>
    <row r="917" spans="1:65" ht="14.25" customHeight="1" x14ac:dyDescent="0.25">
      <c r="A917" s="1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</row>
    <row r="918" spans="1:65" ht="14.25" customHeight="1" x14ac:dyDescent="0.25">
      <c r="A918" s="1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</row>
    <row r="919" spans="1:65" ht="14.25" customHeight="1" x14ac:dyDescent="0.25">
      <c r="A919" s="1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</row>
    <row r="920" spans="1:65" ht="14.25" customHeight="1" x14ac:dyDescent="0.25">
      <c r="A920" s="1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</row>
    <row r="921" spans="1:65" ht="14.25" customHeight="1" x14ac:dyDescent="0.25">
      <c r="A921" s="1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</row>
    <row r="922" spans="1:65" ht="14.25" customHeight="1" x14ac:dyDescent="0.25">
      <c r="A922" s="1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</row>
    <row r="923" spans="1:65" ht="14.25" customHeight="1" x14ac:dyDescent="0.25">
      <c r="A923" s="1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</row>
    <row r="924" spans="1:65" ht="14.25" customHeight="1" x14ac:dyDescent="0.25">
      <c r="A924" s="1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</row>
    <row r="925" spans="1:65" ht="14.25" customHeight="1" x14ac:dyDescent="0.25">
      <c r="A925" s="1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</row>
    <row r="926" spans="1:65" ht="14.25" customHeight="1" x14ac:dyDescent="0.25">
      <c r="A926" s="1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</row>
    <row r="927" spans="1:65" ht="14.25" customHeight="1" x14ac:dyDescent="0.25">
      <c r="A927" s="1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</row>
    <row r="928" spans="1:65" ht="14.25" customHeight="1" x14ac:dyDescent="0.25">
      <c r="A928" s="1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</row>
    <row r="929" spans="1:65" ht="14.25" customHeight="1" x14ac:dyDescent="0.25">
      <c r="A929" s="1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</row>
    <row r="930" spans="1:65" ht="14.25" customHeight="1" x14ac:dyDescent="0.25">
      <c r="A930" s="1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</row>
    <row r="931" spans="1:65" ht="14.25" customHeight="1" x14ac:dyDescent="0.25">
      <c r="A931" s="1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</row>
    <row r="932" spans="1:65" ht="14.25" customHeight="1" x14ac:dyDescent="0.25">
      <c r="A932" s="1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</row>
    <row r="933" spans="1:65" ht="14.25" customHeight="1" x14ac:dyDescent="0.25">
      <c r="A933" s="1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</row>
    <row r="934" spans="1:65" ht="14.25" customHeight="1" x14ac:dyDescent="0.25">
      <c r="A934" s="1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</row>
    <row r="935" spans="1:65" ht="14.25" customHeight="1" x14ac:dyDescent="0.25">
      <c r="A935" s="1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</row>
    <row r="936" spans="1:65" ht="14.25" customHeight="1" x14ac:dyDescent="0.25">
      <c r="A936" s="1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</row>
    <row r="937" spans="1:65" ht="14.25" customHeight="1" x14ac:dyDescent="0.25">
      <c r="A937" s="1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</row>
    <row r="938" spans="1:65" ht="14.25" customHeight="1" x14ac:dyDescent="0.25">
      <c r="A938" s="1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</row>
    <row r="939" spans="1:65" ht="14.25" customHeight="1" x14ac:dyDescent="0.25">
      <c r="A939" s="1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</row>
    <row r="940" spans="1:65" ht="14.25" customHeight="1" x14ac:dyDescent="0.25">
      <c r="A940" s="1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</row>
    <row r="941" spans="1:65" ht="14.25" customHeight="1" x14ac:dyDescent="0.25">
      <c r="A941" s="1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</row>
    <row r="942" spans="1:65" ht="14.25" customHeight="1" x14ac:dyDescent="0.25">
      <c r="A942" s="1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</row>
    <row r="943" spans="1:65" ht="14.25" customHeight="1" x14ac:dyDescent="0.25">
      <c r="A943" s="1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</row>
    <row r="944" spans="1:65" ht="14.25" customHeight="1" x14ac:dyDescent="0.25">
      <c r="A944" s="1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</row>
    <row r="945" spans="1:65" ht="14.25" customHeight="1" x14ac:dyDescent="0.25">
      <c r="A945" s="1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</row>
    <row r="946" spans="1:65" ht="14.25" customHeight="1" x14ac:dyDescent="0.25">
      <c r="A946" s="1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</row>
    <row r="947" spans="1:65" ht="14.25" customHeight="1" x14ac:dyDescent="0.25">
      <c r="A947" s="1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</row>
    <row r="948" spans="1:65" ht="14.25" customHeight="1" x14ac:dyDescent="0.25">
      <c r="A948" s="1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</row>
    <row r="949" spans="1:65" ht="14.25" customHeight="1" x14ac:dyDescent="0.25">
      <c r="A949" s="1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</row>
    <row r="950" spans="1:65" ht="14.25" customHeight="1" x14ac:dyDescent="0.25">
      <c r="A950" s="1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</row>
    <row r="951" spans="1:65" ht="14.25" customHeight="1" x14ac:dyDescent="0.25">
      <c r="A951" s="1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</row>
    <row r="952" spans="1:65" ht="14.25" customHeight="1" x14ac:dyDescent="0.25">
      <c r="A952" s="1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</row>
    <row r="953" spans="1:65" ht="14.25" customHeight="1" x14ac:dyDescent="0.25">
      <c r="A953" s="1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</row>
    <row r="954" spans="1:65" ht="14.25" customHeight="1" x14ac:dyDescent="0.25">
      <c r="A954" s="1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</row>
    <row r="955" spans="1:65" ht="14.25" customHeight="1" x14ac:dyDescent="0.25">
      <c r="A955" s="1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</row>
    <row r="956" spans="1:65" ht="14.25" customHeight="1" x14ac:dyDescent="0.25">
      <c r="A956" s="1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</row>
    <row r="957" spans="1:65" ht="14.25" customHeight="1" x14ac:dyDescent="0.25">
      <c r="A957" s="1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</row>
    <row r="958" spans="1:65" ht="14.25" customHeight="1" x14ac:dyDescent="0.25">
      <c r="A958" s="1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</row>
    <row r="959" spans="1:65" ht="14.25" customHeight="1" x14ac:dyDescent="0.25">
      <c r="A959" s="1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</row>
    <row r="960" spans="1:65" ht="14.25" customHeight="1" x14ac:dyDescent="0.25">
      <c r="A960" s="1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</row>
    <row r="961" spans="1:65" ht="14.25" customHeight="1" x14ac:dyDescent="0.25">
      <c r="A961" s="1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</row>
    <row r="962" spans="1:65" ht="14.25" customHeight="1" x14ac:dyDescent="0.25">
      <c r="A962" s="1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</row>
    <row r="963" spans="1:65" ht="14.25" customHeight="1" x14ac:dyDescent="0.25">
      <c r="A963" s="1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</row>
    <row r="964" spans="1:65" ht="14.25" customHeight="1" x14ac:dyDescent="0.25">
      <c r="A964" s="1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</row>
    <row r="965" spans="1:65" ht="14.25" customHeight="1" x14ac:dyDescent="0.25">
      <c r="A965" s="1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</row>
    <row r="966" spans="1:65" ht="14.25" customHeight="1" x14ac:dyDescent="0.25">
      <c r="A966" s="1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</row>
    <row r="967" spans="1:65" ht="14.25" customHeight="1" x14ac:dyDescent="0.25">
      <c r="A967" s="1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</row>
    <row r="968" spans="1:65" ht="14.25" customHeight="1" x14ac:dyDescent="0.25">
      <c r="A968" s="1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</row>
    <row r="969" spans="1:65" ht="14.25" customHeight="1" x14ac:dyDescent="0.25">
      <c r="A969" s="1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</row>
    <row r="970" spans="1:65" ht="14.25" customHeight="1" x14ac:dyDescent="0.25">
      <c r="A970" s="1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</row>
    <row r="971" spans="1:65" ht="14.25" customHeight="1" x14ac:dyDescent="0.25">
      <c r="A971" s="1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</row>
    <row r="972" spans="1:65" ht="14.25" customHeight="1" x14ac:dyDescent="0.25">
      <c r="A972" s="1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</row>
    <row r="973" spans="1:65" ht="14.25" customHeight="1" x14ac:dyDescent="0.25">
      <c r="A973" s="1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</row>
    <row r="974" spans="1:65" ht="14.25" customHeight="1" x14ac:dyDescent="0.25">
      <c r="A974" s="1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</row>
    <row r="975" spans="1:65" ht="14.25" customHeight="1" x14ac:dyDescent="0.25">
      <c r="A975" s="1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</row>
    <row r="976" spans="1:65" ht="14.25" customHeight="1" x14ac:dyDescent="0.25">
      <c r="A976" s="1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</row>
    <row r="977" spans="1:65" ht="14.25" customHeight="1" x14ac:dyDescent="0.25">
      <c r="A977" s="1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</row>
    <row r="978" spans="1:65" ht="14.25" customHeight="1" x14ac:dyDescent="0.25">
      <c r="A978" s="1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</row>
    <row r="979" spans="1:65" ht="14.25" customHeight="1" x14ac:dyDescent="0.25">
      <c r="A979" s="1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</row>
    <row r="980" spans="1:65" ht="14.25" customHeight="1" x14ac:dyDescent="0.25">
      <c r="A980" s="1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</row>
    <row r="981" spans="1:65" ht="14.25" customHeight="1" x14ac:dyDescent="0.25">
      <c r="A981" s="1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</row>
    <row r="982" spans="1:65" ht="14.25" customHeight="1" x14ac:dyDescent="0.25">
      <c r="A982" s="1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</row>
    <row r="983" spans="1:65" ht="14.25" customHeight="1" x14ac:dyDescent="0.25">
      <c r="A983" s="1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</row>
    <row r="984" spans="1:65" ht="14.25" customHeight="1" x14ac:dyDescent="0.25">
      <c r="A984" s="1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</row>
    <row r="985" spans="1:65" ht="14.25" customHeight="1" x14ac:dyDescent="0.25">
      <c r="A985" s="1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</row>
    <row r="986" spans="1:65" ht="14.25" customHeight="1" x14ac:dyDescent="0.25">
      <c r="A986" s="1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</row>
    <row r="987" spans="1:65" ht="14.25" customHeight="1" x14ac:dyDescent="0.25">
      <c r="A987" s="1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</row>
    <row r="988" spans="1:65" ht="14.25" customHeight="1" x14ac:dyDescent="0.25">
      <c r="A988" s="1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</row>
    <row r="989" spans="1:65" ht="14.25" customHeight="1" x14ac:dyDescent="0.25">
      <c r="A989" s="1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</row>
    <row r="990" spans="1:65" ht="14.25" customHeight="1" x14ac:dyDescent="0.25">
      <c r="A990" s="1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</row>
    <row r="991" spans="1:65" ht="14.25" customHeight="1" x14ac:dyDescent="0.25">
      <c r="A991" s="1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</row>
    <row r="992" spans="1:65" ht="14.25" customHeight="1" x14ac:dyDescent="0.25">
      <c r="A992" s="1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</row>
    <row r="993" spans="1:65" ht="14.25" customHeight="1" x14ac:dyDescent="0.25">
      <c r="A993" s="1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</row>
    <row r="994" spans="1:65" ht="14.25" customHeight="1" x14ac:dyDescent="0.25">
      <c r="A994" s="1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</row>
    <row r="995" spans="1:65" ht="14.25" customHeight="1" x14ac:dyDescent="0.25">
      <c r="A995" s="1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</row>
    <row r="996" spans="1:65" ht="14.25" customHeight="1" x14ac:dyDescent="0.25">
      <c r="A996" s="1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</row>
    <row r="997" spans="1:65" ht="14.25" customHeight="1" x14ac:dyDescent="0.25">
      <c r="A997" s="1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</row>
    <row r="998" spans="1:65" ht="14.25" customHeight="1" x14ac:dyDescent="0.25">
      <c r="A998" s="1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</row>
    <row r="999" spans="1:65" ht="14.25" customHeight="1" x14ac:dyDescent="0.25">
      <c r="A999" s="1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</row>
    <row r="1000" spans="1:65" ht="14.25" customHeight="1" x14ac:dyDescent="0.25">
      <c r="A1000" s="1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</row>
  </sheetData>
  <sheetProtection algorithmName="SHA-512" hashValue="GHjwnglN9FJOy16uEfv5v44pn6FA7u7l/9O3hJLevDak/3B1EiYbOxh53rozxVOwRyxhk48T7vctj2qsF28hAA==" saltValue="+9wwsua5RRaEFhk1aRb5iA==" spinCount="100000" sheet="1" objects="1" scenarios="1"/>
  <mergeCells count="6">
    <mergeCell ref="AN3:AY3"/>
    <mergeCell ref="B3:B5"/>
    <mergeCell ref="C3:C5"/>
    <mergeCell ref="D3:O3"/>
    <mergeCell ref="P3:AA3"/>
    <mergeCell ref="AB3:AM3"/>
  </mergeCells>
  <pageMargins left="0.511811024" right="0.511811024" top="0.78740157499999996" bottom="0.78740157499999996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showGridLines="0" workbookViewId="0">
      <selection activeCell="H15" sqref="H15"/>
    </sheetView>
  </sheetViews>
  <sheetFormatPr defaultColWidth="14.42578125" defaultRowHeight="15" customHeight="1" x14ac:dyDescent="0.25"/>
  <cols>
    <col min="1" max="17" width="8.85546875" customWidth="1"/>
    <col min="18" max="18" width="16.28515625" customWidth="1"/>
    <col min="19" max="19" width="20.7109375" customWidth="1"/>
    <col min="20" max="26" width="8.710937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58" t="s">
        <v>105</v>
      </c>
      <c r="C2" s="59" t="s">
        <v>43</v>
      </c>
      <c r="D2" s="59" t="s">
        <v>44</v>
      </c>
      <c r="E2" s="59" t="s">
        <v>45</v>
      </c>
      <c r="F2" s="59" t="s">
        <v>46</v>
      </c>
      <c r="G2" s="59" t="s">
        <v>47</v>
      </c>
      <c r="H2" s="59" t="s">
        <v>48</v>
      </c>
      <c r="I2" s="59" t="s">
        <v>49</v>
      </c>
      <c r="J2" s="59" t="s">
        <v>50</v>
      </c>
      <c r="K2" s="59" t="s">
        <v>51</v>
      </c>
      <c r="L2" s="59" t="s">
        <v>52</v>
      </c>
      <c r="M2" s="59" t="s">
        <v>53</v>
      </c>
      <c r="N2" s="60" t="s">
        <v>54</v>
      </c>
      <c r="O2" s="1"/>
      <c r="P2" s="61" t="s">
        <v>4</v>
      </c>
      <c r="Q2" s="59" t="s">
        <v>18</v>
      </c>
      <c r="R2" s="62" t="s">
        <v>106</v>
      </c>
      <c r="S2" s="63" t="s">
        <v>107</v>
      </c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64" t="s">
        <v>108</v>
      </c>
      <c r="C3" s="30">
        <f>S3</f>
        <v>48744.000000000007</v>
      </c>
      <c r="D3" s="30">
        <f>S4</f>
        <v>48643.200000000004</v>
      </c>
      <c r="E3" s="30">
        <f>S5</f>
        <v>48744.000000000007</v>
      </c>
      <c r="F3" s="30">
        <f>S6</f>
        <v>48708.000000000007</v>
      </c>
      <c r="G3" s="30">
        <f>S7</f>
        <v>48744.000000000007</v>
      </c>
      <c r="H3" s="30">
        <f>S8</f>
        <v>48708.000000000007</v>
      </c>
      <c r="I3" s="30">
        <f>S9</f>
        <v>48744.000000000007</v>
      </c>
      <c r="J3" s="30">
        <f>S10</f>
        <v>48744.000000000007</v>
      </c>
      <c r="K3" s="30">
        <f>S11</f>
        <v>48708.000000000007</v>
      </c>
      <c r="L3" s="30">
        <f>S12</f>
        <v>48744.000000000007</v>
      </c>
      <c r="M3" s="30">
        <f>S13</f>
        <v>48708.000000000007</v>
      </c>
      <c r="N3" s="30">
        <f>S14</f>
        <v>48744.000000000007</v>
      </c>
      <c r="O3" s="1"/>
      <c r="P3" s="28">
        <v>1</v>
      </c>
      <c r="Q3" s="26" t="s">
        <v>21</v>
      </c>
      <c r="R3" s="26">
        <f>SUM(C8:C57)</f>
        <v>1.81989247311828E-2</v>
      </c>
      <c r="S3" s="27">
        <f>R3*24*3600*(VLOOKUP(Retiradas!P3,'Dados de Entrada'!$T$11:$V$22,3,FALSE))</f>
        <v>48744.000000000007</v>
      </c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8">
        <v>2</v>
      </c>
      <c r="Q4" s="26" t="s">
        <v>25</v>
      </c>
      <c r="R4" s="26">
        <f>SUM(D8:D57)</f>
        <v>2.0107142857142858E-2</v>
      </c>
      <c r="S4" s="27">
        <f>R4*24*3600*(VLOOKUP(Retiradas!P4,'Dados de Entrada'!$T$11:$V$22,3,FALSE))</f>
        <v>48643.200000000004</v>
      </c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245" t="s">
        <v>39</v>
      </c>
      <c r="C5" s="244" t="s">
        <v>109</v>
      </c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7"/>
      <c r="O5" s="1"/>
      <c r="P5" s="28">
        <v>3</v>
      </c>
      <c r="Q5" s="26" t="s">
        <v>26</v>
      </c>
      <c r="R5" s="26">
        <f>SUM(E8:E57)</f>
        <v>1.81989247311828E-2</v>
      </c>
      <c r="S5" s="27">
        <f>R5*24*3600*(VLOOKUP(Retiradas!P5,'Dados de Entrada'!$T$11:$V$22,3,FALSE))</f>
        <v>48744.000000000007</v>
      </c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"/>
      <c r="B6" s="246"/>
      <c r="C6" s="65">
        <v>1</v>
      </c>
      <c r="D6" s="50">
        <v>2</v>
      </c>
      <c r="E6" s="65">
        <v>3</v>
      </c>
      <c r="F6" s="50">
        <v>4</v>
      </c>
      <c r="G6" s="65">
        <v>5</v>
      </c>
      <c r="H6" s="50">
        <v>6</v>
      </c>
      <c r="I6" s="65">
        <v>7</v>
      </c>
      <c r="J6" s="50">
        <v>8</v>
      </c>
      <c r="K6" s="65">
        <v>9</v>
      </c>
      <c r="L6" s="50">
        <v>10</v>
      </c>
      <c r="M6" s="65">
        <v>11</v>
      </c>
      <c r="N6" s="66">
        <v>12</v>
      </c>
      <c r="O6" s="1"/>
      <c r="P6" s="28">
        <v>4</v>
      </c>
      <c r="Q6" s="26" t="s">
        <v>27</v>
      </c>
      <c r="R6" s="26">
        <f>SUM(F8:F57)</f>
        <v>1.8791666666666668E-2</v>
      </c>
      <c r="S6" s="27">
        <f>R6*24*3600*(VLOOKUP(Retiradas!P6,'Dados de Entrada'!$T$11:$V$22,3,FALSE))</f>
        <v>48708.000000000007</v>
      </c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"/>
      <c r="B7" s="247"/>
      <c r="C7" s="65" t="s">
        <v>43</v>
      </c>
      <c r="D7" s="50" t="s">
        <v>44</v>
      </c>
      <c r="E7" s="50" t="s">
        <v>45</v>
      </c>
      <c r="F7" s="50" t="s">
        <v>46</v>
      </c>
      <c r="G7" s="50" t="s">
        <v>47</v>
      </c>
      <c r="H7" s="50" t="s">
        <v>48</v>
      </c>
      <c r="I7" s="50" t="s">
        <v>49</v>
      </c>
      <c r="J7" s="50" t="s">
        <v>50</v>
      </c>
      <c r="K7" s="50" t="s">
        <v>51</v>
      </c>
      <c r="L7" s="50" t="s">
        <v>52</v>
      </c>
      <c r="M7" s="50" t="s">
        <v>53</v>
      </c>
      <c r="N7" s="67" t="s">
        <v>54</v>
      </c>
      <c r="O7" s="1"/>
      <c r="P7" s="28">
        <v>5</v>
      </c>
      <c r="Q7" s="26" t="s">
        <v>28</v>
      </c>
      <c r="R7" s="26">
        <f>SUM(G8:G57)</f>
        <v>1.81989247311828E-2</v>
      </c>
      <c r="S7" s="27">
        <f>R7*24*3600*(VLOOKUP(Retiradas!P7,'Dados de Entrada'!$T$11:$V$22,3,FALSE))</f>
        <v>48744.000000000007</v>
      </c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"/>
      <c r="B8" s="68" t="s">
        <v>55</v>
      </c>
      <c r="C8" s="26">
        <f>'Dados das captacoes'!AN6/(31*24*3600)</f>
        <v>1.7782258064516131E-2</v>
      </c>
      <c r="D8" s="26">
        <f>'Dados das captacoes'!AO6/(28*24*3600)</f>
        <v>1.96875E-2</v>
      </c>
      <c r="E8" s="26">
        <f>'Dados das captacoes'!AP6/(31*24*3600)</f>
        <v>1.7782258064516131E-2</v>
      </c>
      <c r="F8" s="26">
        <f>'Dados das captacoes'!AQ6/(30*24*3600)</f>
        <v>1.8374999999999999E-2</v>
      </c>
      <c r="G8" s="26">
        <f>'Dados das captacoes'!AR6/(31*24*3600)</f>
        <v>1.7782258064516131E-2</v>
      </c>
      <c r="H8" s="26">
        <f>'Dados das captacoes'!AS6/(30*24*3600)</f>
        <v>1.8374999999999999E-2</v>
      </c>
      <c r="I8" s="26">
        <f>'Dados das captacoes'!AT6/(31*24*3600)</f>
        <v>1.7782258064516131E-2</v>
      </c>
      <c r="J8" s="26">
        <f>'Dados das captacoes'!AU6/(31*24*3600)</f>
        <v>1.7782258064516131E-2</v>
      </c>
      <c r="K8" s="26">
        <f>'Dados das captacoes'!AV6/(30*24*3600)</f>
        <v>1.8374999999999999E-2</v>
      </c>
      <c r="L8" s="26">
        <f>'Dados das captacoes'!AW6/(31*24*3600)</f>
        <v>1.7782258064516131E-2</v>
      </c>
      <c r="M8" s="26">
        <f>'Dados das captacoes'!AX6/(30*24*3600)</f>
        <v>1.8374999999999999E-2</v>
      </c>
      <c r="N8" s="27">
        <f>'Dados das captacoes'!AY6/(31*24*3600)</f>
        <v>1.7782258064516131E-2</v>
      </c>
      <c r="O8" s="1"/>
      <c r="P8" s="28">
        <v>6</v>
      </c>
      <c r="Q8" s="26" t="s">
        <v>29</v>
      </c>
      <c r="R8" s="26">
        <f>SUM(H8:H57)</f>
        <v>1.8791666666666668E-2</v>
      </c>
      <c r="S8" s="27">
        <f>R8*24*3600*(VLOOKUP(Retiradas!P8,'Dados de Entrada'!$T$11:$V$22,3,FALSE))</f>
        <v>48708.000000000007</v>
      </c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69" t="s">
        <v>56</v>
      </c>
      <c r="C9" s="26">
        <f>'Dados das captacoes'!AN7/(31*24*3600)</f>
        <v>8.3333333333333331E-5</v>
      </c>
      <c r="D9" s="26">
        <f>'Dados das captacoes'!AO7/(28*24*3600)</f>
        <v>8.6309523809523808E-5</v>
      </c>
      <c r="E9" s="26">
        <f>'Dados das captacoes'!AP7/(31*24*3600)</f>
        <v>8.3333333333333331E-5</v>
      </c>
      <c r="F9" s="26">
        <f>'Dados das captacoes'!AQ7/(30*24*3600)</f>
        <v>8.3333333333333331E-5</v>
      </c>
      <c r="G9" s="26">
        <f>'Dados das captacoes'!AR7/(31*24*3600)</f>
        <v>8.3333333333333331E-5</v>
      </c>
      <c r="H9" s="26">
        <f>'Dados das captacoes'!AS7/(30*24*3600)</f>
        <v>8.3333333333333331E-5</v>
      </c>
      <c r="I9" s="26">
        <f>'Dados das captacoes'!AT7/(31*24*3600)</f>
        <v>8.3333333333333331E-5</v>
      </c>
      <c r="J9" s="26">
        <f>'Dados das captacoes'!AU7/(31*24*3600)</f>
        <v>8.3333333333333331E-5</v>
      </c>
      <c r="K9" s="26">
        <f>'Dados das captacoes'!AV7/(30*24*3600)</f>
        <v>8.3333333333333331E-5</v>
      </c>
      <c r="L9" s="26">
        <f>'Dados das captacoes'!AW7/(31*24*3600)</f>
        <v>8.3333333333333331E-5</v>
      </c>
      <c r="M9" s="26">
        <f>'Dados das captacoes'!AX7/(30*24*3600)</f>
        <v>8.3333333333333331E-5</v>
      </c>
      <c r="N9" s="27">
        <f>'Dados das captacoes'!AY7/(31*24*3600)</f>
        <v>8.3333333333333331E-5</v>
      </c>
      <c r="O9" s="1"/>
      <c r="P9" s="28">
        <v>7</v>
      </c>
      <c r="Q9" s="26" t="s">
        <v>30</v>
      </c>
      <c r="R9" s="26">
        <f>SUM(I8:I57)</f>
        <v>1.81989247311828E-2</v>
      </c>
      <c r="S9" s="27">
        <f>R9*24*3600*(VLOOKUP(Retiradas!P9,'Dados de Entrada'!$T$11:$V$22,3,FALSE))</f>
        <v>48744.000000000007</v>
      </c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69" t="s">
        <v>57</v>
      </c>
      <c r="C10" s="26">
        <f>'Dados das captacoes'!AN8/(31*24*3600)</f>
        <v>3.3333333333333332E-4</v>
      </c>
      <c r="D10" s="26">
        <f>'Dados das captacoes'!AO8/(28*24*3600)</f>
        <v>3.3333333333333332E-4</v>
      </c>
      <c r="E10" s="26">
        <f>'Dados das captacoes'!AP8/(31*24*3600)</f>
        <v>3.3333333333333332E-4</v>
      </c>
      <c r="F10" s="26">
        <f>'Dados das captacoes'!AQ8/(30*24*3600)</f>
        <v>3.3333333333333332E-4</v>
      </c>
      <c r="G10" s="26">
        <f>'Dados das captacoes'!AR8/(31*24*3600)</f>
        <v>3.3333333333333332E-4</v>
      </c>
      <c r="H10" s="26">
        <f>'Dados das captacoes'!AS8/(30*24*3600)</f>
        <v>3.3333333333333332E-4</v>
      </c>
      <c r="I10" s="26">
        <f>'Dados das captacoes'!AT8/(31*24*3600)</f>
        <v>3.3333333333333332E-4</v>
      </c>
      <c r="J10" s="26">
        <f>'Dados das captacoes'!AU8/(31*24*3600)</f>
        <v>3.3333333333333332E-4</v>
      </c>
      <c r="K10" s="26">
        <f>'Dados das captacoes'!AV8/(30*24*3600)</f>
        <v>3.3333333333333332E-4</v>
      </c>
      <c r="L10" s="26">
        <f>'Dados das captacoes'!AW8/(31*24*3600)</f>
        <v>3.3333333333333332E-4</v>
      </c>
      <c r="M10" s="26">
        <f>'Dados das captacoes'!AX8/(30*24*3600)</f>
        <v>3.3333333333333332E-4</v>
      </c>
      <c r="N10" s="27">
        <f>'Dados das captacoes'!AY8/(31*24*3600)</f>
        <v>3.3333333333333332E-4</v>
      </c>
      <c r="O10" s="1"/>
      <c r="P10" s="28">
        <v>8</v>
      </c>
      <c r="Q10" s="26" t="s">
        <v>31</v>
      </c>
      <c r="R10" s="26">
        <f>SUM(J8:J57)</f>
        <v>1.81989247311828E-2</v>
      </c>
      <c r="S10" s="27">
        <f>R10*24*3600*(VLOOKUP(Retiradas!P10,'Dados de Entrada'!$T$11:$V$22,3,FALSE))</f>
        <v>48744.000000000007</v>
      </c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69" t="s">
        <v>58</v>
      </c>
      <c r="C11" s="26">
        <f>'Dados das captacoes'!AN9/(31*24*3600)</f>
        <v>0</v>
      </c>
      <c r="D11" s="26">
        <f>'Dados das captacoes'!AO9/(28*24*3600)</f>
        <v>0</v>
      </c>
      <c r="E11" s="26">
        <f>'Dados das captacoes'!AP9/(31*24*3600)</f>
        <v>0</v>
      </c>
      <c r="F11" s="26">
        <f>'Dados das captacoes'!AQ9/(30*24*3600)</f>
        <v>0</v>
      </c>
      <c r="G11" s="26">
        <f>'Dados das captacoes'!AR9/(31*24*3600)</f>
        <v>0</v>
      </c>
      <c r="H11" s="26">
        <f>'Dados das captacoes'!AS9/(30*24*3600)</f>
        <v>0</v>
      </c>
      <c r="I11" s="26">
        <f>'Dados das captacoes'!AT9/(31*24*3600)</f>
        <v>0</v>
      </c>
      <c r="J11" s="26">
        <f>'Dados das captacoes'!AU9/(31*24*3600)</f>
        <v>0</v>
      </c>
      <c r="K11" s="26">
        <f>'Dados das captacoes'!AV9/(30*24*3600)</f>
        <v>0</v>
      </c>
      <c r="L11" s="26">
        <f>'Dados das captacoes'!AW9/(31*24*3600)</f>
        <v>0</v>
      </c>
      <c r="M11" s="26">
        <f>'Dados das captacoes'!AX9/(30*24*3600)</f>
        <v>0</v>
      </c>
      <c r="N11" s="27">
        <f>'Dados das captacoes'!AY9/(31*24*3600)</f>
        <v>0</v>
      </c>
      <c r="O11" s="1"/>
      <c r="P11" s="28">
        <v>9</v>
      </c>
      <c r="Q11" s="26" t="s">
        <v>32</v>
      </c>
      <c r="R11" s="26">
        <f>SUM(K8:K57)</f>
        <v>1.8791666666666668E-2</v>
      </c>
      <c r="S11" s="27">
        <f>R11*24*3600*(VLOOKUP(Retiradas!P11,'Dados de Entrada'!$T$11:$V$22,3,FALSE))</f>
        <v>48708.000000000007</v>
      </c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69" t="s">
        <v>59</v>
      </c>
      <c r="C12" s="26">
        <f>'Dados das captacoes'!AN10/(31*24*3600)</f>
        <v>0</v>
      </c>
      <c r="D12" s="26">
        <f>'Dados das captacoes'!AO10/(28*24*3600)</f>
        <v>0</v>
      </c>
      <c r="E12" s="26">
        <f>'Dados das captacoes'!AP10/(31*24*3600)</f>
        <v>0</v>
      </c>
      <c r="F12" s="26">
        <f>'Dados das captacoes'!AQ10/(30*24*3600)</f>
        <v>0</v>
      </c>
      <c r="G12" s="26">
        <f>'Dados das captacoes'!AR10/(31*24*3600)</f>
        <v>0</v>
      </c>
      <c r="H12" s="26">
        <f>'Dados das captacoes'!AS10/(30*24*3600)</f>
        <v>0</v>
      </c>
      <c r="I12" s="26">
        <f>'Dados das captacoes'!AT10/(31*24*3600)</f>
        <v>0</v>
      </c>
      <c r="J12" s="26">
        <f>'Dados das captacoes'!AU10/(31*24*3600)</f>
        <v>0</v>
      </c>
      <c r="K12" s="26">
        <f>'Dados das captacoes'!AV10/(30*24*3600)</f>
        <v>0</v>
      </c>
      <c r="L12" s="26">
        <f>'Dados das captacoes'!AW10/(31*24*3600)</f>
        <v>0</v>
      </c>
      <c r="M12" s="26">
        <f>'Dados das captacoes'!AX10/(30*24*3600)</f>
        <v>0</v>
      </c>
      <c r="N12" s="27">
        <f>'Dados das captacoes'!AY10/(31*24*3600)</f>
        <v>0</v>
      </c>
      <c r="O12" s="1"/>
      <c r="P12" s="28">
        <v>10</v>
      </c>
      <c r="Q12" s="26" t="s">
        <v>33</v>
      </c>
      <c r="R12" s="26">
        <f>SUM(L8:L57)</f>
        <v>1.81989247311828E-2</v>
      </c>
      <c r="S12" s="27">
        <f>R12*24*3600*(VLOOKUP(Retiradas!P12,'Dados de Entrada'!$T$11:$V$22,3,FALSE))</f>
        <v>48744.000000000007</v>
      </c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69" t="s">
        <v>60</v>
      </c>
      <c r="C13" s="26">
        <f>'Dados das captacoes'!AN11/(31*24*3600)</f>
        <v>0</v>
      </c>
      <c r="D13" s="26">
        <f>'Dados das captacoes'!AO11/(28*24*3600)</f>
        <v>0</v>
      </c>
      <c r="E13" s="26">
        <f>'Dados das captacoes'!AP11/(31*24*3600)</f>
        <v>0</v>
      </c>
      <c r="F13" s="26">
        <f>'Dados das captacoes'!AQ11/(30*24*3600)</f>
        <v>0</v>
      </c>
      <c r="G13" s="26">
        <f>'Dados das captacoes'!AR11/(31*24*3600)</f>
        <v>0</v>
      </c>
      <c r="H13" s="26">
        <f>'Dados das captacoes'!AS11/(30*24*3600)</f>
        <v>0</v>
      </c>
      <c r="I13" s="26">
        <f>'Dados das captacoes'!AT11/(31*24*3600)</f>
        <v>0</v>
      </c>
      <c r="J13" s="26">
        <f>'Dados das captacoes'!AU11/(31*24*3600)</f>
        <v>0</v>
      </c>
      <c r="K13" s="26">
        <f>'Dados das captacoes'!AV11/(30*24*3600)</f>
        <v>0</v>
      </c>
      <c r="L13" s="26">
        <f>'Dados das captacoes'!AW11/(31*24*3600)</f>
        <v>0</v>
      </c>
      <c r="M13" s="26">
        <f>'Dados das captacoes'!AX11/(30*24*3600)</f>
        <v>0</v>
      </c>
      <c r="N13" s="27">
        <f>'Dados das captacoes'!AY11/(31*24*3600)</f>
        <v>0</v>
      </c>
      <c r="O13" s="1"/>
      <c r="P13" s="28">
        <v>11</v>
      </c>
      <c r="Q13" s="26" t="s">
        <v>34</v>
      </c>
      <c r="R13" s="26">
        <f>SUM(M8:M57)</f>
        <v>1.8791666666666668E-2</v>
      </c>
      <c r="S13" s="27">
        <f>R13*24*3600*(VLOOKUP(Retiradas!P13,'Dados de Entrada'!$T$11:$V$22,3,FALSE))</f>
        <v>48708.000000000007</v>
      </c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69" t="s">
        <v>61</v>
      </c>
      <c r="C14" s="26">
        <f>'Dados das captacoes'!AN12/(31*24*3600)</f>
        <v>0</v>
      </c>
      <c r="D14" s="26">
        <f>'Dados das captacoes'!AO12/(28*24*3600)</f>
        <v>0</v>
      </c>
      <c r="E14" s="26">
        <f>'Dados das captacoes'!AP12/(31*24*3600)</f>
        <v>0</v>
      </c>
      <c r="F14" s="26">
        <f>'Dados das captacoes'!AQ12/(30*24*3600)</f>
        <v>0</v>
      </c>
      <c r="G14" s="26">
        <f>'Dados das captacoes'!AR12/(31*24*3600)</f>
        <v>0</v>
      </c>
      <c r="H14" s="26">
        <f>'Dados das captacoes'!AS12/(30*24*3600)</f>
        <v>0</v>
      </c>
      <c r="I14" s="26">
        <f>'Dados das captacoes'!AT12/(31*24*3600)</f>
        <v>0</v>
      </c>
      <c r="J14" s="26">
        <f>'Dados das captacoes'!AU12/(31*24*3600)</f>
        <v>0</v>
      </c>
      <c r="K14" s="26">
        <f>'Dados das captacoes'!AV12/(30*24*3600)</f>
        <v>0</v>
      </c>
      <c r="L14" s="26">
        <f>'Dados das captacoes'!AW12/(31*24*3600)</f>
        <v>0</v>
      </c>
      <c r="M14" s="26">
        <f>'Dados das captacoes'!AX12/(30*24*3600)</f>
        <v>0</v>
      </c>
      <c r="N14" s="27">
        <f>'Dados das captacoes'!AY12/(31*24*3600)</f>
        <v>0</v>
      </c>
      <c r="O14" s="1"/>
      <c r="P14" s="29">
        <v>12</v>
      </c>
      <c r="Q14" s="30" t="s">
        <v>35</v>
      </c>
      <c r="R14" s="30">
        <f>SUM(N8:N57)</f>
        <v>1.81989247311828E-2</v>
      </c>
      <c r="S14" s="31">
        <f>R14*24*3600*(VLOOKUP(Retiradas!P14,'Dados de Entrada'!$T$11:$V$22,3,FALSE))</f>
        <v>48744.000000000007</v>
      </c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69" t="s">
        <v>62</v>
      </c>
      <c r="C15" s="26">
        <f>'Dados das captacoes'!AN13/(31*24*3600)</f>
        <v>0</v>
      </c>
      <c r="D15" s="26">
        <f>'Dados das captacoes'!AO13/(28*24*3600)</f>
        <v>0</v>
      </c>
      <c r="E15" s="26">
        <f>'Dados das captacoes'!AP13/(31*24*3600)</f>
        <v>0</v>
      </c>
      <c r="F15" s="26">
        <f>'Dados das captacoes'!AQ13/(30*24*3600)</f>
        <v>0</v>
      </c>
      <c r="G15" s="26">
        <f>'Dados das captacoes'!AR13/(31*24*3600)</f>
        <v>0</v>
      </c>
      <c r="H15" s="26">
        <f>'Dados das captacoes'!AS13/(30*24*3600)</f>
        <v>0</v>
      </c>
      <c r="I15" s="26">
        <f>'Dados das captacoes'!AT13/(31*24*3600)</f>
        <v>0</v>
      </c>
      <c r="J15" s="26">
        <f>'Dados das captacoes'!AU13/(31*24*3600)</f>
        <v>0</v>
      </c>
      <c r="K15" s="26">
        <f>'Dados das captacoes'!AV13/(30*24*3600)</f>
        <v>0</v>
      </c>
      <c r="L15" s="26">
        <f>'Dados das captacoes'!AW13/(31*24*3600)</f>
        <v>0</v>
      </c>
      <c r="M15" s="26">
        <f>'Dados das captacoes'!AX13/(30*24*3600)</f>
        <v>0</v>
      </c>
      <c r="N15" s="27">
        <f>'Dados das captacoes'!AY13/(31*24*3600)</f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69" t="s">
        <v>63</v>
      </c>
      <c r="C16" s="26">
        <f>'Dados das captacoes'!AN14/(31*24*3600)</f>
        <v>0</v>
      </c>
      <c r="D16" s="26">
        <f>'Dados das captacoes'!AO14/(28*24*3600)</f>
        <v>0</v>
      </c>
      <c r="E16" s="26">
        <f>'Dados das captacoes'!AP14/(31*24*3600)</f>
        <v>0</v>
      </c>
      <c r="F16" s="26">
        <f>'Dados das captacoes'!AQ14/(30*24*3600)</f>
        <v>0</v>
      </c>
      <c r="G16" s="26">
        <f>'Dados das captacoes'!AR14/(31*24*3600)</f>
        <v>0</v>
      </c>
      <c r="H16" s="26">
        <f>'Dados das captacoes'!AS14/(30*24*3600)</f>
        <v>0</v>
      </c>
      <c r="I16" s="26">
        <f>'Dados das captacoes'!AT14/(31*24*3600)</f>
        <v>0</v>
      </c>
      <c r="J16" s="26">
        <f>'Dados das captacoes'!AU14/(31*24*3600)</f>
        <v>0</v>
      </c>
      <c r="K16" s="26">
        <f>'Dados das captacoes'!AV14/(30*24*3600)</f>
        <v>0</v>
      </c>
      <c r="L16" s="26">
        <f>'Dados das captacoes'!AW14/(31*24*3600)</f>
        <v>0</v>
      </c>
      <c r="M16" s="26">
        <f>'Dados das captacoes'!AX14/(30*24*3600)</f>
        <v>0</v>
      </c>
      <c r="N16" s="27">
        <f>'Dados das captacoes'!AY14/(31*24*3600)</f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69" t="s">
        <v>64</v>
      </c>
      <c r="C17" s="26">
        <f>'Dados das captacoes'!AN15/(31*24*3600)</f>
        <v>0</v>
      </c>
      <c r="D17" s="26">
        <f>'Dados das captacoes'!AO15/(28*24*3600)</f>
        <v>0</v>
      </c>
      <c r="E17" s="26">
        <f>'Dados das captacoes'!AP15/(31*24*3600)</f>
        <v>0</v>
      </c>
      <c r="F17" s="26">
        <f>'Dados das captacoes'!AQ15/(30*24*3600)</f>
        <v>0</v>
      </c>
      <c r="G17" s="26">
        <f>'Dados das captacoes'!AR15/(31*24*3600)</f>
        <v>0</v>
      </c>
      <c r="H17" s="26">
        <f>'Dados das captacoes'!AS15/(30*24*3600)</f>
        <v>0</v>
      </c>
      <c r="I17" s="26">
        <f>'Dados das captacoes'!AT15/(31*24*3600)</f>
        <v>0</v>
      </c>
      <c r="J17" s="26">
        <f>'Dados das captacoes'!AU15/(31*24*3600)</f>
        <v>0</v>
      </c>
      <c r="K17" s="26">
        <f>'Dados das captacoes'!AV15/(30*24*3600)</f>
        <v>0</v>
      </c>
      <c r="L17" s="26">
        <f>'Dados das captacoes'!AW15/(31*24*3600)</f>
        <v>0</v>
      </c>
      <c r="M17" s="26">
        <f>'Dados das captacoes'!AX15/(30*24*3600)</f>
        <v>0</v>
      </c>
      <c r="N17" s="27">
        <f>'Dados das captacoes'!AY15/(31*24*3600)</f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69" t="s">
        <v>65</v>
      </c>
      <c r="C18" s="26">
        <f>'Dados das captacoes'!AN16/(31*24*3600)</f>
        <v>0</v>
      </c>
      <c r="D18" s="26">
        <f>'Dados das captacoes'!AO16/(28*24*3600)</f>
        <v>0</v>
      </c>
      <c r="E18" s="26">
        <f>'Dados das captacoes'!AP16/(31*24*3600)</f>
        <v>0</v>
      </c>
      <c r="F18" s="26">
        <f>'Dados das captacoes'!AQ16/(30*24*3600)</f>
        <v>0</v>
      </c>
      <c r="G18" s="26">
        <f>'Dados das captacoes'!AR16/(31*24*3600)</f>
        <v>0</v>
      </c>
      <c r="H18" s="26">
        <f>'Dados das captacoes'!AS16/(30*24*3600)</f>
        <v>0</v>
      </c>
      <c r="I18" s="26">
        <f>'Dados das captacoes'!AT16/(31*24*3600)</f>
        <v>0</v>
      </c>
      <c r="J18" s="26">
        <f>'Dados das captacoes'!AU16/(31*24*3600)</f>
        <v>0</v>
      </c>
      <c r="K18" s="26">
        <f>'Dados das captacoes'!AV16/(30*24*3600)</f>
        <v>0</v>
      </c>
      <c r="L18" s="26">
        <f>'Dados das captacoes'!AW16/(31*24*3600)</f>
        <v>0</v>
      </c>
      <c r="M18" s="26">
        <f>'Dados das captacoes'!AX16/(30*24*3600)</f>
        <v>0</v>
      </c>
      <c r="N18" s="27">
        <f>'Dados das captacoes'!AY16/(31*24*3600)</f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69" t="s">
        <v>66</v>
      </c>
      <c r="C19" s="26">
        <f>'Dados das captacoes'!AN17/(31*24*3600)</f>
        <v>0</v>
      </c>
      <c r="D19" s="26">
        <f>'Dados das captacoes'!AO17/(28*24*3600)</f>
        <v>0</v>
      </c>
      <c r="E19" s="26">
        <f>'Dados das captacoes'!AP17/(31*24*3600)</f>
        <v>0</v>
      </c>
      <c r="F19" s="26">
        <f>'Dados das captacoes'!AQ17/(30*24*3600)</f>
        <v>0</v>
      </c>
      <c r="G19" s="26">
        <f>'Dados das captacoes'!AR17/(31*24*3600)</f>
        <v>0</v>
      </c>
      <c r="H19" s="26">
        <f>'Dados das captacoes'!AS17/(30*24*3600)</f>
        <v>0</v>
      </c>
      <c r="I19" s="26">
        <f>'Dados das captacoes'!AT17/(31*24*3600)</f>
        <v>0</v>
      </c>
      <c r="J19" s="26">
        <f>'Dados das captacoes'!AU17/(31*24*3600)</f>
        <v>0</v>
      </c>
      <c r="K19" s="26">
        <f>'Dados das captacoes'!AV17/(30*24*3600)</f>
        <v>0</v>
      </c>
      <c r="L19" s="26">
        <f>'Dados das captacoes'!AW17/(31*24*3600)</f>
        <v>0</v>
      </c>
      <c r="M19" s="26">
        <f>'Dados das captacoes'!AX17/(30*24*3600)</f>
        <v>0</v>
      </c>
      <c r="N19" s="27">
        <f>'Dados das captacoes'!AY17/(31*24*3600)</f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69" t="s">
        <v>67</v>
      </c>
      <c r="C20" s="26">
        <f>'Dados das captacoes'!AN18/(31*24*3600)</f>
        <v>0</v>
      </c>
      <c r="D20" s="26">
        <f>'Dados das captacoes'!AO18/(28*24*3600)</f>
        <v>0</v>
      </c>
      <c r="E20" s="26">
        <f>'Dados das captacoes'!AP18/(31*24*3600)</f>
        <v>0</v>
      </c>
      <c r="F20" s="26">
        <f>'Dados das captacoes'!AQ18/(30*24*3600)</f>
        <v>0</v>
      </c>
      <c r="G20" s="26">
        <f>'Dados das captacoes'!AR18/(31*24*3600)</f>
        <v>0</v>
      </c>
      <c r="H20" s="26">
        <f>'Dados das captacoes'!AS18/(30*24*3600)</f>
        <v>0</v>
      </c>
      <c r="I20" s="26">
        <f>'Dados das captacoes'!AT18/(31*24*3600)</f>
        <v>0</v>
      </c>
      <c r="J20" s="26">
        <f>'Dados das captacoes'!AU18/(31*24*3600)</f>
        <v>0</v>
      </c>
      <c r="K20" s="26">
        <f>'Dados das captacoes'!AV18/(30*24*3600)</f>
        <v>0</v>
      </c>
      <c r="L20" s="26">
        <f>'Dados das captacoes'!AW18/(31*24*3600)</f>
        <v>0</v>
      </c>
      <c r="M20" s="26">
        <f>'Dados das captacoes'!AX18/(30*24*3600)</f>
        <v>0</v>
      </c>
      <c r="N20" s="27">
        <f>'Dados das captacoes'!AY18/(31*24*3600)</f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69" t="s">
        <v>68</v>
      </c>
      <c r="C21" s="26">
        <f>'Dados das captacoes'!AN19/(31*24*3600)</f>
        <v>0</v>
      </c>
      <c r="D21" s="26">
        <f>'Dados das captacoes'!AO19/(28*24*3600)</f>
        <v>0</v>
      </c>
      <c r="E21" s="26">
        <f>'Dados das captacoes'!AP19/(31*24*3600)</f>
        <v>0</v>
      </c>
      <c r="F21" s="26">
        <f>'Dados das captacoes'!AQ19/(30*24*3600)</f>
        <v>0</v>
      </c>
      <c r="G21" s="26">
        <f>'Dados das captacoes'!AR19/(31*24*3600)</f>
        <v>0</v>
      </c>
      <c r="H21" s="26">
        <f>'Dados das captacoes'!AS19/(30*24*3600)</f>
        <v>0</v>
      </c>
      <c r="I21" s="26">
        <f>'Dados das captacoes'!AT19/(31*24*3600)</f>
        <v>0</v>
      </c>
      <c r="J21" s="26">
        <f>'Dados das captacoes'!AU19/(31*24*3600)</f>
        <v>0</v>
      </c>
      <c r="K21" s="26">
        <f>'Dados das captacoes'!AV19/(30*24*3600)</f>
        <v>0</v>
      </c>
      <c r="L21" s="26">
        <f>'Dados das captacoes'!AW19/(31*24*3600)</f>
        <v>0</v>
      </c>
      <c r="M21" s="26">
        <f>'Dados das captacoes'!AX19/(30*24*3600)</f>
        <v>0</v>
      </c>
      <c r="N21" s="27">
        <f>'Dados das captacoes'!AY19/(31*24*3600)</f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69" t="s">
        <v>69</v>
      </c>
      <c r="C22" s="26">
        <f>'Dados das captacoes'!AN20/(31*24*3600)</f>
        <v>0</v>
      </c>
      <c r="D22" s="26">
        <f>'Dados das captacoes'!AO20/(28*24*3600)</f>
        <v>0</v>
      </c>
      <c r="E22" s="26">
        <f>'Dados das captacoes'!AP20/(31*24*3600)</f>
        <v>0</v>
      </c>
      <c r="F22" s="26">
        <f>'Dados das captacoes'!AQ20/(30*24*3600)</f>
        <v>0</v>
      </c>
      <c r="G22" s="26">
        <f>'Dados das captacoes'!AR20/(31*24*3600)</f>
        <v>0</v>
      </c>
      <c r="H22" s="26">
        <f>'Dados das captacoes'!AS20/(30*24*3600)</f>
        <v>0</v>
      </c>
      <c r="I22" s="26">
        <f>'Dados das captacoes'!AT20/(31*24*3600)</f>
        <v>0</v>
      </c>
      <c r="J22" s="26">
        <f>'Dados das captacoes'!AU20/(31*24*3600)</f>
        <v>0</v>
      </c>
      <c r="K22" s="26">
        <f>'Dados das captacoes'!AV20/(30*24*3600)</f>
        <v>0</v>
      </c>
      <c r="L22" s="26">
        <f>'Dados das captacoes'!AW20/(31*24*3600)</f>
        <v>0</v>
      </c>
      <c r="M22" s="26">
        <f>'Dados das captacoes'!AX20/(30*24*3600)</f>
        <v>0</v>
      </c>
      <c r="N22" s="27">
        <f>'Dados das captacoes'!AY20/(31*24*3600)</f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69" t="s">
        <v>70</v>
      </c>
      <c r="C23" s="26">
        <f>'Dados das captacoes'!AN21/(31*24*3600)</f>
        <v>0</v>
      </c>
      <c r="D23" s="26">
        <f>'Dados das captacoes'!AO21/(28*24*3600)</f>
        <v>0</v>
      </c>
      <c r="E23" s="26">
        <f>'Dados das captacoes'!AP21/(31*24*3600)</f>
        <v>0</v>
      </c>
      <c r="F23" s="26">
        <f>'Dados das captacoes'!AQ21/(30*24*3600)</f>
        <v>0</v>
      </c>
      <c r="G23" s="26">
        <f>'Dados das captacoes'!AR21/(31*24*3600)</f>
        <v>0</v>
      </c>
      <c r="H23" s="26">
        <f>'Dados das captacoes'!AS21/(30*24*3600)</f>
        <v>0</v>
      </c>
      <c r="I23" s="26">
        <f>'Dados das captacoes'!AT21/(31*24*3600)</f>
        <v>0</v>
      </c>
      <c r="J23" s="26">
        <f>'Dados das captacoes'!AU21/(31*24*3600)</f>
        <v>0</v>
      </c>
      <c r="K23" s="26">
        <f>'Dados das captacoes'!AV21/(30*24*3600)</f>
        <v>0</v>
      </c>
      <c r="L23" s="26">
        <f>'Dados das captacoes'!AW21/(31*24*3600)</f>
        <v>0</v>
      </c>
      <c r="M23" s="26">
        <f>'Dados das captacoes'!AX21/(30*24*3600)</f>
        <v>0</v>
      </c>
      <c r="N23" s="27">
        <f>'Dados das captacoes'!AY21/(31*24*3600)</f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69" t="s">
        <v>71</v>
      </c>
      <c r="C24" s="26">
        <f>'Dados das captacoes'!AN22/(31*24*3600)</f>
        <v>0</v>
      </c>
      <c r="D24" s="26">
        <f>'Dados das captacoes'!AO22/(28*24*3600)</f>
        <v>0</v>
      </c>
      <c r="E24" s="26">
        <f>'Dados das captacoes'!AP22/(31*24*3600)</f>
        <v>0</v>
      </c>
      <c r="F24" s="26">
        <f>'Dados das captacoes'!AQ22/(30*24*3600)</f>
        <v>0</v>
      </c>
      <c r="G24" s="26">
        <f>'Dados das captacoes'!AR22/(31*24*3600)</f>
        <v>0</v>
      </c>
      <c r="H24" s="26">
        <f>'Dados das captacoes'!AS22/(30*24*3600)</f>
        <v>0</v>
      </c>
      <c r="I24" s="26">
        <f>'Dados das captacoes'!AT22/(31*24*3600)</f>
        <v>0</v>
      </c>
      <c r="J24" s="26">
        <f>'Dados das captacoes'!AU22/(31*24*3600)</f>
        <v>0</v>
      </c>
      <c r="K24" s="26">
        <f>'Dados das captacoes'!AV22/(30*24*3600)</f>
        <v>0</v>
      </c>
      <c r="L24" s="26">
        <f>'Dados das captacoes'!AW22/(31*24*3600)</f>
        <v>0</v>
      </c>
      <c r="M24" s="26">
        <f>'Dados das captacoes'!AX22/(30*24*3600)</f>
        <v>0</v>
      </c>
      <c r="N24" s="27">
        <f>'Dados das captacoes'!AY22/(31*24*3600)</f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69" t="s">
        <v>72</v>
      </c>
      <c r="C25" s="26">
        <f>'Dados das captacoes'!AN23/(31*24*3600)</f>
        <v>0</v>
      </c>
      <c r="D25" s="26">
        <f>'Dados das captacoes'!AO23/(28*24*3600)</f>
        <v>0</v>
      </c>
      <c r="E25" s="26">
        <f>'Dados das captacoes'!AP23/(31*24*3600)</f>
        <v>0</v>
      </c>
      <c r="F25" s="26">
        <f>'Dados das captacoes'!AQ23/(30*24*3600)</f>
        <v>0</v>
      </c>
      <c r="G25" s="26">
        <f>'Dados das captacoes'!AR23/(31*24*3600)</f>
        <v>0</v>
      </c>
      <c r="H25" s="26">
        <f>'Dados das captacoes'!AS23/(30*24*3600)</f>
        <v>0</v>
      </c>
      <c r="I25" s="26">
        <f>'Dados das captacoes'!AT23/(31*24*3600)</f>
        <v>0</v>
      </c>
      <c r="J25" s="26">
        <f>'Dados das captacoes'!AU23/(31*24*3600)</f>
        <v>0</v>
      </c>
      <c r="K25" s="26">
        <f>'Dados das captacoes'!AV23/(30*24*3600)</f>
        <v>0</v>
      </c>
      <c r="L25" s="26">
        <f>'Dados das captacoes'!AW23/(31*24*3600)</f>
        <v>0</v>
      </c>
      <c r="M25" s="26">
        <f>'Dados das captacoes'!AX23/(30*24*3600)</f>
        <v>0</v>
      </c>
      <c r="N25" s="27">
        <f>'Dados das captacoes'!AY23/(31*24*3600)</f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69" t="s">
        <v>73</v>
      </c>
      <c r="C26" s="26">
        <f>'Dados das captacoes'!AN24/(31*24*3600)</f>
        <v>0</v>
      </c>
      <c r="D26" s="26">
        <f>'Dados das captacoes'!AO24/(28*24*3600)</f>
        <v>0</v>
      </c>
      <c r="E26" s="26">
        <f>'Dados das captacoes'!AP24/(31*24*3600)</f>
        <v>0</v>
      </c>
      <c r="F26" s="26">
        <f>'Dados das captacoes'!AQ24/(30*24*3600)</f>
        <v>0</v>
      </c>
      <c r="G26" s="26">
        <f>'Dados das captacoes'!AR24/(31*24*3600)</f>
        <v>0</v>
      </c>
      <c r="H26" s="26">
        <f>'Dados das captacoes'!AS24/(30*24*3600)</f>
        <v>0</v>
      </c>
      <c r="I26" s="26">
        <f>'Dados das captacoes'!AT24/(31*24*3600)</f>
        <v>0</v>
      </c>
      <c r="J26" s="26">
        <f>'Dados das captacoes'!AU24/(31*24*3600)</f>
        <v>0</v>
      </c>
      <c r="K26" s="26">
        <f>'Dados das captacoes'!AV24/(30*24*3600)</f>
        <v>0</v>
      </c>
      <c r="L26" s="26">
        <f>'Dados das captacoes'!AW24/(31*24*3600)</f>
        <v>0</v>
      </c>
      <c r="M26" s="26">
        <f>'Dados das captacoes'!AX24/(30*24*3600)</f>
        <v>0</v>
      </c>
      <c r="N26" s="27">
        <f>'Dados das captacoes'!AY24/(31*24*3600)</f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69" t="s">
        <v>74</v>
      </c>
      <c r="C27" s="26">
        <f>'Dados das captacoes'!AN25/(31*24*3600)</f>
        <v>0</v>
      </c>
      <c r="D27" s="26">
        <f>'Dados das captacoes'!AO25/(28*24*3600)</f>
        <v>0</v>
      </c>
      <c r="E27" s="26">
        <f>'Dados das captacoes'!AP25/(31*24*3600)</f>
        <v>0</v>
      </c>
      <c r="F27" s="26">
        <f>'Dados das captacoes'!AQ25/(30*24*3600)</f>
        <v>0</v>
      </c>
      <c r="G27" s="26">
        <f>'Dados das captacoes'!AR25/(31*24*3600)</f>
        <v>0</v>
      </c>
      <c r="H27" s="26">
        <f>'Dados das captacoes'!AS25/(30*24*3600)</f>
        <v>0</v>
      </c>
      <c r="I27" s="26">
        <f>'Dados das captacoes'!AT25/(31*24*3600)</f>
        <v>0</v>
      </c>
      <c r="J27" s="26">
        <f>'Dados das captacoes'!AU25/(31*24*3600)</f>
        <v>0</v>
      </c>
      <c r="K27" s="26">
        <f>'Dados das captacoes'!AV25/(30*24*3600)</f>
        <v>0</v>
      </c>
      <c r="L27" s="26">
        <f>'Dados das captacoes'!AW25/(31*24*3600)</f>
        <v>0</v>
      </c>
      <c r="M27" s="26">
        <f>'Dados das captacoes'!AX25/(30*24*3600)</f>
        <v>0</v>
      </c>
      <c r="N27" s="27">
        <f>'Dados das captacoes'!AY25/(31*24*3600)</f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69" t="s">
        <v>75</v>
      </c>
      <c r="C28" s="26">
        <f>'Dados das captacoes'!AN26/(31*24*3600)</f>
        <v>0</v>
      </c>
      <c r="D28" s="26">
        <f>'Dados das captacoes'!AO26/(28*24*3600)</f>
        <v>0</v>
      </c>
      <c r="E28" s="26">
        <f>'Dados das captacoes'!AP26/(31*24*3600)</f>
        <v>0</v>
      </c>
      <c r="F28" s="26">
        <f>'Dados das captacoes'!AQ26/(30*24*3600)</f>
        <v>0</v>
      </c>
      <c r="G28" s="26">
        <f>'Dados das captacoes'!AR26/(31*24*3600)</f>
        <v>0</v>
      </c>
      <c r="H28" s="26">
        <f>'Dados das captacoes'!AS26/(30*24*3600)</f>
        <v>0</v>
      </c>
      <c r="I28" s="26">
        <f>'Dados das captacoes'!AT26/(31*24*3600)</f>
        <v>0</v>
      </c>
      <c r="J28" s="26">
        <f>'Dados das captacoes'!AU26/(31*24*3600)</f>
        <v>0</v>
      </c>
      <c r="K28" s="26">
        <f>'Dados das captacoes'!AV26/(30*24*3600)</f>
        <v>0</v>
      </c>
      <c r="L28" s="26">
        <f>'Dados das captacoes'!AW26/(31*24*3600)</f>
        <v>0</v>
      </c>
      <c r="M28" s="26">
        <f>'Dados das captacoes'!AX26/(30*24*3600)</f>
        <v>0</v>
      </c>
      <c r="N28" s="27">
        <f>'Dados das captacoes'!AY26/(31*24*3600)</f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69" t="s">
        <v>76</v>
      </c>
      <c r="C29" s="26">
        <f>'Dados das captacoes'!AN27/(31*24*3600)</f>
        <v>0</v>
      </c>
      <c r="D29" s="26">
        <f>'Dados das captacoes'!AO27/(28*24*3600)</f>
        <v>0</v>
      </c>
      <c r="E29" s="26">
        <f>'Dados das captacoes'!AP27/(31*24*3600)</f>
        <v>0</v>
      </c>
      <c r="F29" s="26">
        <f>'Dados das captacoes'!AQ27/(30*24*3600)</f>
        <v>0</v>
      </c>
      <c r="G29" s="26">
        <f>'Dados das captacoes'!AR27/(31*24*3600)</f>
        <v>0</v>
      </c>
      <c r="H29" s="26">
        <f>'Dados das captacoes'!AS27/(30*24*3600)</f>
        <v>0</v>
      </c>
      <c r="I29" s="26">
        <f>'Dados das captacoes'!AT27/(31*24*3600)</f>
        <v>0</v>
      </c>
      <c r="J29" s="26">
        <f>'Dados das captacoes'!AU27/(31*24*3600)</f>
        <v>0</v>
      </c>
      <c r="K29" s="26">
        <f>'Dados das captacoes'!AV27/(30*24*3600)</f>
        <v>0</v>
      </c>
      <c r="L29" s="26">
        <f>'Dados das captacoes'!AW27/(31*24*3600)</f>
        <v>0</v>
      </c>
      <c r="M29" s="26">
        <f>'Dados das captacoes'!AX27/(30*24*3600)</f>
        <v>0</v>
      </c>
      <c r="N29" s="27">
        <f>'Dados das captacoes'!AY27/(31*24*3600)</f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69" t="s">
        <v>77</v>
      </c>
      <c r="C30" s="26">
        <f>'Dados das captacoes'!AN28/(31*24*3600)</f>
        <v>0</v>
      </c>
      <c r="D30" s="26">
        <f>'Dados das captacoes'!AO28/(28*24*3600)</f>
        <v>0</v>
      </c>
      <c r="E30" s="26">
        <f>'Dados das captacoes'!AP28/(31*24*3600)</f>
        <v>0</v>
      </c>
      <c r="F30" s="26">
        <f>'Dados das captacoes'!AQ28/(30*24*3600)</f>
        <v>0</v>
      </c>
      <c r="G30" s="26">
        <f>'Dados das captacoes'!AR28/(31*24*3600)</f>
        <v>0</v>
      </c>
      <c r="H30" s="26">
        <f>'Dados das captacoes'!AS28/(30*24*3600)</f>
        <v>0</v>
      </c>
      <c r="I30" s="26">
        <f>'Dados das captacoes'!AT28/(31*24*3600)</f>
        <v>0</v>
      </c>
      <c r="J30" s="26">
        <f>'Dados das captacoes'!AU28/(31*24*3600)</f>
        <v>0</v>
      </c>
      <c r="K30" s="26">
        <f>'Dados das captacoes'!AV28/(30*24*3600)</f>
        <v>0</v>
      </c>
      <c r="L30" s="26">
        <f>'Dados das captacoes'!AW28/(31*24*3600)</f>
        <v>0</v>
      </c>
      <c r="M30" s="26">
        <f>'Dados das captacoes'!AX28/(30*24*3600)</f>
        <v>0</v>
      </c>
      <c r="N30" s="27">
        <f>'Dados das captacoes'!AY28/(31*24*3600)</f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69" t="s">
        <v>78</v>
      </c>
      <c r="C31" s="26">
        <f>'Dados das captacoes'!AN29/(31*24*3600)</f>
        <v>0</v>
      </c>
      <c r="D31" s="26">
        <f>'Dados das captacoes'!AO29/(28*24*3600)</f>
        <v>0</v>
      </c>
      <c r="E31" s="26">
        <f>'Dados das captacoes'!AP29/(31*24*3600)</f>
        <v>0</v>
      </c>
      <c r="F31" s="26">
        <f>'Dados das captacoes'!AQ29/(30*24*3600)</f>
        <v>0</v>
      </c>
      <c r="G31" s="26">
        <f>'Dados das captacoes'!AR29/(31*24*3600)</f>
        <v>0</v>
      </c>
      <c r="H31" s="26">
        <f>'Dados das captacoes'!AS29/(30*24*3600)</f>
        <v>0</v>
      </c>
      <c r="I31" s="26">
        <f>'Dados das captacoes'!AT29/(31*24*3600)</f>
        <v>0</v>
      </c>
      <c r="J31" s="26">
        <f>'Dados das captacoes'!AU29/(31*24*3600)</f>
        <v>0</v>
      </c>
      <c r="K31" s="26">
        <f>'Dados das captacoes'!AV29/(30*24*3600)</f>
        <v>0</v>
      </c>
      <c r="L31" s="26">
        <f>'Dados das captacoes'!AW29/(31*24*3600)</f>
        <v>0</v>
      </c>
      <c r="M31" s="26">
        <f>'Dados das captacoes'!AX29/(30*24*3600)</f>
        <v>0</v>
      </c>
      <c r="N31" s="27">
        <f>'Dados das captacoes'!AY29/(31*24*3600)</f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69" t="s">
        <v>79</v>
      </c>
      <c r="C32" s="26">
        <f>'Dados das captacoes'!AN30/(31*24*3600)</f>
        <v>0</v>
      </c>
      <c r="D32" s="26">
        <f>'Dados das captacoes'!AO30/(28*24*3600)</f>
        <v>0</v>
      </c>
      <c r="E32" s="26">
        <f>'Dados das captacoes'!AP30/(31*24*3600)</f>
        <v>0</v>
      </c>
      <c r="F32" s="26">
        <f>'Dados das captacoes'!AQ30/(30*24*3600)</f>
        <v>0</v>
      </c>
      <c r="G32" s="26">
        <f>'Dados das captacoes'!AR30/(31*24*3600)</f>
        <v>0</v>
      </c>
      <c r="H32" s="26">
        <f>'Dados das captacoes'!AS30/(30*24*3600)</f>
        <v>0</v>
      </c>
      <c r="I32" s="26">
        <f>'Dados das captacoes'!AT30/(31*24*3600)</f>
        <v>0</v>
      </c>
      <c r="J32" s="26">
        <f>'Dados das captacoes'!AU30/(31*24*3600)</f>
        <v>0</v>
      </c>
      <c r="K32" s="26">
        <f>'Dados das captacoes'!AV30/(30*24*3600)</f>
        <v>0</v>
      </c>
      <c r="L32" s="26">
        <f>'Dados das captacoes'!AW30/(31*24*3600)</f>
        <v>0</v>
      </c>
      <c r="M32" s="26">
        <f>'Dados das captacoes'!AX30/(30*24*3600)</f>
        <v>0</v>
      </c>
      <c r="N32" s="27">
        <f>'Dados das captacoes'!AY30/(31*24*3600)</f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69" t="s">
        <v>80</v>
      </c>
      <c r="C33" s="26">
        <f>'Dados das captacoes'!AN31/(31*24*3600)</f>
        <v>0</v>
      </c>
      <c r="D33" s="26">
        <f>'Dados das captacoes'!AO31/(28*24*3600)</f>
        <v>0</v>
      </c>
      <c r="E33" s="26">
        <f>'Dados das captacoes'!AP31/(31*24*3600)</f>
        <v>0</v>
      </c>
      <c r="F33" s="26">
        <f>'Dados das captacoes'!AQ31/(30*24*3600)</f>
        <v>0</v>
      </c>
      <c r="G33" s="26">
        <f>'Dados das captacoes'!AR31/(31*24*3600)</f>
        <v>0</v>
      </c>
      <c r="H33" s="26">
        <f>'Dados das captacoes'!AS31/(30*24*3600)</f>
        <v>0</v>
      </c>
      <c r="I33" s="26">
        <f>'Dados das captacoes'!AT31/(31*24*3600)</f>
        <v>0</v>
      </c>
      <c r="J33" s="26">
        <f>'Dados das captacoes'!AU31/(31*24*3600)</f>
        <v>0</v>
      </c>
      <c r="K33" s="26">
        <f>'Dados das captacoes'!AV31/(30*24*3600)</f>
        <v>0</v>
      </c>
      <c r="L33" s="26">
        <f>'Dados das captacoes'!AW31/(31*24*3600)</f>
        <v>0</v>
      </c>
      <c r="M33" s="26">
        <f>'Dados das captacoes'!AX31/(30*24*3600)</f>
        <v>0</v>
      </c>
      <c r="N33" s="27">
        <f>'Dados das captacoes'!AY31/(31*24*3600)</f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69" t="s">
        <v>81</v>
      </c>
      <c r="C34" s="26">
        <f>'Dados das captacoes'!AN32/(31*24*3600)</f>
        <v>0</v>
      </c>
      <c r="D34" s="26">
        <f>'Dados das captacoes'!AO32/(28*24*3600)</f>
        <v>0</v>
      </c>
      <c r="E34" s="26">
        <f>'Dados das captacoes'!AP32/(31*24*3600)</f>
        <v>0</v>
      </c>
      <c r="F34" s="26">
        <f>'Dados das captacoes'!AQ32/(30*24*3600)</f>
        <v>0</v>
      </c>
      <c r="G34" s="26">
        <f>'Dados das captacoes'!AR32/(31*24*3600)</f>
        <v>0</v>
      </c>
      <c r="H34" s="26">
        <f>'Dados das captacoes'!AS32/(30*24*3600)</f>
        <v>0</v>
      </c>
      <c r="I34" s="26">
        <f>'Dados das captacoes'!AT32/(31*24*3600)</f>
        <v>0</v>
      </c>
      <c r="J34" s="26">
        <f>'Dados das captacoes'!AU32/(31*24*3600)</f>
        <v>0</v>
      </c>
      <c r="K34" s="26">
        <f>'Dados das captacoes'!AV32/(30*24*3600)</f>
        <v>0</v>
      </c>
      <c r="L34" s="26">
        <f>'Dados das captacoes'!AW32/(31*24*3600)</f>
        <v>0</v>
      </c>
      <c r="M34" s="26">
        <f>'Dados das captacoes'!AX32/(30*24*3600)</f>
        <v>0</v>
      </c>
      <c r="N34" s="27">
        <f>'Dados das captacoes'!AY32/(31*24*3600)</f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69" t="s">
        <v>82</v>
      </c>
      <c r="C35" s="26">
        <f>'Dados das captacoes'!AN33/(31*24*3600)</f>
        <v>0</v>
      </c>
      <c r="D35" s="26">
        <f>'Dados das captacoes'!AO33/(28*24*3600)</f>
        <v>0</v>
      </c>
      <c r="E35" s="26">
        <f>'Dados das captacoes'!AP33/(31*24*3600)</f>
        <v>0</v>
      </c>
      <c r="F35" s="26">
        <f>'Dados das captacoes'!AQ33/(30*24*3600)</f>
        <v>0</v>
      </c>
      <c r="G35" s="26">
        <f>'Dados das captacoes'!AR33/(31*24*3600)</f>
        <v>0</v>
      </c>
      <c r="H35" s="26">
        <f>'Dados das captacoes'!AS33/(30*24*3600)</f>
        <v>0</v>
      </c>
      <c r="I35" s="26">
        <f>'Dados das captacoes'!AT33/(31*24*3600)</f>
        <v>0</v>
      </c>
      <c r="J35" s="26">
        <f>'Dados das captacoes'!AU33/(31*24*3600)</f>
        <v>0</v>
      </c>
      <c r="K35" s="26">
        <f>'Dados das captacoes'!AV33/(30*24*3600)</f>
        <v>0</v>
      </c>
      <c r="L35" s="26">
        <f>'Dados das captacoes'!AW33/(31*24*3600)</f>
        <v>0</v>
      </c>
      <c r="M35" s="26">
        <f>'Dados das captacoes'!AX33/(30*24*3600)</f>
        <v>0</v>
      </c>
      <c r="N35" s="27">
        <f>'Dados das captacoes'!AY33/(31*24*3600)</f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69" t="s">
        <v>83</v>
      </c>
      <c r="C36" s="26">
        <f>'Dados das captacoes'!AN34/(31*24*3600)</f>
        <v>0</v>
      </c>
      <c r="D36" s="26">
        <f>'Dados das captacoes'!AO34/(28*24*3600)</f>
        <v>0</v>
      </c>
      <c r="E36" s="26">
        <f>'Dados das captacoes'!AP34/(31*24*3600)</f>
        <v>0</v>
      </c>
      <c r="F36" s="26">
        <f>'Dados das captacoes'!AQ34/(30*24*3600)</f>
        <v>0</v>
      </c>
      <c r="G36" s="26">
        <f>'Dados das captacoes'!AR34/(31*24*3600)</f>
        <v>0</v>
      </c>
      <c r="H36" s="26">
        <f>'Dados das captacoes'!AS34/(30*24*3600)</f>
        <v>0</v>
      </c>
      <c r="I36" s="26">
        <f>'Dados das captacoes'!AT34/(31*24*3600)</f>
        <v>0</v>
      </c>
      <c r="J36" s="26">
        <f>'Dados das captacoes'!AU34/(31*24*3600)</f>
        <v>0</v>
      </c>
      <c r="K36" s="26">
        <f>'Dados das captacoes'!AV34/(30*24*3600)</f>
        <v>0</v>
      </c>
      <c r="L36" s="26">
        <f>'Dados das captacoes'!AW34/(31*24*3600)</f>
        <v>0</v>
      </c>
      <c r="M36" s="26">
        <f>'Dados das captacoes'!AX34/(30*24*3600)</f>
        <v>0</v>
      </c>
      <c r="N36" s="27">
        <f>'Dados das captacoes'!AY34/(31*24*3600)</f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69" t="s">
        <v>84</v>
      </c>
      <c r="C37" s="26">
        <f>'Dados das captacoes'!AN35/(31*24*3600)</f>
        <v>0</v>
      </c>
      <c r="D37" s="26">
        <f>'Dados das captacoes'!AO35/(28*24*3600)</f>
        <v>0</v>
      </c>
      <c r="E37" s="26">
        <f>'Dados das captacoes'!AP35/(31*24*3600)</f>
        <v>0</v>
      </c>
      <c r="F37" s="26">
        <f>'Dados das captacoes'!AQ35/(30*24*3600)</f>
        <v>0</v>
      </c>
      <c r="G37" s="26">
        <f>'Dados das captacoes'!AR35/(31*24*3600)</f>
        <v>0</v>
      </c>
      <c r="H37" s="26">
        <f>'Dados das captacoes'!AS35/(30*24*3600)</f>
        <v>0</v>
      </c>
      <c r="I37" s="26">
        <f>'Dados das captacoes'!AT35/(31*24*3600)</f>
        <v>0</v>
      </c>
      <c r="J37" s="26">
        <f>'Dados das captacoes'!AU35/(31*24*3600)</f>
        <v>0</v>
      </c>
      <c r="K37" s="26">
        <f>'Dados das captacoes'!AV35/(30*24*3600)</f>
        <v>0</v>
      </c>
      <c r="L37" s="26">
        <f>'Dados das captacoes'!AW35/(31*24*3600)</f>
        <v>0</v>
      </c>
      <c r="M37" s="26">
        <f>'Dados das captacoes'!AX35/(30*24*3600)</f>
        <v>0</v>
      </c>
      <c r="N37" s="27">
        <f>'Dados das captacoes'!AY35/(31*24*3600)</f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69" t="s">
        <v>85</v>
      </c>
      <c r="C38" s="26">
        <f>'Dados das captacoes'!AN36/(31*24*3600)</f>
        <v>0</v>
      </c>
      <c r="D38" s="26">
        <f>'Dados das captacoes'!AO36/(28*24*3600)</f>
        <v>0</v>
      </c>
      <c r="E38" s="26">
        <f>'Dados das captacoes'!AP36/(31*24*3600)</f>
        <v>0</v>
      </c>
      <c r="F38" s="26">
        <f>'Dados das captacoes'!AQ36/(30*24*3600)</f>
        <v>0</v>
      </c>
      <c r="G38" s="26">
        <f>'Dados das captacoes'!AR36/(31*24*3600)</f>
        <v>0</v>
      </c>
      <c r="H38" s="26">
        <f>'Dados das captacoes'!AS36/(30*24*3600)</f>
        <v>0</v>
      </c>
      <c r="I38" s="26">
        <f>'Dados das captacoes'!AT36/(31*24*3600)</f>
        <v>0</v>
      </c>
      <c r="J38" s="26">
        <f>'Dados das captacoes'!AU36/(31*24*3600)</f>
        <v>0</v>
      </c>
      <c r="K38" s="26">
        <f>'Dados das captacoes'!AV36/(30*24*3600)</f>
        <v>0</v>
      </c>
      <c r="L38" s="26">
        <f>'Dados das captacoes'!AW36/(31*24*3600)</f>
        <v>0</v>
      </c>
      <c r="M38" s="26">
        <f>'Dados das captacoes'!AX36/(30*24*3600)</f>
        <v>0</v>
      </c>
      <c r="N38" s="27">
        <f>'Dados das captacoes'!AY36/(31*24*3600)</f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69" t="s">
        <v>86</v>
      </c>
      <c r="C39" s="26">
        <f>'Dados das captacoes'!AN37/(31*24*3600)</f>
        <v>0</v>
      </c>
      <c r="D39" s="26">
        <f>'Dados das captacoes'!AO37/(28*24*3600)</f>
        <v>0</v>
      </c>
      <c r="E39" s="26">
        <f>'Dados das captacoes'!AP37/(31*24*3600)</f>
        <v>0</v>
      </c>
      <c r="F39" s="26">
        <f>'Dados das captacoes'!AQ37/(30*24*3600)</f>
        <v>0</v>
      </c>
      <c r="G39" s="26">
        <f>'Dados das captacoes'!AR37/(31*24*3600)</f>
        <v>0</v>
      </c>
      <c r="H39" s="26">
        <f>'Dados das captacoes'!AS37/(30*24*3600)</f>
        <v>0</v>
      </c>
      <c r="I39" s="26">
        <f>'Dados das captacoes'!AT37/(31*24*3600)</f>
        <v>0</v>
      </c>
      <c r="J39" s="26">
        <f>'Dados das captacoes'!AU37/(31*24*3600)</f>
        <v>0</v>
      </c>
      <c r="K39" s="26">
        <f>'Dados das captacoes'!AV37/(30*24*3600)</f>
        <v>0</v>
      </c>
      <c r="L39" s="26">
        <f>'Dados das captacoes'!AW37/(31*24*3600)</f>
        <v>0</v>
      </c>
      <c r="M39" s="26">
        <f>'Dados das captacoes'!AX37/(30*24*3600)</f>
        <v>0</v>
      </c>
      <c r="N39" s="27">
        <f>'Dados das captacoes'!AY37/(31*24*3600)</f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69" t="s">
        <v>87</v>
      </c>
      <c r="C40" s="26">
        <f>'Dados das captacoes'!AN38/(31*24*3600)</f>
        <v>0</v>
      </c>
      <c r="D40" s="26">
        <f>'Dados das captacoes'!AO38/(28*24*3600)</f>
        <v>0</v>
      </c>
      <c r="E40" s="26">
        <f>'Dados das captacoes'!AP38/(31*24*3600)</f>
        <v>0</v>
      </c>
      <c r="F40" s="26">
        <f>'Dados das captacoes'!AQ38/(30*24*3600)</f>
        <v>0</v>
      </c>
      <c r="G40" s="26">
        <f>'Dados das captacoes'!AR38/(31*24*3600)</f>
        <v>0</v>
      </c>
      <c r="H40" s="26">
        <f>'Dados das captacoes'!AS38/(30*24*3600)</f>
        <v>0</v>
      </c>
      <c r="I40" s="26">
        <f>'Dados das captacoes'!AT38/(31*24*3600)</f>
        <v>0</v>
      </c>
      <c r="J40" s="26">
        <f>'Dados das captacoes'!AU38/(31*24*3600)</f>
        <v>0</v>
      </c>
      <c r="K40" s="26">
        <f>'Dados das captacoes'!AV38/(30*24*3600)</f>
        <v>0</v>
      </c>
      <c r="L40" s="26">
        <f>'Dados das captacoes'!AW38/(31*24*3600)</f>
        <v>0</v>
      </c>
      <c r="M40" s="26">
        <f>'Dados das captacoes'!AX38/(30*24*3600)</f>
        <v>0</v>
      </c>
      <c r="N40" s="27">
        <f>'Dados das captacoes'!AY38/(31*24*3600)</f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69" t="s">
        <v>88</v>
      </c>
      <c r="C41" s="26">
        <f>'Dados das captacoes'!AN39/(31*24*3600)</f>
        <v>0</v>
      </c>
      <c r="D41" s="26">
        <f>'Dados das captacoes'!AO39/(28*24*3600)</f>
        <v>0</v>
      </c>
      <c r="E41" s="26">
        <f>'Dados das captacoes'!AP39/(31*24*3600)</f>
        <v>0</v>
      </c>
      <c r="F41" s="26">
        <f>'Dados das captacoes'!AQ39/(30*24*3600)</f>
        <v>0</v>
      </c>
      <c r="G41" s="26">
        <f>'Dados das captacoes'!AR39/(31*24*3600)</f>
        <v>0</v>
      </c>
      <c r="H41" s="26">
        <f>'Dados das captacoes'!AS39/(30*24*3600)</f>
        <v>0</v>
      </c>
      <c r="I41" s="26">
        <f>'Dados das captacoes'!AT39/(31*24*3600)</f>
        <v>0</v>
      </c>
      <c r="J41" s="26">
        <f>'Dados das captacoes'!AU39/(31*24*3600)</f>
        <v>0</v>
      </c>
      <c r="K41" s="26">
        <f>'Dados das captacoes'!AV39/(30*24*3600)</f>
        <v>0</v>
      </c>
      <c r="L41" s="26">
        <f>'Dados das captacoes'!AW39/(31*24*3600)</f>
        <v>0</v>
      </c>
      <c r="M41" s="26">
        <f>'Dados das captacoes'!AX39/(30*24*3600)</f>
        <v>0</v>
      </c>
      <c r="N41" s="27">
        <f>'Dados das captacoes'!AY39/(31*24*3600)</f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69" t="s">
        <v>89</v>
      </c>
      <c r="C42" s="26">
        <f>'Dados das captacoes'!AN40/(31*24*3600)</f>
        <v>0</v>
      </c>
      <c r="D42" s="26">
        <f>'Dados das captacoes'!AO40/(28*24*3600)</f>
        <v>0</v>
      </c>
      <c r="E42" s="26">
        <f>'Dados das captacoes'!AP40/(31*24*3600)</f>
        <v>0</v>
      </c>
      <c r="F42" s="26">
        <f>'Dados das captacoes'!AQ40/(30*24*3600)</f>
        <v>0</v>
      </c>
      <c r="G42" s="26">
        <f>'Dados das captacoes'!AR40/(31*24*3600)</f>
        <v>0</v>
      </c>
      <c r="H42" s="26">
        <f>'Dados das captacoes'!AS40/(30*24*3600)</f>
        <v>0</v>
      </c>
      <c r="I42" s="26">
        <f>'Dados das captacoes'!AT40/(31*24*3600)</f>
        <v>0</v>
      </c>
      <c r="J42" s="26">
        <f>'Dados das captacoes'!AU40/(31*24*3600)</f>
        <v>0</v>
      </c>
      <c r="K42" s="26">
        <f>'Dados das captacoes'!AV40/(30*24*3600)</f>
        <v>0</v>
      </c>
      <c r="L42" s="26">
        <f>'Dados das captacoes'!AW40/(31*24*3600)</f>
        <v>0</v>
      </c>
      <c r="M42" s="26">
        <f>'Dados das captacoes'!AX40/(30*24*3600)</f>
        <v>0</v>
      </c>
      <c r="N42" s="27">
        <f>'Dados das captacoes'!AY40/(31*24*3600)</f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69" t="s">
        <v>90</v>
      </c>
      <c r="C43" s="26">
        <f>'Dados das captacoes'!AN41/(31*24*3600)</f>
        <v>0</v>
      </c>
      <c r="D43" s="26">
        <f>'Dados das captacoes'!AO41/(28*24*3600)</f>
        <v>0</v>
      </c>
      <c r="E43" s="26">
        <f>'Dados das captacoes'!AP41/(31*24*3600)</f>
        <v>0</v>
      </c>
      <c r="F43" s="26">
        <f>'Dados das captacoes'!AQ41/(30*24*3600)</f>
        <v>0</v>
      </c>
      <c r="G43" s="26">
        <f>'Dados das captacoes'!AR41/(31*24*3600)</f>
        <v>0</v>
      </c>
      <c r="H43" s="26">
        <f>'Dados das captacoes'!AS41/(30*24*3600)</f>
        <v>0</v>
      </c>
      <c r="I43" s="26">
        <f>'Dados das captacoes'!AT41/(31*24*3600)</f>
        <v>0</v>
      </c>
      <c r="J43" s="26">
        <f>'Dados das captacoes'!AU41/(31*24*3600)</f>
        <v>0</v>
      </c>
      <c r="K43" s="26">
        <f>'Dados das captacoes'!AV41/(30*24*3600)</f>
        <v>0</v>
      </c>
      <c r="L43" s="26">
        <f>'Dados das captacoes'!AW41/(31*24*3600)</f>
        <v>0</v>
      </c>
      <c r="M43" s="26">
        <f>'Dados das captacoes'!AX41/(30*24*3600)</f>
        <v>0</v>
      </c>
      <c r="N43" s="27">
        <f>'Dados das captacoes'!AY41/(31*24*3600)</f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69" t="s">
        <v>91</v>
      </c>
      <c r="C44" s="26">
        <f>'Dados das captacoes'!AN42/(31*24*3600)</f>
        <v>0</v>
      </c>
      <c r="D44" s="26">
        <f>'Dados das captacoes'!AO42/(28*24*3600)</f>
        <v>0</v>
      </c>
      <c r="E44" s="26">
        <f>'Dados das captacoes'!AP42/(31*24*3600)</f>
        <v>0</v>
      </c>
      <c r="F44" s="26">
        <f>'Dados das captacoes'!AQ42/(30*24*3600)</f>
        <v>0</v>
      </c>
      <c r="G44" s="26">
        <f>'Dados das captacoes'!AR42/(31*24*3600)</f>
        <v>0</v>
      </c>
      <c r="H44" s="26">
        <f>'Dados das captacoes'!AS42/(30*24*3600)</f>
        <v>0</v>
      </c>
      <c r="I44" s="26">
        <f>'Dados das captacoes'!AT42/(31*24*3600)</f>
        <v>0</v>
      </c>
      <c r="J44" s="26">
        <f>'Dados das captacoes'!AU42/(31*24*3600)</f>
        <v>0</v>
      </c>
      <c r="K44" s="26">
        <f>'Dados das captacoes'!AV42/(30*24*3600)</f>
        <v>0</v>
      </c>
      <c r="L44" s="26">
        <f>'Dados das captacoes'!AW42/(31*24*3600)</f>
        <v>0</v>
      </c>
      <c r="M44" s="26">
        <f>'Dados das captacoes'!AX42/(30*24*3600)</f>
        <v>0</v>
      </c>
      <c r="N44" s="27">
        <f>'Dados das captacoes'!AY42/(31*24*3600)</f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69" t="s">
        <v>92</v>
      </c>
      <c r="C45" s="26">
        <f>'Dados das captacoes'!AN43/(31*24*3600)</f>
        <v>0</v>
      </c>
      <c r="D45" s="26">
        <f>'Dados das captacoes'!AO43/(28*24*3600)</f>
        <v>0</v>
      </c>
      <c r="E45" s="26">
        <f>'Dados das captacoes'!AP43/(31*24*3600)</f>
        <v>0</v>
      </c>
      <c r="F45" s="26">
        <f>'Dados das captacoes'!AQ43/(30*24*3600)</f>
        <v>0</v>
      </c>
      <c r="G45" s="26">
        <f>'Dados das captacoes'!AR43/(31*24*3600)</f>
        <v>0</v>
      </c>
      <c r="H45" s="26">
        <f>'Dados das captacoes'!AS43/(30*24*3600)</f>
        <v>0</v>
      </c>
      <c r="I45" s="26">
        <f>'Dados das captacoes'!AT43/(31*24*3600)</f>
        <v>0</v>
      </c>
      <c r="J45" s="26">
        <f>'Dados das captacoes'!AU43/(31*24*3600)</f>
        <v>0</v>
      </c>
      <c r="K45" s="26">
        <f>'Dados das captacoes'!AV43/(30*24*3600)</f>
        <v>0</v>
      </c>
      <c r="L45" s="26">
        <f>'Dados das captacoes'!AW43/(31*24*3600)</f>
        <v>0</v>
      </c>
      <c r="M45" s="26">
        <f>'Dados das captacoes'!AX43/(30*24*3600)</f>
        <v>0</v>
      </c>
      <c r="N45" s="27">
        <f>'Dados das captacoes'!AY43/(31*24*3600)</f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69" t="s">
        <v>93</v>
      </c>
      <c r="C46" s="26">
        <f>'Dados das captacoes'!AN44/(31*24*3600)</f>
        <v>0</v>
      </c>
      <c r="D46" s="26">
        <f>'Dados das captacoes'!AO44/(28*24*3600)</f>
        <v>0</v>
      </c>
      <c r="E46" s="26">
        <f>'Dados das captacoes'!AP44/(31*24*3600)</f>
        <v>0</v>
      </c>
      <c r="F46" s="26">
        <f>'Dados das captacoes'!AQ44/(30*24*3600)</f>
        <v>0</v>
      </c>
      <c r="G46" s="26">
        <f>'Dados das captacoes'!AR44/(31*24*3600)</f>
        <v>0</v>
      </c>
      <c r="H46" s="26">
        <f>'Dados das captacoes'!AS44/(30*24*3600)</f>
        <v>0</v>
      </c>
      <c r="I46" s="26">
        <f>'Dados das captacoes'!AT44/(31*24*3600)</f>
        <v>0</v>
      </c>
      <c r="J46" s="26">
        <f>'Dados das captacoes'!AU44/(31*24*3600)</f>
        <v>0</v>
      </c>
      <c r="K46" s="26">
        <f>'Dados das captacoes'!AV44/(30*24*3600)</f>
        <v>0</v>
      </c>
      <c r="L46" s="26">
        <f>'Dados das captacoes'!AW44/(31*24*3600)</f>
        <v>0</v>
      </c>
      <c r="M46" s="26">
        <f>'Dados das captacoes'!AX44/(30*24*3600)</f>
        <v>0</v>
      </c>
      <c r="N46" s="27">
        <f>'Dados das captacoes'!AY44/(31*24*3600)</f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69" t="s">
        <v>94</v>
      </c>
      <c r="C47" s="26">
        <f>'Dados das captacoes'!AN45/(31*24*3600)</f>
        <v>0</v>
      </c>
      <c r="D47" s="26">
        <f>'Dados das captacoes'!AO45/(28*24*3600)</f>
        <v>0</v>
      </c>
      <c r="E47" s="26">
        <f>'Dados das captacoes'!AP45/(31*24*3600)</f>
        <v>0</v>
      </c>
      <c r="F47" s="26">
        <f>'Dados das captacoes'!AQ45/(30*24*3600)</f>
        <v>0</v>
      </c>
      <c r="G47" s="26">
        <f>'Dados das captacoes'!AR45/(31*24*3600)</f>
        <v>0</v>
      </c>
      <c r="H47" s="26">
        <f>'Dados das captacoes'!AS45/(30*24*3600)</f>
        <v>0</v>
      </c>
      <c r="I47" s="26">
        <f>'Dados das captacoes'!AT45/(31*24*3600)</f>
        <v>0</v>
      </c>
      <c r="J47" s="26">
        <f>'Dados das captacoes'!AU45/(31*24*3600)</f>
        <v>0</v>
      </c>
      <c r="K47" s="26">
        <f>'Dados das captacoes'!AV45/(30*24*3600)</f>
        <v>0</v>
      </c>
      <c r="L47" s="26">
        <f>'Dados das captacoes'!AW45/(31*24*3600)</f>
        <v>0</v>
      </c>
      <c r="M47" s="26">
        <f>'Dados das captacoes'!AX45/(30*24*3600)</f>
        <v>0</v>
      </c>
      <c r="N47" s="27">
        <f>'Dados das captacoes'!AY45/(31*24*3600)</f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69" t="s">
        <v>95</v>
      </c>
      <c r="C48" s="26">
        <f>'Dados das captacoes'!AN46/(31*24*3600)</f>
        <v>0</v>
      </c>
      <c r="D48" s="26">
        <f>'Dados das captacoes'!AO46/(28*24*3600)</f>
        <v>0</v>
      </c>
      <c r="E48" s="26">
        <f>'Dados das captacoes'!AP46/(31*24*3600)</f>
        <v>0</v>
      </c>
      <c r="F48" s="26">
        <f>'Dados das captacoes'!AQ46/(30*24*3600)</f>
        <v>0</v>
      </c>
      <c r="G48" s="26">
        <f>'Dados das captacoes'!AR46/(31*24*3600)</f>
        <v>0</v>
      </c>
      <c r="H48" s="26">
        <f>'Dados das captacoes'!AS46/(30*24*3600)</f>
        <v>0</v>
      </c>
      <c r="I48" s="26">
        <f>'Dados das captacoes'!AT46/(31*24*3600)</f>
        <v>0</v>
      </c>
      <c r="J48" s="26">
        <f>'Dados das captacoes'!AU46/(31*24*3600)</f>
        <v>0</v>
      </c>
      <c r="K48" s="26">
        <f>'Dados das captacoes'!AV46/(30*24*3600)</f>
        <v>0</v>
      </c>
      <c r="L48" s="26">
        <f>'Dados das captacoes'!AW46/(31*24*3600)</f>
        <v>0</v>
      </c>
      <c r="M48" s="26">
        <f>'Dados das captacoes'!AX46/(30*24*3600)</f>
        <v>0</v>
      </c>
      <c r="N48" s="27">
        <f>'Dados das captacoes'!AY46/(31*24*3600)</f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69" t="s">
        <v>96</v>
      </c>
      <c r="C49" s="26">
        <f>'Dados das captacoes'!AN47/(31*24*3600)</f>
        <v>0</v>
      </c>
      <c r="D49" s="26">
        <f>'Dados das captacoes'!AO47/(28*24*3600)</f>
        <v>0</v>
      </c>
      <c r="E49" s="26">
        <f>'Dados das captacoes'!AP47/(31*24*3600)</f>
        <v>0</v>
      </c>
      <c r="F49" s="26">
        <f>'Dados das captacoes'!AQ47/(30*24*3600)</f>
        <v>0</v>
      </c>
      <c r="G49" s="26">
        <f>'Dados das captacoes'!AR47/(31*24*3600)</f>
        <v>0</v>
      </c>
      <c r="H49" s="26">
        <f>'Dados das captacoes'!AS47/(30*24*3600)</f>
        <v>0</v>
      </c>
      <c r="I49" s="26">
        <f>'Dados das captacoes'!AT47/(31*24*3600)</f>
        <v>0</v>
      </c>
      <c r="J49" s="26">
        <f>'Dados das captacoes'!AU47/(31*24*3600)</f>
        <v>0</v>
      </c>
      <c r="K49" s="26">
        <f>'Dados das captacoes'!AV47/(30*24*3600)</f>
        <v>0</v>
      </c>
      <c r="L49" s="26">
        <f>'Dados das captacoes'!AW47/(31*24*3600)</f>
        <v>0</v>
      </c>
      <c r="M49" s="26">
        <f>'Dados das captacoes'!AX47/(30*24*3600)</f>
        <v>0</v>
      </c>
      <c r="N49" s="27">
        <f>'Dados das captacoes'!AY47/(31*24*3600)</f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69" t="s">
        <v>97</v>
      </c>
      <c r="C50" s="26">
        <f>'Dados das captacoes'!AN48/(31*24*3600)</f>
        <v>0</v>
      </c>
      <c r="D50" s="26">
        <f>'Dados das captacoes'!AO48/(28*24*3600)</f>
        <v>0</v>
      </c>
      <c r="E50" s="26">
        <f>'Dados das captacoes'!AP48/(31*24*3600)</f>
        <v>0</v>
      </c>
      <c r="F50" s="26">
        <f>'Dados das captacoes'!AQ48/(30*24*3600)</f>
        <v>0</v>
      </c>
      <c r="G50" s="26">
        <f>'Dados das captacoes'!AR48/(31*24*3600)</f>
        <v>0</v>
      </c>
      <c r="H50" s="26">
        <f>'Dados das captacoes'!AS48/(30*24*3600)</f>
        <v>0</v>
      </c>
      <c r="I50" s="26">
        <f>'Dados das captacoes'!AT48/(31*24*3600)</f>
        <v>0</v>
      </c>
      <c r="J50" s="26">
        <f>'Dados das captacoes'!AU48/(31*24*3600)</f>
        <v>0</v>
      </c>
      <c r="K50" s="26">
        <f>'Dados das captacoes'!AV48/(30*24*3600)</f>
        <v>0</v>
      </c>
      <c r="L50" s="26">
        <f>'Dados das captacoes'!AW48/(31*24*3600)</f>
        <v>0</v>
      </c>
      <c r="M50" s="26">
        <f>'Dados das captacoes'!AX48/(30*24*3600)</f>
        <v>0</v>
      </c>
      <c r="N50" s="27">
        <f>'Dados das captacoes'!AY48/(31*24*3600)</f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69" t="s">
        <v>98</v>
      </c>
      <c r="C51" s="26">
        <f>'Dados das captacoes'!AN49/(31*24*3600)</f>
        <v>0</v>
      </c>
      <c r="D51" s="26">
        <f>'Dados das captacoes'!AO49/(28*24*3600)</f>
        <v>0</v>
      </c>
      <c r="E51" s="26">
        <f>'Dados das captacoes'!AP49/(31*24*3600)</f>
        <v>0</v>
      </c>
      <c r="F51" s="26">
        <f>'Dados das captacoes'!AQ49/(30*24*3600)</f>
        <v>0</v>
      </c>
      <c r="G51" s="26">
        <f>'Dados das captacoes'!AR49/(31*24*3600)</f>
        <v>0</v>
      </c>
      <c r="H51" s="26">
        <f>'Dados das captacoes'!AS49/(30*24*3600)</f>
        <v>0</v>
      </c>
      <c r="I51" s="26">
        <f>'Dados das captacoes'!AT49/(31*24*3600)</f>
        <v>0</v>
      </c>
      <c r="J51" s="26">
        <f>'Dados das captacoes'!AU49/(31*24*3600)</f>
        <v>0</v>
      </c>
      <c r="K51" s="26">
        <f>'Dados das captacoes'!AV49/(30*24*3600)</f>
        <v>0</v>
      </c>
      <c r="L51" s="26">
        <f>'Dados das captacoes'!AW49/(31*24*3600)</f>
        <v>0</v>
      </c>
      <c r="M51" s="26">
        <f>'Dados das captacoes'!AX49/(30*24*3600)</f>
        <v>0</v>
      </c>
      <c r="N51" s="27">
        <f>'Dados das captacoes'!AY49/(31*24*3600)</f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69" t="s">
        <v>99</v>
      </c>
      <c r="C52" s="26">
        <f>'Dados das captacoes'!AN50/(31*24*3600)</f>
        <v>0</v>
      </c>
      <c r="D52" s="26">
        <f>'Dados das captacoes'!AO50/(28*24*3600)</f>
        <v>0</v>
      </c>
      <c r="E52" s="26">
        <f>'Dados das captacoes'!AP50/(31*24*3600)</f>
        <v>0</v>
      </c>
      <c r="F52" s="26">
        <f>'Dados das captacoes'!AQ50/(30*24*3600)</f>
        <v>0</v>
      </c>
      <c r="G52" s="26">
        <f>'Dados das captacoes'!AR50/(31*24*3600)</f>
        <v>0</v>
      </c>
      <c r="H52" s="26">
        <f>'Dados das captacoes'!AS50/(30*24*3600)</f>
        <v>0</v>
      </c>
      <c r="I52" s="26">
        <f>'Dados das captacoes'!AT50/(31*24*3600)</f>
        <v>0</v>
      </c>
      <c r="J52" s="26">
        <f>'Dados das captacoes'!AU50/(31*24*3600)</f>
        <v>0</v>
      </c>
      <c r="K52" s="26">
        <f>'Dados das captacoes'!AV50/(30*24*3600)</f>
        <v>0</v>
      </c>
      <c r="L52" s="26">
        <f>'Dados das captacoes'!AW50/(31*24*3600)</f>
        <v>0</v>
      </c>
      <c r="M52" s="26">
        <f>'Dados das captacoes'!AX50/(30*24*3600)</f>
        <v>0</v>
      </c>
      <c r="N52" s="27">
        <f>'Dados das captacoes'!AY50/(31*24*3600)</f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69" t="s">
        <v>100</v>
      </c>
      <c r="C53" s="26">
        <f>'Dados das captacoes'!AN51/(31*24*3600)</f>
        <v>0</v>
      </c>
      <c r="D53" s="26">
        <f>'Dados das captacoes'!AO51/(28*24*3600)</f>
        <v>0</v>
      </c>
      <c r="E53" s="26">
        <f>'Dados das captacoes'!AP51/(31*24*3600)</f>
        <v>0</v>
      </c>
      <c r="F53" s="26">
        <f>'Dados das captacoes'!AQ51/(30*24*3600)</f>
        <v>0</v>
      </c>
      <c r="G53" s="26">
        <f>'Dados das captacoes'!AR51/(31*24*3600)</f>
        <v>0</v>
      </c>
      <c r="H53" s="26">
        <f>'Dados das captacoes'!AS51/(30*24*3600)</f>
        <v>0</v>
      </c>
      <c r="I53" s="26">
        <f>'Dados das captacoes'!AT51/(31*24*3600)</f>
        <v>0</v>
      </c>
      <c r="J53" s="26">
        <f>'Dados das captacoes'!AU51/(31*24*3600)</f>
        <v>0</v>
      </c>
      <c r="K53" s="26">
        <f>'Dados das captacoes'!AV51/(30*24*3600)</f>
        <v>0</v>
      </c>
      <c r="L53" s="26">
        <f>'Dados das captacoes'!AW51/(31*24*3600)</f>
        <v>0</v>
      </c>
      <c r="M53" s="26">
        <f>'Dados das captacoes'!AX51/(30*24*3600)</f>
        <v>0</v>
      </c>
      <c r="N53" s="27">
        <f>'Dados das captacoes'!AY51/(31*24*3600)</f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69" t="s">
        <v>101</v>
      </c>
      <c r="C54" s="26">
        <f>'Dados das captacoes'!AN52/(31*24*3600)</f>
        <v>0</v>
      </c>
      <c r="D54" s="26">
        <f>'Dados das captacoes'!AO52/(28*24*3600)</f>
        <v>0</v>
      </c>
      <c r="E54" s="26">
        <f>'Dados das captacoes'!AP52/(31*24*3600)</f>
        <v>0</v>
      </c>
      <c r="F54" s="26">
        <f>'Dados das captacoes'!AQ52/(30*24*3600)</f>
        <v>0</v>
      </c>
      <c r="G54" s="26">
        <f>'Dados das captacoes'!AR52/(31*24*3600)</f>
        <v>0</v>
      </c>
      <c r="H54" s="26">
        <f>'Dados das captacoes'!AS52/(30*24*3600)</f>
        <v>0</v>
      </c>
      <c r="I54" s="26">
        <f>'Dados das captacoes'!AT52/(31*24*3600)</f>
        <v>0</v>
      </c>
      <c r="J54" s="26">
        <f>'Dados das captacoes'!AU52/(31*24*3600)</f>
        <v>0</v>
      </c>
      <c r="K54" s="26">
        <f>'Dados das captacoes'!AV52/(30*24*3600)</f>
        <v>0</v>
      </c>
      <c r="L54" s="26">
        <f>'Dados das captacoes'!AW52/(31*24*3600)</f>
        <v>0</v>
      </c>
      <c r="M54" s="26">
        <f>'Dados das captacoes'!AX52/(30*24*3600)</f>
        <v>0</v>
      </c>
      <c r="N54" s="27">
        <f>'Dados das captacoes'!AY52/(31*24*3600)</f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69" t="s">
        <v>102</v>
      </c>
      <c r="C55" s="26">
        <f>'Dados das captacoes'!AN53/(31*24*3600)</f>
        <v>0</v>
      </c>
      <c r="D55" s="26">
        <f>'Dados das captacoes'!AO53/(28*24*3600)</f>
        <v>0</v>
      </c>
      <c r="E55" s="26">
        <f>'Dados das captacoes'!AP53/(31*24*3600)</f>
        <v>0</v>
      </c>
      <c r="F55" s="26">
        <f>'Dados das captacoes'!AQ53/(30*24*3600)</f>
        <v>0</v>
      </c>
      <c r="G55" s="26">
        <f>'Dados das captacoes'!AR53/(31*24*3600)</f>
        <v>0</v>
      </c>
      <c r="H55" s="26">
        <f>'Dados das captacoes'!AS53/(30*24*3600)</f>
        <v>0</v>
      </c>
      <c r="I55" s="26">
        <f>'Dados das captacoes'!AT53/(31*24*3600)</f>
        <v>0</v>
      </c>
      <c r="J55" s="26">
        <f>'Dados das captacoes'!AU53/(31*24*3600)</f>
        <v>0</v>
      </c>
      <c r="K55" s="26">
        <f>'Dados das captacoes'!AV53/(30*24*3600)</f>
        <v>0</v>
      </c>
      <c r="L55" s="26">
        <f>'Dados das captacoes'!AW53/(31*24*3600)</f>
        <v>0</v>
      </c>
      <c r="M55" s="26">
        <f>'Dados das captacoes'!AX53/(30*24*3600)</f>
        <v>0</v>
      </c>
      <c r="N55" s="27">
        <f>'Dados das captacoes'!AY53/(31*24*3600)</f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69" t="s">
        <v>103</v>
      </c>
      <c r="C56" s="26">
        <f>'Dados das captacoes'!AN54/(31*24*3600)</f>
        <v>0</v>
      </c>
      <c r="D56" s="26">
        <f>'Dados das captacoes'!AO54/(28*24*3600)</f>
        <v>0</v>
      </c>
      <c r="E56" s="26">
        <f>'Dados das captacoes'!AP54/(31*24*3600)</f>
        <v>0</v>
      </c>
      <c r="F56" s="26">
        <f>'Dados das captacoes'!AQ54/(30*24*3600)</f>
        <v>0</v>
      </c>
      <c r="G56" s="26">
        <f>'Dados das captacoes'!AR54/(31*24*3600)</f>
        <v>0</v>
      </c>
      <c r="H56" s="26">
        <f>'Dados das captacoes'!AS54/(30*24*3600)</f>
        <v>0</v>
      </c>
      <c r="I56" s="26">
        <f>'Dados das captacoes'!AT54/(31*24*3600)</f>
        <v>0</v>
      </c>
      <c r="J56" s="26">
        <f>'Dados das captacoes'!AU54/(31*24*3600)</f>
        <v>0</v>
      </c>
      <c r="K56" s="26">
        <f>'Dados das captacoes'!AV54/(30*24*3600)</f>
        <v>0</v>
      </c>
      <c r="L56" s="26">
        <f>'Dados das captacoes'!AW54/(31*24*3600)</f>
        <v>0</v>
      </c>
      <c r="M56" s="26">
        <f>'Dados das captacoes'!AX54/(30*24*3600)</f>
        <v>0</v>
      </c>
      <c r="N56" s="27">
        <f>'Dados das captacoes'!AY54/(31*24*3600)</f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70" t="s">
        <v>104</v>
      </c>
      <c r="C57" s="30">
        <f>'Dados das captacoes'!AN55/(31*24*3600)</f>
        <v>0</v>
      </c>
      <c r="D57" s="30">
        <f>'Dados das captacoes'!AO55/(28*24*3600)</f>
        <v>0</v>
      </c>
      <c r="E57" s="30">
        <f>'Dados das captacoes'!AP55/(31*24*3600)</f>
        <v>0</v>
      </c>
      <c r="F57" s="30">
        <f>'Dados das captacoes'!AQ55/(30*24*3600)</f>
        <v>0</v>
      </c>
      <c r="G57" s="30">
        <f>'Dados das captacoes'!AR55/(31*24*3600)</f>
        <v>0</v>
      </c>
      <c r="H57" s="30">
        <f>'Dados das captacoes'!AS55/(30*24*3600)</f>
        <v>0</v>
      </c>
      <c r="I57" s="30">
        <f>'Dados das captacoes'!AT55/(31*24*3600)</f>
        <v>0</v>
      </c>
      <c r="J57" s="30">
        <f>'Dados das captacoes'!AU55/(31*24*3600)</f>
        <v>0</v>
      </c>
      <c r="K57" s="30">
        <f>'Dados das captacoes'!AV55/(30*24*3600)</f>
        <v>0</v>
      </c>
      <c r="L57" s="30">
        <f>'Dados das captacoes'!AW55/(31*24*3600)</f>
        <v>0</v>
      </c>
      <c r="M57" s="30">
        <f>'Dados das captacoes'!AX55/(30*24*3600)</f>
        <v>0</v>
      </c>
      <c r="N57" s="31">
        <f>'Dados das captacoes'!AY55/(31*24*3600)</f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+IYPK98mIf1meAbpkkaXiVXMkGe3y1wLiR9jB+mnBve8xPUoHY+NN/maCUJaxPZCv7jbNqNQw4Z3O+lmIgqgkw==" saltValue="gxlRhNHE+0pcU2UvM5TZPw==" spinCount="100000" sheet="1" objects="1" scenarios="1"/>
  <mergeCells count="2">
    <mergeCell ref="B5:B7"/>
    <mergeCell ref="C5:N5"/>
  </mergeCells>
  <pageMargins left="0.511811024" right="0.511811024" top="0.78740157499999996" bottom="0.7874015749999999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W1100"/>
  <sheetViews>
    <sheetView showGridLines="0" tabSelected="1" topLeftCell="C1" workbookViewId="0">
      <selection activeCell="E18" sqref="E18"/>
    </sheetView>
  </sheetViews>
  <sheetFormatPr defaultColWidth="14.42578125" defaultRowHeight="15" customHeight="1" x14ac:dyDescent="0.25"/>
  <cols>
    <col min="1" max="1" width="6.28515625" customWidth="1"/>
    <col min="2" max="2" width="13.42578125" customWidth="1"/>
    <col min="3" max="3" width="11.42578125" customWidth="1"/>
    <col min="4" max="4" width="9.5703125" customWidth="1"/>
    <col min="5" max="5" width="10.85546875" customWidth="1"/>
    <col min="6" max="6" width="12" customWidth="1"/>
    <col min="7" max="8" width="11.42578125" customWidth="1"/>
    <col min="9" max="9" width="31.28515625" customWidth="1"/>
    <col min="10" max="10" width="20.7109375" customWidth="1"/>
    <col min="11" max="11" width="11.7109375" customWidth="1"/>
    <col min="12" max="12" width="8.7109375" customWidth="1"/>
    <col min="13" max="13" width="10.5703125" customWidth="1"/>
    <col min="14" max="14" width="8.7109375" customWidth="1"/>
    <col min="15" max="15" width="11.42578125" customWidth="1"/>
    <col min="16" max="16" width="17.42578125" customWidth="1"/>
    <col min="17" max="17" width="18.140625" customWidth="1"/>
    <col min="18" max="18" width="11.28515625" customWidth="1"/>
    <col min="19" max="20" width="8.7109375" customWidth="1"/>
    <col min="21" max="21" width="10.7109375" customWidth="1"/>
    <col min="22" max="23" width="8.7109375" customWidth="1"/>
  </cols>
  <sheetData>
    <row r="1" spans="1:23" ht="14.25" customHeight="1" x14ac:dyDescent="0.25">
      <c r="A1" s="18"/>
      <c r="B1" s="71"/>
      <c r="C1" s="71"/>
      <c r="D1" s="71"/>
      <c r="E1" s="71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42.6" customHeight="1" x14ac:dyDescent="0.25">
      <c r="A2" s="18"/>
      <c r="B2" s="258" t="s">
        <v>110</v>
      </c>
      <c r="C2" s="259"/>
      <c r="D2" s="259"/>
      <c r="E2" s="260"/>
      <c r="F2" s="18"/>
      <c r="G2" s="261" t="s">
        <v>111</v>
      </c>
      <c r="H2" s="262"/>
      <c r="I2" s="262"/>
      <c r="J2" s="263"/>
      <c r="K2" s="18"/>
      <c r="L2" s="72" t="s">
        <v>112</v>
      </c>
      <c r="M2" s="73" t="s">
        <v>18</v>
      </c>
      <c r="N2" s="73" t="s">
        <v>113</v>
      </c>
      <c r="O2" s="73" t="s">
        <v>114</v>
      </c>
      <c r="P2" s="73" t="s">
        <v>115</v>
      </c>
      <c r="Q2" s="74" t="s">
        <v>116</v>
      </c>
      <c r="R2" s="18"/>
      <c r="S2" s="18"/>
      <c r="T2" s="18"/>
      <c r="U2" s="18"/>
      <c r="V2" s="18"/>
      <c r="W2" s="18"/>
    </row>
    <row r="3" spans="1:23" ht="27.75" customHeight="1" x14ac:dyDescent="0.25">
      <c r="A3" s="18"/>
      <c r="B3" s="264" t="s">
        <v>18</v>
      </c>
      <c r="C3" s="265"/>
      <c r="D3" s="75" t="s">
        <v>117</v>
      </c>
      <c r="E3" s="76" t="s">
        <v>118</v>
      </c>
      <c r="F3" s="18"/>
      <c r="G3" s="266" t="s">
        <v>18</v>
      </c>
      <c r="H3" s="267"/>
      <c r="I3" s="77" t="s">
        <v>119</v>
      </c>
      <c r="J3" s="78" t="s">
        <v>120</v>
      </c>
      <c r="K3" s="18"/>
      <c r="L3" s="28">
        <v>1</v>
      </c>
      <c r="M3" s="26" t="s">
        <v>21</v>
      </c>
      <c r="N3" s="26">
        <f t="shared" ref="N3:N14" si="0">SUMIF($O$21:$O$1100,L3,$N$21:$N$1100)</f>
        <v>0</v>
      </c>
      <c r="O3" s="26">
        <f t="shared" ref="O3:O14" si="1">COUNTIF($O$21:$O$1100,L3)</f>
        <v>30</v>
      </c>
      <c r="P3" s="79">
        <f t="shared" ref="P3:P14" si="2">N3/O3</f>
        <v>0</v>
      </c>
      <c r="Q3" s="27" t="str">
        <f t="shared" ref="Q3:Q14" si="3">IF(P3&lt;=0.1,"Ok!","Refazer a simulação!")</f>
        <v>Ok!</v>
      </c>
      <c r="R3" s="18"/>
      <c r="S3" s="18"/>
      <c r="T3" s="18"/>
      <c r="U3" s="18"/>
      <c r="V3" s="18"/>
      <c r="W3" s="18"/>
    </row>
    <row r="4" spans="1:23" ht="14.25" customHeight="1" x14ac:dyDescent="0.25">
      <c r="A4" s="18"/>
      <c r="B4" s="80">
        <v>1</v>
      </c>
      <c r="C4" s="81" t="s">
        <v>21</v>
      </c>
      <c r="D4" s="144">
        <v>8.9200000000000002E-2</v>
      </c>
      <c r="E4" s="82">
        <f>ROUND((D4/'Dados de Entrada'!$L$4)*1000,4)</f>
        <v>6.9298000000000002</v>
      </c>
      <c r="F4" s="18"/>
      <c r="G4" s="83">
        <v>1</v>
      </c>
      <c r="H4" s="84" t="s">
        <v>21</v>
      </c>
      <c r="I4" s="143">
        <v>1</v>
      </c>
      <c r="J4" s="85">
        <f t="shared" ref="J4:J15" si="4">I4*D4</f>
        <v>8.9200000000000002E-2</v>
      </c>
      <c r="K4" s="18"/>
      <c r="L4" s="28">
        <v>2</v>
      </c>
      <c r="M4" s="26" t="s">
        <v>25</v>
      </c>
      <c r="N4" s="26">
        <f t="shared" si="0"/>
        <v>0</v>
      </c>
      <c r="O4" s="26">
        <f t="shared" si="1"/>
        <v>30</v>
      </c>
      <c r="P4" s="79">
        <f t="shared" si="2"/>
        <v>0</v>
      </c>
      <c r="Q4" s="27" t="str">
        <f t="shared" si="3"/>
        <v>Ok!</v>
      </c>
      <c r="R4" s="18"/>
      <c r="S4" s="18"/>
      <c r="T4" s="18"/>
      <c r="U4" s="18"/>
      <c r="V4" s="18"/>
      <c r="W4" s="18"/>
    </row>
    <row r="5" spans="1:23" ht="14.25" customHeight="1" x14ac:dyDescent="0.25">
      <c r="A5" s="18"/>
      <c r="B5" s="80">
        <v>2</v>
      </c>
      <c r="C5" s="81" t="s">
        <v>25</v>
      </c>
      <c r="D5" s="144">
        <v>9.5000000000000001E-2</v>
      </c>
      <c r="E5" s="82">
        <f>ROUND((D5/'Dados de Entrada'!$L$4)*1000,4)</f>
        <v>7.3803999999999998</v>
      </c>
      <c r="F5" s="18"/>
      <c r="G5" s="83">
        <v>2</v>
      </c>
      <c r="H5" s="84" t="s">
        <v>25</v>
      </c>
      <c r="I5" s="143">
        <v>1</v>
      </c>
      <c r="J5" s="85">
        <f t="shared" si="4"/>
        <v>9.5000000000000001E-2</v>
      </c>
      <c r="K5" s="18"/>
      <c r="L5" s="28">
        <v>3</v>
      </c>
      <c r="M5" s="26" t="s">
        <v>26</v>
      </c>
      <c r="N5" s="26">
        <f t="shared" si="0"/>
        <v>0</v>
      </c>
      <c r="O5" s="26">
        <f t="shared" si="1"/>
        <v>30</v>
      </c>
      <c r="P5" s="79">
        <f t="shared" si="2"/>
        <v>0</v>
      </c>
      <c r="Q5" s="27" t="str">
        <f t="shared" si="3"/>
        <v>Ok!</v>
      </c>
      <c r="R5" s="18"/>
      <c r="S5" s="18"/>
      <c r="T5" s="18"/>
      <c r="U5" s="18"/>
      <c r="V5" s="18"/>
      <c r="W5" s="18"/>
    </row>
    <row r="6" spans="1:23" ht="14.25" customHeight="1" x14ac:dyDescent="0.25">
      <c r="A6" s="18"/>
      <c r="B6" s="80">
        <v>3</v>
      </c>
      <c r="C6" s="81" t="s">
        <v>26</v>
      </c>
      <c r="D6" s="144">
        <v>0.1</v>
      </c>
      <c r="E6" s="82">
        <f>ROUND((D6/'Dados de Entrada'!$L$4)*1000,4)</f>
        <v>7.7687999999999997</v>
      </c>
      <c r="F6" s="18"/>
      <c r="G6" s="83">
        <v>3</v>
      </c>
      <c r="H6" s="84" t="s">
        <v>26</v>
      </c>
      <c r="I6" s="143">
        <v>1</v>
      </c>
      <c r="J6" s="85">
        <f t="shared" si="4"/>
        <v>0.1</v>
      </c>
      <c r="K6" s="18"/>
      <c r="L6" s="28">
        <v>4</v>
      </c>
      <c r="M6" s="26" t="s">
        <v>27</v>
      </c>
      <c r="N6" s="26">
        <f t="shared" si="0"/>
        <v>0</v>
      </c>
      <c r="O6" s="26">
        <f t="shared" si="1"/>
        <v>30</v>
      </c>
      <c r="P6" s="79">
        <f t="shared" si="2"/>
        <v>0</v>
      </c>
      <c r="Q6" s="27" t="str">
        <f t="shared" si="3"/>
        <v>Ok!</v>
      </c>
      <c r="R6" s="18"/>
      <c r="S6" s="18"/>
      <c r="T6" s="18"/>
      <c r="U6" s="18"/>
      <c r="V6" s="18"/>
      <c r="W6" s="18"/>
    </row>
    <row r="7" spans="1:23" ht="14.25" customHeight="1" x14ac:dyDescent="0.25">
      <c r="A7" s="18"/>
      <c r="B7" s="80">
        <v>4</v>
      </c>
      <c r="C7" s="81" t="s">
        <v>27</v>
      </c>
      <c r="D7" s="144">
        <v>0.09</v>
      </c>
      <c r="E7" s="82">
        <f>ROUND((D7/'Dados de Entrada'!$L$4)*1000,4)</f>
        <v>6.9919000000000002</v>
      </c>
      <c r="F7" s="18"/>
      <c r="G7" s="83">
        <v>4</v>
      </c>
      <c r="H7" s="84" t="s">
        <v>27</v>
      </c>
      <c r="I7" s="143">
        <v>1</v>
      </c>
      <c r="J7" s="85">
        <f t="shared" si="4"/>
        <v>0.09</v>
      </c>
      <c r="K7" s="18"/>
      <c r="L7" s="28">
        <v>5</v>
      </c>
      <c r="M7" s="26" t="s">
        <v>28</v>
      </c>
      <c r="N7" s="26">
        <f t="shared" si="0"/>
        <v>0</v>
      </c>
      <c r="O7" s="26">
        <f t="shared" si="1"/>
        <v>30</v>
      </c>
      <c r="P7" s="79">
        <f t="shared" si="2"/>
        <v>0</v>
      </c>
      <c r="Q7" s="27" t="str">
        <f t="shared" si="3"/>
        <v>Ok!</v>
      </c>
      <c r="R7" s="18"/>
      <c r="S7" s="18"/>
      <c r="T7" s="18"/>
      <c r="U7" s="18"/>
      <c r="V7" s="18"/>
      <c r="W7" s="18"/>
    </row>
    <row r="8" spans="1:23" ht="14.25" customHeight="1" x14ac:dyDescent="0.25">
      <c r="A8" s="18"/>
      <c r="B8" s="80">
        <v>5</v>
      </c>
      <c r="C8" s="81" t="s">
        <v>28</v>
      </c>
      <c r="D8" s="144">
        <v>8.5000000000000006E-2</v>
      </c>
      <c r="E8" s="82">
        <f>ROUND((D8/'Dados de Entrada'!$L$4)*1000,4)</f>
        <v>6.6035000000000004</v>
      </c>
      <c r="F8" s="18"/>
      <c r="G8" s="83">
        <v>5</v>
      </c>
      <c r="H8" s="84" t="s">
        <v>28</v>
      </c>
      <c r="I8" s="143">
        <v>1</v>
      </c>
      <c r="J8" s="85">
        <f t="shared" si="4"/>
        <v>8.5000000000000006E-2</v>
      </c>
      <c r="K8" s="18"/>
      <c r="L8" s="28">
        <v>6</v>
      </c>
      <c r="M8" s="26" t="s">
        <v>29</v>
      </c>
      <c r="N8" s="26">
        <f t="shared" si="0"/>
        <v>0</v>
      </c>
      <c r="O8" s="26">
        <f t="shared" si="1"/>
        <v>30</v>
      </c>
      <c r="P8" s="79">
        <f t="shared" si="2"/>
        <v>0</v>
      </c>
      <c r="Q8" s="27" t="str">
        <f t="shared" si="3"/>
        <v>Ok!</v>
      </c>
      <c r="R8" s="18"/>
      <c r="S8" s="18"/>
      <c r="T8" s="18"/>
      <c r="U8" s="18"/>
      <c r="V8" s="18"/>
      <c r="W8" s="18"/>
    </row>
    <row r="9" spans="1:23" ht="14.25" customHeight="1" x14ac:dyDescent="0.25">
      <c r="A9" s="18"/>
      <c r="B9" s="80">
        <v>6</v>
      </c>
      <c r="C9" s="81" t="s">
        <v>29</v>
      </c>
      <c r="D9" s="144">
        <v>7.0000000000000007E-2</v>
      </c>
      <c r="E9" s="82">
        <f>ROUND((D9/'Dados de Entrada'!$L$4)*1000,4)</f>
        <v>5.4382000000000001</v>
      </c>
      <c r="F9" s="18"/>
      <c r="G9" s="83">
        <v>6</v>
      </c>
      <c r="H9" s="84" t="s">
        <v>29</v>
      </c>
      <c r="I9" s="143">
        <v>1</v>
      </c>
      <c r="J9" s="85">
        <f t="shared" si="4"/>
        <v>7.0000000000000007E-2</v>
      </c>
      <c r="K9" s="18"/>
      <c r="L9" s="28">
        <v>7</v>
      </c>
      <c r="M9" s="26" t="s">
        <v>30</v>
      </c>
      <c r="N9" s="26">
        <f t="shared" si="0"/>
        <v>0</v>
      </c>
      <c r="O9" s="26">
        <f t="shared" si="1"/>
        <v>30</v>
      </c>
      <c r="P9" s="79">
        <f t="shared" si="2"/>
        <v>0</v>
      </c>
      <c r="Q9" s="27" t="str">
        <f t="shared" si="3"/>
        <v>Ok!</v>
      </c>
      <c r="R9" s="18"/>
      <c r="S9" s="18"/>
      <c r="T9" s="18"/>
      <c r="U9" s="18"/>
      <c r="V9" s="18"/>
      <c r="W9" s="18"/>
    </row>
    <row r="10" spans="1:23" ht="14.25" customHeight="1" x14ac:dyDescent="0.25">
      <c r="A10" s="18"/>
      <c r="B10" s="80">
        <v>7</v>
      </c>
      <c r="C10" s="81" t="s">
        <v>30</v>
      </c>
      <c r="D10" s="144">
        <v>7.0000000000000007E-2</v>
      </c>
      <c r="E10" s="82">
        <f>ROUND((D10/'Dados de Entrada'!$L$4)*1000,4)</f>
        <v>5.4382000000000001</v>
      </c>
      <c r="F10" s="18"/>
      <c r="G10" s="83">
        <v>7</v>
      </c>
      <c r="H10" s="84" t="s">
        <v>30</v>
      </c>
      <c r="I10" s="143">
        <v>1</v>
      </c>
      <c r="J10" s="85">
        <f t="shared" si="4"/>
        <v>7.0000000000000007E-2</v>
      </c>
      <c r="K10" s="18"/>
      <c r="L10" s="28">
        <v>8</v>
      </c>
      <c r="M10" s="26" t="s">
        <v>31</v>
      </c>
      <c r="N10" s="26">
        <f t="shared" si="0"/>
        <v>0</v>
      </c>
      <c r="O10" s="26">
        <f t="shared" si="1"/>
        <v>30</v>
      </c>
      <c r="P10" s="79">
        <f t="shared" si="2"/>
        <v>0</v>
      </c>
      <c r="Q10" s="27" t="str">
        <f t="shared" si="3"/>
        <v>Ok!</v>
      </c>
      <c r="R10" s="18"/>
      <c r="S10" s="18"/>
      <c r="T10" s="18"/>
      <c r="U10" s="18"/>
      <c r="V10" s="18"/>
      <c r="W10" s="18"/>
    </row>
    <row r="11" spans="1:23" ht="14.25" customHeight="1" x14ac:dyDescent="0.25">
      <c r="A11" s="18"/>
      <c r="B11" s="80">
        <v>8</v>
      </c>
      <c r="C11" s="81" t="s">
        <v>31</v>
      </c>
      <c r="D11" s="144">
        <v>6.7000000000000004E-2</v>
      </c>
      <c r="E11" s="82">
        <f>ROUND((D11/'Dados de Entrada'!$L$4)*1000,4)</f>
        <v>5.2050999999999998</v>
      </c>
      <c r="F11" s="18"/>
      <c r="G11" s="83">
        <v>8</v>
      </c>
      <c r="H11" s="84" t="s">
        <v>31</v>
      </c>
      <c r="I11" s="143">
        <v>1</v>
      </c>
      <c r="J11" s="85">
        <f t="shared" si="4"/>
        <v>6.7000000000000004E-2</v>
      </c>
      <c r="K11" s="18"/>
      <c r="L11" s="28">
        <v>9</v>
      </c>
      <c r="M11" s="26" t="s">
        <v>32</v>
      </c>
      <c r="N11" s="26">
        <f t="shared" si="0"/>
        <v>0</v>
      </c>
      <c r="O11" s="26">
        <f t="shared" si="1"/>
        <v>30</v>
      </c>
      <c r="P11" s="79">
        <f t="shared" si="2"/>
        <v>0</v>
      </c>
      <c r="Q11" s="27" t="str">
        <f t="shared" si="3"/>
        <v>Ok!</v>
      </c>
      <c r="R11" s="18"/>
      <c r="S11" s="18"/>
      <c r="T11" s="18"/>
      <c r="U11" s="18"/>
      <c r="V11" s="18"/>
      <c r="W11" s="18"/>
    </row>
    <row r="12" spans="1:23" ht="14.25" customHeight="1" x14ac:dyDescent="0.25">
      <c r="A12" s="18"/>
      <c r="B12" s="80">
        <v>9</v>
      </c>
      <c r="C12" s="81" t="s">
        <v>32</v>
      </c>
      <c r="D12" s="144">
        <v>6.5000000000000002E-2</v>
      </c>
      <c r="E12" s="82">
        <f>ROUND((D12/'Dados de Entrada'!$L$4)*1000,4)</f>
        <v>5.0496999999999996</v>
      </c>
      <c r="F12" s="18"/>
      <c r="G12" s="83">
        <v>9</v>
      </c>
      <c r="H12" s="84" t="s">
        <v>32</v>
      </c>
      <c r="I12" s="143">
        <v>1</v>
      </c>
      <c r="J12" s="85">
        <f t="shared" si="4"/>
        <v>6.5000000000000002E-2</v>
      </c>
      <c r="K12" s="18"/>
      <c r="L12" s="28">
        <v>10</v>
      </c>
      <c r="M12" s="26" t="s">
        <v>33</v>
      </c>
      <c r="N12" s="26">
        <f t="shared" si="0"/>
        <v>0</v>
      </c>
      <c r="O12" s="26">
        <f t="shared" si="1"/>
        <v>30</v>
      </c>
      <c r="P12" s="79">
        <f t="shared" si="2"/>
        <v>0</v>
      </c>
      <c r="Q12" s="27" t="str">
        <f t="shared" si="3"/>
        <v>Ok!</v>
      </c>
      <c r="R12" s="18"/>
      <c r="S12" s="18"/>
      <c r="T12" s="18"/>
      <c r="U12" s="18"/>
      <c r="V12" s="18"/>
      <c r="W12" s="18"/>
    </row>
    <row r="13" spans="1:23" ht="14.25" customHeight="1" x14ac:dyDescent="0.25">
      <c r="A13" s="18"/>
      <c r="B13" s="80">
        <v>10</v>
      </c>
      <c r="C13" s="81" t="s">
        <v>33</v>
      </c>
      <c r="D13" s="144">
        <v>6.2E-2</v>
      </c>
      <c r="E13" s="82">
        <f>ROUND((D13/'Dados de Entrada'!$L$4)*1000,4)</f>
        <v>4.8167</v>
      </c>
      <c r="F13" s="18"/>
      <c r="G13" s="83">
        <v>10</v>
      </c>
      <c r="H13" s="84" t="s">
        <v>33</v>
      </c>
      <c r="I13" s="143">
        <v>1</v>
      </c>
      <c r="J13" s="85">
        <f t="shared" si="4"/>
        <v>6.2E-2</v>
      </c>
      <c r="K13" s="18"/>
      <c r="L13" s="28">
        <v>11</v>
      </c>
      <c r="M13" s="26" t="s">
        <v>34</v>
      </c>
      <c r="N13" s="26">
        <f t="shared" si="0"/>
        <v>0</v>
      </c>
      <c r="O13" s="26">
        <f t="shared" si="1"/>
        <v>30</v>
      </c>
      <c r="P13" s="79">
        <f t="shared" si="2"/>
        <v>0</v>
      </c>
      <c r="Q13" s="27" t="str">
        <f t="shared" si="3"/>
        <v>Ok!</v>
      </c>
      <c r="R13" s="18"/>
      <c r="S13" s="18"/>
      <c r="T13" s="18"/>
      <c r="U13" s="18"/>
      <c r="V13" s="18"/>
      <c r="W13" s="18"/>
    </row>
    <row r="14" spans="1:23" ht="14.25" customHeight="1" thickBot="1" x14ac:dyDescent="0.3">
      <c r="A14" s="18"/>
      <c r="B14" s="80">
        <v>11</v>
      </c>
      <c r="C14" s="81" t="s">
        <v>34</v>
      </c>
      <c r="D14" s="144">
        <v>7.4999999999999997E-2</v>
      </c>
      <c r="E14" s="82">
        <f>ROUND((D14/'Dados de Entrada'!$L$4)*1000,4)</f>
        <v>5.8266</v>
      </c>
      <c r="F14" s="18"/>
      <c r="G14" s="83">
        <v>11</v>
      </c>
      <c r="H14" s="84" t="s">
        <v>34</v>
      </c>
      <c r="I14" s="143">
        <v>1</v>
      </c>
      <c r="J14" s="85">
        <f t="shared" si="4"/>
        <v>7.4999999999999997E-2</v>
      </c>
      <c r="K14" s="18"/>
      <c r="L14" s="29">
        <v>12</v>
      </c>
      <c r="M14" s="30" t="s">
        <v>35</v>
      </c>
      <c r="N14" s="30">
        <f t="shared" si="0"/>
        <v>0</v>
      </c>
      <c r="O14" s="30">
        <f t="shared" si="1"/>
        <v>30</v>
      </c>
      <c r="P14" s="86">
        <f t="shared" si="2"/>
        <v>0</v>
      </c>
      <c r="Q14" s="31" t="str">
        <f t="shared" si="3"/>
        <v>Ok!</v>
      </c>
      <c r="R14" s="18"/>
      <c r="S14" s="18"/>
      <c r="T14" s="18"/>
      <c r="U14" s="18"/>
      <c r="V14" s="18"/>
      <c r="W14" s="18"/>
    </row>
    <row r="15" spans="1:23" ht="14.25" customHeight="1" thickBot="1" x14ac:dyDescent="0.3">
      <c r="A15" s="18"/>
      <c r="B15" s="140">
        <v>12</v>
      </c>
      <c r="C15" s="141" t="s">
        <v>35</v>
      </c>
      <c r="D15" s="145">
        <v>8.9200000000000002E-2</v>
      </c>
      <c r="E15" s="142">
        <f>ROUND((D15/'Dados de Entrada'!$L$4)*1000,4)</f>
        <v>6.9298000000000002</v>
      </c>
      <c r="F15" s="18"/>
      <c r="G15" s="87">
        <v>12</v>
      </c>
      <c r="H15" s="88" t="s">
        <v>35</v>
      </c>
      <c r="I15" s="143">
        <v>1</v>
      </c>
      <c r="J15" s="89">
        <f t="shared" si="4"/>
        <v>8.9200000000000002E-2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14.25" customHeight="1" x14ac:dyDescent="0.25">
      <c r="A16" s="18"/>
      <c r="B16" s="36"/>
      <c r="C16" s="36"/>
      <c r="D16" s="36"/>
      <c r="E16" s="36"/>
      <c r="F16" s="18"/>
      <c r="G16" s="252" t="str">
        <f>IF(OR(I4&lt;'Dados de Entrada'!G6, I5&lt;'Dados de Entrada'!G6, I6&lt;'Dados de Entrada'!G6, I7&lt;'Dados de Entrada'!G6, I8&lt;'Dados de Entrada'!G6, I9&lt;'Dados de Entrada'!G6, I10&lt;'Dados de Entrada'!G6, I11&lt;'Dados de Entrada'!G6, I12&lt;'Dados de Entrada'!G6, I13&lt;'Dados de Entrada'!G6, I14&lt;'Dados de Entrada'!G6, I15&lt;'Dados de Entrada'!G6),"As porcentagens de manutenção dos fluxos residuais não podem ser inferiores às estabelecidas nas normativas para a circunscrição hidrográfica","")</f>
        <v/>
      </c>
      <c r="H16" s="253"/>
      <c r="I16" s="253"/>
      <c r="J16" s="254"/>
      <c r="K16" s="90">
        <f>MIN(I4:I15)</f>
        <v>1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14.25" customHeight="1" thickBot="1" x14ac:dyDescent="0.3">
      <c r="A17" s="18"/>
      <c r="B17" s="18"/>
      <c r="C17" s="18"/>
      <c r="D17" s="18"/>
      <c r="E17" s="18"/>
      <c r="F17" s="18"/>
      <c r="G17" s="255"/>
      <c r="H17" s="256"/>
      <c r="I17" s="256"/>
      <c r="J17" s="257"/>
      <c r="K17" s="90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14.25" customHeight="1" x14ac:dyDescent="0.25">
      <c r="A18" s="1"/>
      <c r="B18" s="268" t="s">
        <v>121</v>
      </c>
      <c r="C18" s="240"/>
      <c r="D18" s="147">
        <f>MIN(YEAR('Dados de Entrada'!N11:N1090))</f>
        <v>1994</v>
      </c>
      <c r="E18" s="1"/>
      <c r="F18" s="1"/>
      <c r="G18" s="91"/>
      <c r="H18" s="91"/>
      <c r="I18" s="91"/>
      <c r="J18" s="9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 thickBot="1" x14ac:dyDescent="0.3">
      <c r="A19" s="18"/>
      <c r="B19" s="251" t="s">
        <v>122</v>
      </c>
      <c r="C19" s="236"/>
      <c r="D19" s="148">
        <f>MAX('Dados de Entrada'!$Q$11:$Q$1090)</f>
        <v>2023</v>
      </c>
      <c r="E19" s="18"/>
      <c r="F19" s="18"/>
      <c r="G19" s="18"/>
      <c r="H19" s="36" t="s">
        <v>123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59.45" customHeight="1" thickBot="1" x14ac:dyDescent="0.3">
      <c r="A20" s="18"/>
      <c r="B20" s="92" t="s">
        <v>124</v>
      </c>
      <c r="C20" s="93" t="s">
        <v>125</v>
      </c>
      <c r="D20" s="93" t="s">
        <v>126</v>
      </c>
      <c r="E20" s="93" t="s">
        <v>127</v>
      </c>
      <c r="F20" s="93" t="s">
        <v>128</v>
      </c>
      <c r="G20" s="93" t="s">
        <v>129</v>
      </c>
      <c r="H20" s="93" t="s">
        <v>130</v>
      </c>
      <c r="I20" s="139" t="s">
        <v>131</v>
      </c>
      <c r="J20" s="93" t="s">
        <v>132</v>
      </c>
      <c r="K20" s="93" t="s">
        <v>960</v>
      </c>
      <c r="L20" s="93" t="s">
        <v>133</v>
      </c>
      <c r="M20" s="93" t="s">
        <v>134</v>
      </c>
      <c r="N20" s="94" t="s">
        <v>135</v>
      </c>
      <c r="O20" s="73" t="s">
        <v>112</v>
      </c>
      <c r="P20" s="95" t="s">
        <v>959</v>
      </c>
      <c r="Q20" s="74" t="s">
        <v>136</v>
      </c>
      <c r="U20" s="18"/>
    </row>
    <row r="21" spans="1:23" ht="14.25" customHeight="1" x14ac:dyDescent="0.25">
      <c r="A21" s="18"/>
      <c r="B21" s="99" t="str">
        <f>IF(AND(YEAR('Dados de Entrada'!N11)&gt;=$D$18,YEAR('Dados de Entrada'!N11)&lt;=$D$19),'Dados de Entrada'!N11,"")</f>
        <v>Janeiro/1994</v>
      </c>
      <c r="C21" s="96">
        <f>'Dados de Entrada'!$G$7</f>
        <v>107563.32</v>
      </c>
      <c r="D21" s="97">
        <f>IF(B21="","",IFERROR(
INDEX('Dados de Entrada'!$K$13:$K$35,MATCH(C21,'Dados de Entrada'!$J$13:$J$35,0)),
INDEX('Dados de Entrada'!$K$13:$K$35,MATCH(C21,'Dados de Entrada'!$J$13:$J$35,1))+
(C21-INDEX('Dados de Entrada'!$J$13:$J$35,MATCH(C21,'Dados de Entrada'!$J$13:$J$35,1)))*
(INDEX('Dados de Entrada'!$K$13:$K$35,MATCH(C21,'Dados de Entrada'!$J$13:$J$35,1)+1)-INDEX('Dados de Entrada'!$K$13:$K$35,MATCH(C21,'Dados de Entrada'!$J$13:$J$35,1)))/
(INDEX('Dados de Entrada'!$J$13:$J$35,MATCH(C21,'Dados de Entrada'!$J$13:$J$35,1)+1)-INDEX('Dados de Entrada'!$J$13:$J$35,MATCH(C21,'Dados de Entrada'!$J$13:$J$35,1)))
))</f>
        <v>23900</v>
      </c>
      <c r="E21" s="101">
        <f>IF(B21="","",('Dados de Entrada'!O11/'Dados de Entrada'!$Q$6)*'Dados de Entrada'!$L$4)</f>
        <v>1.0597144672897196</v>
      </c>
      <c r="F21" s="101">
        <f t="shared" ref="F21" si="5">IF(B21="","",(VLOOKUP(MONTH(B21),$G$4:$J$15,4,FALSE)))</f>
        <v>8.9200000000000002E-2</v>
      </c>
      <c r="G21" s="101">
        <f>IF(B21="","",VLOOKUP(MONTH(B21),Retiradas!$P$3:$S$14,3,FALSE))</f>
        <v>1.81989247311828E-2</v>
      </c>
      <c r="H21" s="137">
        <f>IF(B21="","",(VLOOKUP(MONTH(B21),Evaporação!$D$5:$F$16,3,FALSE)/(1000*3600*24*VLOOKUP(MONTH(B21),'Dados de Entrada'!$T$11:$V$22,3,FALSE)))*Simulação!D21)</f>
        <v>1.0056488948626046E-3</v>
      </c>
      <c r="I21" s="146"/>
      <c r="J21" s="138">
        <f>IF(B21="","",(E21+I21-F21-G21-H21)*3600*24*VLOOKUP(MONTH(B21),'Dados de Entrada'!$T$11:$V$22,3,FALSE))</f>
        <v>2547988.4191887854</v>
      </c>
      <c r="K21" s="96">
        <f>IF(B21="","",IF(J21+C21&lt;'Dados de Entrada'!$G$7,IF(Simulação!J21+C21&lt;'Dados de Entrada'!$L$7,'Dados de Entrada'!$L$7,J21+C21),'Dados de Entrada'!$G$7))</f>
        <v>107563.32</v>
      </c>
      <c r="L21" s="101">
        <f>IF(B21="","",IF(AND(J21&gt;0,K21='Dados de Entrada'!$G$7),(J21/(3600*24*VLOOKUP(MONTH(B21),'Dados de Entrada'!$T$11:$V$22,3,FALSE))),0))</f>
        <v>0.95130989366367436</v>
      </c>
      <c r="M21" s="26">
        <f t="shared" ref="M21" si="6">IF(B21="","",F21+L21)</f>
        <v>1.0405098936636743</v>
      </c>
      <c r="N21" s="102">
        <f>IF(B21="","",IF(K21='Dados de Entrada'!$L$7,1,0))</f>
        <v>0</v>
      </c>
      <c r="O21" s="26">
        <f t="shared" ref="O21" si="7">IF(B21="","",MONTH(B21))</f>
        <v>1</v>
      </c>
      <c r="P21" s="110">
        <f>IF(B21="","",'Dados de Entrada'!$L$7)</f>
        <v>32269</v>
      </c>
      <c r="Q21" s="98">
        <v>1</v>
      </c>
      <c r="U21" s="18"/>
    </row>
    <row r="22" spans="1:23" ht="14.25" customHeight="1" x14ac:dyDescent="0.25">
      <c r="A22" s="18"/>
      <c r="B22" s="99" t="str">
        <f>IF(AND(YEAR('Dados de Entrada'!N12)&gt;=$D$18,YEAR('Dados de Entrada'!N12)&lt;=$D$19),'Dados de Entrada'!N12,"")</f>
        <v>Fevereiro/1994</v>
      </c>
      <c r="C22" s="100">
        <f t="shared" ref="C22:C85" si="8">IF(B22="","",K21)</f>
        <v>107563.32</v>
      </c>
      <c r="D22" s="97">
        <f>IF(B22="","",IFERROR(
INDEX('Dados de Entrada'!$K$13:$K$35,MATCH(C22,'Dados de Entrada'!$J$13:$J$35,0)),
INDEX('Dados de Entrada'!$K$13:$K$35,MATCH(C22,'Dados de Entrada'!$J$13:$J$35,1))+
(C22-INDEX('Dados de Entrada'!$J$13:$J$35,MATCH(C22,'Dados de Entrada'!$J$13:$J$35,1)))*
(INDEX('Dados de Entrada'!$K$13:$K$35,MATCH(C22,'Dados de Entrada'!$J$13:$J$35,1)+1)-INDEX('Dados de Entrada'!$K$13:$K$35,MATCH(C22,'Dados de Entrada'!$J$13:$J$35,1)))/
(INDEX('Dados de Entrada'!$J$13:$J$35,MATCH(C22,'Dados de Entrada'!$J$13:$J$35,1)+1)-INDEX('Dados de Entrada'!$J$13:$J$35,MATCH(C22,'Dados de Entrada'!$J$13:$J$35,1)))
))</f>
        <v>23900</v>
      </c>
      <c r="E22" s="101">
        <f>IF(B22="","",('Dados de Entrada'!O12/'Dados de Entrada'!$Q$6)*'Dados de Entrada'!$L$4)</f>
        <v>0.3298600373831776</v>
      </c>
      <c r="F22" s="101">
        <f t="shared" ref="F22:F85" si="9">IF(B22="","",(VLOOKUP(MONTH(B22),$G$4:$J$15,4,FALSE)))</f>
        <v>9.5000000000000001E-2</v>
      </c>
      <c r="G22" s="101">
        <f>IF(B22="","",VLOOKUP(MONTH(B22),Retiradas!$P$3:$S$14,3,FALSE))</f>
        <v>2.0107142857142858E-2</v>
      </c>
      <c r="H22" s="137">
        <f>IF(B22="","",(VLOOKUP(MONTH(B22),Evaporação!$D$5:$F$16,3,FALSE)/(1000*3600*24*VLOOKUP(MONTH(B22),'Dados de Entrada'!$T$11:$V$22,3,FALSE)))*Simulação!D22)</f>
        <v>1.1025297619047618E-3</v>
      </c>
      <c r="I22" s="146"/>
      <c r="J22" s="138">
        <f>IF(B22="","",(E22+I22-F22-G22-H22)*3600*24*VLOOKUP(MONTH(B22),'Dados de Entrada'!$T$11:$V$22,3,FALSE))</f>
        <v>516862.96243738325</v>
      </c>
      <c r="K22" s="100">
        <f>IF(B22="","",IF(J22+K21&lt;'Dados de Entrada'!$G$7,IF(Simulação!J22+K21&lt;'Dados de Entrada'!$L$7,'Dados de Entrada'!$L$7,J22+K21),'Dados de Entrada'!$G$7))</f>
        <v>107563.32</v>
      </c>
      <c r="L22" s="101">
        <f>IF(B22="","",IF(AND(J22&gt;0,K22='Dados de Entrada'!$G$7),(J22/(3600*24*VLOOKUP(MONTH(B22),'Dados de Entrada'!$T$11:$V$22,3,FALSE))),0))</f>
        <v>0.21365036476412999</v>
      </c>
      <c r="M22" s="26">
        <f t="shared" ref="M22:M85" si="10">IF(B22="","",F22+L22)</f>
        <v>0.30865036476412999</v>
      </c>
      <c r="N22" s="102">
        <f>IF(B22="","",IF(K22='Dados de Entrada'!$L$7,1,0))</f>
        <v>0</v>
      </c>
      <c r="O22" s="26">
        <f t="shared" ref="O22:O85" si="11">IF(B22="","",MONTH(B22))</f>
        <v>2</v>
      </c>
      <c r="P22" s="110">
        <f>IF(B22="","",'Dados de Entrada'!$L$7)</f>
        <v>32269</v>
      </c>
      <c r="Q22" s="103">
        <f>IF(B22&lt;&gt;"",Q21+1,"")</f>
        <v>2</v>
      </c>
      <c r="U22" s="18"/>
    </row>
    <row r="23" spans="1:23" ht="14.25" customHeight="1" x14ac:dyDescent="0.25">
      <c r="A23" s="18"/>
      <c r="B23" s="99" t="str">
        <f>IF(AND(YEAR('Dados de Entrada'!N13)&gt;=$D$18,YEAR('Dados de Entrada'!N13)&lt;=$D$19),'Dados de Entrada'!N13,"")</f>
        <v>Março/1994</v>
      </c>
      <c r="C23" s="100">
        <f t="shared" si="8"/>
        <v>107563.32</v>
      </c>
      <c r="D23" s="97">
        <f>IF(B23="","",IFERROR(
INDEX('Dados de Entrada'!$K$13:$K$35,MATCH(C23,'Dados de Entrada'!$J$13:$J$35,0)),
INDEX('Dados de Entrada'!$K$13:$K$35,MATCH(C23,'Dados de Entrada'!$J$13:$J$35,1))+
(C23-INDEX('Dados de Entrada'!$J$13:$J$35,MATCH(C23,'Dados de Entrada'!$J$13:$J$35,1)))*
(INDEX('Dados de Entrada'!$K$13:$K$35,MATCH(C23,'Dados de Entrada'!$J$13:$J$35,1)+1)-INDEX('Dados de Entrada'!$K$13:$K$35,MATCH(C23,'Dados de Entrada'!$J$13:$J$35,1)))/
(INDEX('Dados de Entrada'!$J$13:$J$35,MATCH(C23,'Dados de Entrada'!$J$13:$J$35,1)+1)-INDEX('Dados de Entrada'!$J$13:$J$35,MATCH(C23,'Dados de Entrada'!$J$13:$J$35,1)))
))</f>
        <v>23900</v>
      </c>
      <c r="E23" s="101">
        <f>IF(B23="","",('Dados de Entrada'!O13/'Dados de Entrada'!$Q$6)*'Dados de Entrada'!$L$4)</f>
        <v>0.45136209345794392</v>
      </c>
      <c r="F23" s="101">
        <f t="shared" si="9"/>
        <v>0.1</v>
      </c>
      <c r="G23" s="101">
        <f>IF(B23="","",VLOOKUP(MONTH(B23),Retiradas!$P$3:$S$14,3,FALSE))</f>
        <v>1.81989247311828E-2</v>
      </c>
      <c r="H23" s="137">
        <f>IF(B23="","",(VLOOKUP(MONTH(B23),Evaporação!$D$5:$F$16,3,FALSE)/(1000*3600*24*VLOOKUP(MONTH(B23),'Dados de Entrada'!$T$11:$V$22,3,FALSE)))*Simulação!D23)</f>
        <v>1.0279569892473119E-3</v>
      </c>
      <c r="I23" s="146"/>
      <c r="J23" s="138">
        <f>IF(B23="","",(E23+I23-F23-G23-H23)*3600*24*VLOOKUP(MONTH(B23),'Dados de Entrada'!$T$11:$V$22,3,FALSE))</f>
        <v>889590.95111775689</v>
      </c>
      <c r="K23" s="100">
        <f>IF(B23="","",IF(J23+K22&lt;'Dados de Entrada'!$G$7,IF(Simulação!J23+K22&lt;'Dados de Entrada'!$L$7,'Dados de Entrada'!$L$7,J23+K22),'Dados de Entrada'!$G$7))</f>
        <v>107563.32</v>
      </c>
      <c r="L23" s="101">
        <f>IF(B23="","",IF(AND(J23&gt;0,K23='Dados de Entrada'!$G$7),(J23/(3600*24*VLOOKUP(MONTH(B23),'Dados de Entrada'!$T$11:$V$22,3,FALSE))),0))</f>
        <v>0.33213521173751376</v>
      </c>
      <c r="M23" s="26">
        <f t="shared" si="10"/>
        <v>0.43213521173751379</v>
      </c>
      <c r="N23" s="102">
        <f>IF(B23="","",IF(K23='Dados de Entrada'!$L$7,1,0))</f>
        <v>0</v>
      </c>
      <c r="O23" s="26">
        <f t="shared" si="11"/>
        <v>3</v>
      </c>
      <c r="P23" s="110">
        <f>IF(B23="","",'Dados de Entrada'!$L$7)</f>
        <v>32269</v>
      </c>
      <c r="Q23" s="103">
        <f t="shared" ref="Q23:Q86" si="12">IF(B23&lt;&gt;"",Q22+1,"")</f>
        <v>3</v>
      </c>
      <c r="U23" s="18"/>
    </row>
    <row r="24" spans="1:23" ht="14.25" customHeight="1" x14ac:dyDescent="0.25">
      <c r="A24" s="18"/>
      <c r="B24" s="99" t="str">
        <f>IF(AND(YEAR('Dados de Entrada'!N14)&gt;=$D$18,YEAR('Dados de Entrada'!N14)&lt;=$D$19),'Dados de Entrada'!N14,"")</f>
        <v>Abril/1994</v>
      </c>
      <c r="C24" s="100">
        <f t="shared" si="8"/>
        <v>107563.32</v>
      </c>
      <c r="D24" s="97">
        <f>IF(B24="","",IFERROR(
INDEX('Dados de Entrada'!$K$13:$K$35,MATCH(C24,'Dados de Entrada'!$J$13:$J$35,0)),
INDEX('Dados de Entrada'!$K$13:$K$35,MATCH(C24,'Dados de Entrada'!$J$13:$J$35,1))+
(C24-INDEX('Dados de Entrada'!$J$13:$J$35,MATCH(C24,'Dados de Entrada'!$J$13:$J$35,1)))*
(INDEX('Dados de Entrada'!$K$13:$K$35,MATCH(C24,'Dados de Entrada'!$J$13:$J$35,1)+1)-INDEX('Dados de Entrada'!$K$13:$K$35,MATCH(C24,'Dados de Entrada'!$J$13:$J$35,1)))/
(INDEX('Dados de Entrada'!$J$13:$J$35,MATCH(C24,'Dados de Entrada'!$J$13:$J$35,1)+1)-INDEX('Dados de Entrada'!$J$13:$J$35,MATCH(C24,'Dados de Entrada'!$J$13:$J$35,1)))
))</f>
        <v>23900</v>
      </c>
      <c r="E24" s="101">
        <f>IF(B24="","",('Dados de Entrada'!O14/'Dados de Entrada'!$Q$6)*'Dados de Entrada'!$L$4)</f>
        <v>0.31903312149532709</v>
      </c>
      <c r="F24" s="101">
        <f t="shared" si="9"/>
        <v>0.09</v>
      </c>
      <c r="G24" s="101">
        <f>IF(B24="","",VLOOKUP(MONTH(B24),Retiradas!$P$3:$S$14,3,FALSE))</f>
        <v>1.8791666666666668E-2</v>
      </c>
      <c r="H24" s="137">
        <f>IF(B24="","",(VLOOKUP(MONTH(B24),Evaporação!$D$5:$F$16,3,FALSE)/(1000*3600*24*VLOOKUP(MONTH(B24),'Dados de Entrada'!$T$11:$V$22,3,FALSE)))*Simulação!D24)</f>
        <v>1.2143634259259258E-3</v>
      </c>
      <c r="I24" s="146"/>
      <c r="J24" s="138">
        <f>IF(B24="","",(E24+I24-F24-G24-H24)*3600*24*VLOOKUP(MONTH(B24),'Dados de Entrada'!$T$11:$V$22,3,FALSE))</f>
        <v>541798.22091588774</v>
      </c>
      <c r="K24" s="100">
        <f>IF(B24="","",IF(J24+K23&lt;'Dados de Entrada'!$G$7,IF(Simulação!J24+K23&lt;'Dados de Entrada'!$L$7,'Dados de Entrada'!$L$7,J24+K23),'Dados de Entrada'!$G$7))</f>
        <v>107563.32</v>
      </c>
      <c r="L24" s="101">
        <f>IF(B24="","",IF(AND(J24&gt;0,K24='Dados de Entrada'!$G$7),(J24/(3600*24*VLOOKUP(MONTH(B24),'Dados de Entrada'!$T$11:$V$22,3,FALSE))),0))</f>
        <v>0.20902709140273446</v>
      </c>
      <c r="M24" s="26">
        <f t="shared" si="10"/>
        <v>0.29902709140273442</v>
      </c>
      <c r="N24" s="102">
        <f>IF(B24="","",IF(K24='Dados de Entrada'!$L$7,1,0))</f>
        <v>0</v>
      </c>
      <c r="O24" s="26">
        <f t="shared" si="11"/>
        <v>4</v>
      </c>
      <c r="P24" s="110">
        <f>IF(B24="","",'Dados de Entrada'!$L$7)</f>
        <v>32269</v>
      </c>
      <c r="Q24" s="103">
        <f t="shared" si="12"/>
        <v>4</v>
      </c>
      <c r="U24" s="18"/>
    </row>
    <row r="25" spans="1:23" ht="14.25" customHeight="1" x14ac:dyDescent="0.25">
      <c r="A25" s="18"/>
      <c r="B25" s="99" t="str">
        <f>IF(AND(YEAR('Dados de Entrada'!N15)&gt;=$D$18,YEAR('Dados de Entrada'!N15)&lt;=$D$19),'Dados de Entrada'!N15,"")</f>
        <v>Maio/1994</v>
      </c>
      <c r="C25" s="100">
        <f t="shared" si="8"/>
        <v>107563.32</v>
      </c>
      <c r="D25" s="97">
        <f>IF(B25="","",IFERROR(
INDEX('Dados de Entrada'!$K$13:$K$35,MATCH(C25,'Dados de Entrada'!$J$13:$J$35,0)),
INDEX('Dados de Entrada'!$K$13:$K$35,MATCH(C25,'Dados de Entrada'!$J$13:$J$35,1))+
(C25-INDEX('Dados de Entrada'!$J$13:$J$35,MATCH(C25,'Dados de Entrada'!$J$13:$J$35,1)))*
(INDEX('Dados de Entrada'!$K$13:$K$35,MATCH(C25,'Dados de Entrada'!$J$13:$J$35,1)+1)-INDEX('Dados de Entrada'!$K$13:$K$35,MATCH(C25,'Dados de Entrada'!$J$13:$J$35,1)))/
(INDEX('Dados de Entrada'!$J$13:$J$35,MATCH(C25,'Dados de Entrada'!$J$13:$J$35,1)+1)-INDEX('Dados de Entrada'!$J$13:$J$35,MATCH(C25,'Dados de Entrada'!$J$13:$J$35,1)))
))</f>
        <v>23900</v>
      </c>
      <c r="E25" s="101">
        <f>IF(B25="","",('Dados de Entrada'!O15/'Dados de Entrada'!$Q$6)*'Dados de Entrada'!$L$4)</f>
        <v>0.28823656074766352</v>
      </c>
      <c r="F25" s="101">
        <f t="shared" si="9"/>
        <v>8.5000000000000006E-2</v>
      </c>
      <c r="G25" s="101">
        <f>IF(B25="","",VLOOKUP(MONTH(B25),Retiradas!$P$3:$S$14,3,FALSE))</f>
        <v>1.81989247311828E-2</v>
      </c>
      <c r="H25" s="137">
        <f>IF(B25="","",(VLOOKUP(MONTH(B25),Evaporação!$D$5:$F$16,3,FALSE)/(1000*3600*24*VLOOKUP(MONTH(B25),'Dados de Entrada'!$T$11:$V$22,3,FALSE)))*Simulação!D25)</f>
        <v>1.2760229988052567E-3</v>
      </c>
      <c r="I25" s="146"/>
      <c r="J25" s="138">
        <f>IF(B25="","",(E25+I25-F25-G25-H25)*3600*24*VLOOKUP(MONTH(B25),'Dados de Entrada'!$T$11:$V$22,3,FALSE))</f>
        <v>492187.10430654197</v>
      </c>
      <c r="K25" s="100">
        <f>IF(B25="","",IF(J25+K24&lt;'Dados de Entrada'!$G$7,IF(Simulação!J25+K24&lt;'Dados de Entrada'!$L$7,'Dados de Entrada'!$L$7,J25+K24),'Dados de Entrada'!$G$7))</f>
        <v>107563.32</v>
      </c>
      <c r="L25" s="101">
        <f>IF(B25="","",IF(AND(J25&gt;0,K25='Dados de Entrada'!$G$7),(J25/(3600*24*VLOOKUP(MONTH(B25),'Dados de Entrada'!$T$11:$V$22,3,FALSE))),0))</f>
        <v>0.18376161301767546</v>
      </c>
      <c r="M25" s="26">
        <f t="shared" si="10"/>
        <v>0.26876161301767548</v>
      </c>
      <c r="N25" s="102">
        <f>IF(B25="","",IF(K25='Dados de Entrada'!$L$7,1,0))</f>
        <v>0</v>
      </c>
      <c r="O25" s="26">
        <f t="shared" si="11"/>
        <v>5</v>
      </c>
      <c r="P25" s="110">
        <f>IF(B25="","",'Dados de Entrada'!$L$7)</f>
        <v>32269</v>
      </c>
      <c r="Q25" s="103">
        <f t="shared" si="12"/>
        <v>5</v>
      </c>
      <c r="U25" s="18"/>
    </row>
    <row r="26" spans="1:23" ht="14.25" customHeight="1" x14ac:dyDescent="0.25">
      <c r="A26" s="18"/>
      <c r="B26" s="99" t="str">
        <f>IF(AND(YEAR('Dados de Entrada'!N16)&gt;=$D$18,YEAR('Dados de Entrada'!N16)&lt;=$D$19),'Dados de Entrada'!N16,"")</f>
        <v>Junho/1994</v>
      </c>
      <c r="C26" s="100">
        <f t="shared" si="8"/>
        <v>107563.32</v>
      </c>
      <c r="D26" s="97">
        <f>IF(B26="","",IFERROR(
INDEX('Dados de Entrada'!$K$13:$K$35,MATCH(C26,'Dados de Entrada'!$J$13:$J$35,0)),
INDEX('Dados de Entrada'!$K$13:$K$35,MATCH(C26,'Dados de Entrada'!$J$13:$J$35,1))+
(C26-INDEX('Dados de Entrada'!$J$13:$J$35,MATCH(C26,'Dados de Entrada'!$J$13:$J$35,1)))*
(INDEX('Dados de Entrada'!$K$13:$K$35,MATCH(C26,'Dados de Entrada'!$J$13:$J$35,1)+1)-INDEX('Dados de Entrada'!$K$13:$K$35,MATCH(C26,'Dados de Entrada'!$J$13:$J$35,1)))/
(INDEX('Dados de Entrada'!$J$13:$J$35,MATCH(C26,'Dados de Entrada'!$J$13:$J$35,1)+1)-INDEX('Dados de Entrada'!$J$13:$J$35,MATCH(C26,'Dados de Entrada'!$J$13:$J$35,1)))
))</f>
        <v>23900</v>
      </c>
      <c r="E26" s="101">
        <f>IF(B26="","",('Dados de Entrada'!O16/'Dados de Entrada'!$Q$6)*'Dados de Entrada'!$L$4)</f>
        <v>0.20691439252336447</v>
      </c>
      <c r="F26" s="101">
        <f t="shared" si="9"/>
        <v>7.0000000000000007E-2</v>
      </c>
      <c r="G26" s="101">
        <f>IF(B26="","",VLOOKUP(MONTH(B26),Retiradas!$P$3:$S$14,3,FALSE))</f>
        <v>1.8791666666666668E-2</v>
      </c>
      <c r="H26" s="137">
        <f>IF(B26="","",(VLOOKUP(MONTH(B26),Evaporação!$D$5:$F$16,3,FALSE)/(1000*3600*24*VLOOKUP(MONTH(B26),'Dados de Entrada'!$T$11:$V$22,3,FALSE)))*Simulação!D26)</f>
        <v>1.4504128086419755E-3</v>
      </c>
      <c r="I26" s="146"/>
      <c r="J26" s="138">
        <f>IF(B26="","",(E26+I26-F26-G26-H26)*3600*24*VLOOKUP(MONTH(B26),'Dados de Entrada'!$T$11:$V$22,3,FALSE))</f>
        <v>302414.63542056072</v>
      </c>
      <c r="K26" s="100">
        <f>IF(B26="","",IF(J26+K25&lt;'Dados de Entrada'!$G$7,IF(Simulação!J26+K25&lt;'Dados de Entrada'!$L$7,'Dados de Entrada'!$L$7,J26+K25),'Dados de Entrada'!$G$7))</f>
        <v>107563.32</v>
      </c>
      <c r="L26" s="101">
        <f>IF(B26="","",IF(AND(J26&gt;0,K26='Dados de Entrada'!$G$7),(J26/(3600*24*VLOOKUP(MONTH(B26),'Dados de Entrada'!$T$11:$V$22,3,FALSE))),0))</f>
        <v>0.11667231304805584</v>
      </c>
      <c r="M26" s="26">
        <f t="shared" si="10"/>
        <v>0.18667231304805584</v>
      </c>
      <c r="N26" s="102">
        <f>IF(B26="","",IF(K26='Dados de Entrada'!$L$7,1,0))</f>
        <v>0</v>
      </c>
      <c r="O26" s="26">
        <f t="shared" si="11"/>
        <v>6</v>
      </c>
      <c r="P26" s="110">
        <f>IF(B26="","",'Dados de Entrada'!$L$7)</f>
        <v>32269</v>
      </c>
      <c r="Q26" s="103">
        <f t="shared" si="12"/>
        <v>6</v>
      </c>
      <c r="U26" s="18"/>
    </row>
    <row r="27" spans="1:23" ht="14.25" customHeight="1" x14ac:dyDescent="0.25">
      <c r="A27" s="18"/>
      <c r="B27" s="99" t="str">
        <f>IF(AND(YEAR('Dados de Entrada'!N17)&gt;=$D$18,YEAR('Dados de Entrada'!N17)&lt;=$D$19),'Dados de Entrada'!N17,"")</f>
        <v>Julho/1994</v>
      </c>
      <c r="C27" s="100">
        <f t="shared" si="8"/>
        <v>107563.32</v>
      </c>
      <c r="D27" s="97">
        <f>IF(B27="","",IFERROR(
INDEX('Dados de Entrada'!$K$13:$K$35,MATCH(C27,'Dados de Entrada'!$J$13:$J$35,0)),
INDEX('Dados de Entrada'!$K$13:$K$35,MATCH(C27,'Dados de Entrada'!$J$13:$J$35,1))+
(C27-INDEX('Dados de Entrada'!$J$13:$J$35,MATCH(C27,'Dados de Entrada'!$J$13:$J$35,1)))*
(INDEX('Dados de Entrada'!$K$13:$K$35,MATCH(C27,'Dados de Entrada'!$J$13:$J$35,1)+1)-INDEX('Dados de Entrada'!$K$13:$K$35,MATCH(C27,'Dados de Entrada'!$J$13:$J$35,1)))/
(INDEX('Dados de Entrada'!$J$13:$J$35,MATCH(C27,'Dados de Entrada'!$J$13:$J$35,1)+1)-INDEX('Dados de Entrada'!$J$13:$J$35,MATCH(C27,'Dados de Entrada'!$J$13:$J$35,1)))
))</f>
        <v>23900</v>
      </c>
      <c r="E27" s="101">
        <f>IF(B27="","",('Dados de Entrada'!O17/'Dados de Entrada'!$Q$6)*'Dados de Entrada'!$L$4)</f>
        <v>0.17792231775700934</v>
      </c>
      <c r="F27" s="101">
        <f t="shared" si="9"/>
        <v>7.0000000000000007E-2</v>
      </c>
      <c r="G27" s="101">
        <f>IF(B27="","",VLOOKUP(MONTH(B27),Retiradas!$P$3:$S$14,3,FALSE))</f>
        <v>1.81989247311828E-2</v>
      </c>
      <c r="H27" s="137">
        <f>IF(B27="","",(VLOOKUP(MONTH(B27),Evaporação!$D$5:$F$16,3,FALSE)/(1000*3600*24*VLOOKUP(MONTH(B27),'Dados de Entrada'!$T$11:$V$22,3,FALSE)))*Simulação!D27)</f>
        <v>1.8346176821983273E-3</v>
      </c>
      <c r="I27" s="146"/>
      <c r="J27" s="138">
        <f>IF(B27="","",(E27+I27-F27-G27-H27)*3600*24*VLOOKUP(MONTH(B27),'Dados de Entrada'!$T$11:$V$22,3,FALSE))</f>
        <v>235401.2958803738</v>
      </c>
      <c r="K27" s="100">
        <f>IF(B27="","",IF(J27+K26&lt;'Dados de Entrada'!$G$7,IF(Simulação!J27+K26&lt;'Dados de Entrada'!$L$7,'Dados de Entrada'!$L$7,J27+K26),'Dados de Entrada'!$G$7))</f>
        <v>107563.32</v>
      </c>
      <c r="L27" s="101">
        <f>IF(B27="","",IF(AND(J27&gt;0,K27='Dados de Entrada'!$G$7),(J27/(3600*24*VLOOKUP(MONTH(B27),'Dados de Entrada'!$T$11:$V$22,3,FALSE))),0))</f>
        <v>8.7888775343628212E-2</v>
      </c>
      <c r="M27" s="26">
        <f t="shared" si="10"/>
        <v>0.15788877534362822</v>
      </c>
      <c r="N27" s="102">
        <f>IF(B27="","",IF(K27='Dados de Entrada'!$L$7,1,0))</f>
        <v>0</v>
      </c>
      <c r="O27" s="26">
        <f t="shared" si="11"/>
        <v>7</v>
      </c>
      <c r="P27" s="110">
        <f>IF(B27="","",'Dados de Entrada'!$L$7)</f>
        <v>32269</v>
      </c>
      <c r="Q27" s="103">
        <f t="shared" si="12"/>
        <v>7</v>
      </c>
      <c r="U27" s="18"/>
    </row>
    <row r="28" spans="1:23" ht="14.25" customHeight="1" x14ac:dyDescent="0.25">
      <c r="A28" s="18"/>
      <c r="B28" s="99" t="str">
        <f>IF(AND(YEAR('Dados de Entrada'!N18)&gt;=$D$18,YEAR('Dados de Entrada'!N18)&lt;=$D$19),'Dados de Entrada'!N18,"")</f>
        <v>Agosto/1994</v>
      </c>
      <c r="C28" s="100">
        <f t="shared" si="8"/>
        <v>107563.32</v>
      </c>
      <c r="D28" s="97">
        <f>IF(B28="","",IFERROR(
INDEX('Dados de Entrada'!$K$13:$K$35,MATCH(C28,'Dados de Entrada'!$J$13:$J$35,0)),
INDEX('Dados de Entrada'!$K$13:$K$35,MATCH(C28,'Dados de Entrada'!$J$13:$J$35,1))+
(C28-INDEX('Dados de Entrada'!$J$13:$J$35,MATCH(C28,'Dados de Entrada'!$J$13:$J$35,1)))*
(INDEX('Dados de Entrada'!$K$13:$K$35,MATCH(C28,'Dados de Entrada'!$J$13:$J$35,1)+1)-INDEX('Dados de Entrada'!$K$13:$K$35,MATCH(C28,'Dados de Entrada'!$J$13:$J$35,1)))/
(INDEX('Dados de Entrada'!$J$13:$J$35,MATCH(C28,'Dados de Entrada'!$J$13:$J$35,1)+1)-INDEX('Dados de Entrada'!$J$13:$J$35,MATCH(C28,'Dados de Entrada'!$J$13:$J$35,1)))
))</f>
        <v>23900</v>
      </c>
      <c r="E28" s="101">
        <f>IF(B28="","",('Dados de Entrada'!O18/'Dados de Entrada'!$Q$6)*'Dados de Entrada'!$L$4)</f>
        <v>0.14231379439252337</v>
      </c>
      <c r="F28" s="101">
        <f t="shared" si="9"/>
        <v>6.7000000000000004E-2</v>
      </c>
      <c r="G28" s="101">
        <f>IF(B28="","",VLOOKUP(MONTH(B28),Retiradas!$P$3:$S$14,3,FALSE))</f>
        <v>1.81989247311828E-2</v>
      </c>
      <c r="H28" s="137">
        <f>IF(B28="","",(VLOOKUP(MONTH(B28),Evaporação!$D$5:$F$16,3,FALSE)/(1000*3600*24*VLOOKUP(MONTH(B28),'Dados de Entrada'!$T$11:$V$22,3,FALSE)))*Simulação!D28)</f>
        <v>2.3905353942652329E-3</v>
      </c>
      <c r="I28" s="146"/>
      <c r="J28" s="138">
        <f>IF(B28="","",(E28+I28-F28-G28-H28)*3600*24*VLOOKUP(MONTH(B28),'Dados de Entrada'!$T$11:$V$22,3,FALSE))</f>
        <v>146573.65690093458</v>
      </c>
      <c r="K28" s="100">
        <f>IF(B28="","",IF(J28+K27&lt;'Dados de Entrada'!$G$7,IF(Simulação!J28+K27&lt;'Dados de Entrada'!$L$7,'Dados de Entrada'!$L$7,J28+K27),'Dados de Entrada'!$G$7))</f>
        <v>107563.32</v>
      </c>
      <c r="L28" s="101">
        <f>IF(B28="","",IF(AND(J28&gt;0,K28='Dados de Entrada'!$G$7),(J28/(3600*24*VLOOKUP(MONTH(B28),'Dados de Entrada'!$T$11:$V$22,3,FALSE))),0))</f>
        <v>5.472433426707534E-2</v>
      </c>
      <c r="M28" s="26">
        <f t="shared" si="10"/>
        <v>0.12172433426707535</v>
      </c>
      <c r="N28" s="102">
        <f>IF(B28="","",IF(K28='Dados de Entrada'!$L$7,1,0))</f>
        <v>0</v>
      </c>
      <c r="O28" s="26">
        <f t="shared" si="11"/>
        <v>8</v>
      </c>
      <c r="P28" s="110">
        <f>IF(B28="","",'Dados de Entrada'!$L$7)</f>
        <v>32269</v>
      </c>
      <c r="Q28" s="103">
        <f t="shared" si="12"/>
        <v>8</v>
      </c>
      <c r="U28" s="18"/>
    </row>
    <row r="29" spans="1:23" ht="14.25" customHeight="1" x14ac:dyDescent="0.25">
      <c r="A29" s="18"/>
      <c r="B29" s="99" t="str">
        <f>IF(AND(YEAR('Dados de Entrada'!N19)&gt;=$D$18,YEAR('Dados de Entrada'!N19)&lt;=$D$19),'Dados de Entrada'!N19,"")</f>
        <v>Setembro/1994</v>
      </c>
      <c r="C29" s="100">
        <f t="shared" si="8"/>
        <v>107563.32</v>
      </c>
      <c r="D29" s="97">
        <f>IF(B29="","",IFERROR(
INDEX('Dados de Entrada'!$K$13:$K$35,MATCH(C29,'Dados de Entrada'!$J$13:$J$35,0)),
INDEX('Dados de Entrada'!$K$13:$K$35,MATCH(C29,'Dados de Entrada'!$J$13:$J$35,1))+
(C29-INDEX('Dados de Entrada'!$J$13:$J$35,MATCH(C29,'Dados de Entrada'!$J$13:$J$35,1)))*
(INDEX('Dados de Entrada'!$K$13:$K$35,MATCH(C29,'Dados de Entrada'!$J$13:$J$35,1)+1)-INDEX('Dados de Entrada'!$K$13:$K$35,MATCH(C29,'Dados de Entrada'!$J$13:$J$35,1)))/
(INDEX('Dados de Entrada'!$J$13:$J$35,MATCH(C29,'Dados de Entrada'!$J$13:$J$35,1)+1)-INDEX('Dados de Entrada'!$J$13:$J$35,MATCH(C29,'Dados de Entrada'!$J$13:$J$35,1)))
))</f>
        <v>23900</v>
      </c>
      <c r="E29" s="101">
        <f>IF(B29="","",('Dados de Entrada'!O19/'Dados de Entrada'!$Q$6)*'Dados de Entrada'!$L$4)</f>
        <v>0.11789308411214953</v>
      </c>
      <c r="F29" s="101">
        <f t="shared" si="9"/>
        <v>6.5000000000000002E-2</v>
      </c>
      <c r="G29" s="101">
        <f>IF(B29="","",VLOOKUP(MONTH(B29),Retiradas!$P$3:$S$14,3,FALSE))</f>
        <v>1.8791666666666668E-2</v>
      </c>
      <c r="H29" s="137">
        <f>IF(B29="","",(VLOOKUP(MONTH(B29),Evaporação!$D$5:$F$16,3,FALSE)/(1000*3600*24*VLOOKUP(MONTH(B29),'Dados de Entrada'!$T$11:$V$22,3,FALSE)))*Simulação!D29)</f>
        <v>2.2438522376543209E-3</v>
      </c>
      <c r="I29" s="146"/>
      <c r="J29" s="138">
        <f>IF(B29="","",(E29+I29-F29-G29-H29)*3600*24*VLOOKUP(MONTH(B29),'Dados de Entrada'!$T$11:$V$22,3,FALSE))</f>
        <v>82574.809018691594</v>
      </c>
      <c r="K29" s="100">
        <f>IF(B29="","",IF(J29+K28&lt;'Dados de Entrada'!$G$7,IF(Simulação!J29+K28&lt;'Dados de Entrada'!$L$7,'Dados de Entrada'!$L$7,J29+K28),'Dados de Entrada'!$G$7))</f>
        <v>107563.32</v>
      </c>
      <c r="L29" s="101">
        <f>IF(B29="","",IF(AND(J29&gt;0,K29='Dados de Entrada'!$G$7),(J29/(3600*24*VLOOKUP(MONTH(B29),'Dados de Entrada'!$T$11:$V$22,3,FALSE))),0))</f>
        <v>3.185756520782855E-2</v>
      </c>
      <c r="M29" s="26">
        <f t="shared" si="10"/>
        <v>9.6857565207828553E-2</v>
      </c>
      <c r="N29" s="102">
        <f>IF(B29="","",IF(K29='Dados de Entrada'!$L$7,1,0))</f>
        <v>0</v>
      </c>
      <c r="O29" s="26">
        <f t="shared" si="11"/>
        <v>9</v>
      </c>
      <c r="P29" s="110">
        <f>IF(B29="","",'Dados de Entrada'!$L$7)</f>
        <v>32269</v>
      </c>
      <c r="Q29" s="103">
        <f t="shared" si="12"/>
        <v>9</v>
      </c>
      <c r="U29" s="18"/>
    </row>
    <row r="30" spans="1:23" ht="14.25" customHeight="1" x14ac:dyDescent="0.25">
      <c r="A30" s="18"/>
      <c r="B30" s="99" t="str">
        <f>IF(AND(YEAR('Dados de Entrada'!N20)&gt;=$D$18,YEAR('Dados de Entrada'!N20)&lt;=$D$19),'Dados de Entrada'!N20,"")</f>
        <v>Outubro/1994</v>
      </c>
      <c r="C30" s="100">
        <f t="shared" si="8"/>
        <v>107563.32</v>
      </c>
      <c r="D30" s="97">
        <f>IF(B30="","",IFERROR(
INDEX('Dados de Entrada'!$K$13:$K$35,MATCH(C30,'Dados de Entrada'!$J$13:$J$35,0)),
INDEX('Dados de Entrada'!$K$13:$K$35,MATCH(C30,'Dados de Entrada'!$J$13:$J$35,1))+
(C30-INDEX('Dados de Entrada'!$J$13:$J$35,MATCH(C30,'Dados de Entrada'!$J$13:$J$35,1)))*
(INDEX('Dados de Entrada'!$K$13:$K$35,MATCH(C30,'Dados de Entrada'!$J$13:$J$35,1)+1)-INDEX('Dados de Entrada'!$K$13:$K$35,MATCH(C30,'Dados de Entrada'!$J$13:$J$35,1)))/
(INDEX('Dados de Entrada'!$J$13:$J$35,MATCH(C30,'Dados de Entrada'!$J$13:$J$35,1)+1)-INDEX('Dados de Entrada'!$J$13:$J$35,MATCH(C30,'Dados de Entrada'!$J$13:$J$35,1)))
))</f>
        <v>23900</v>
      </c>
      <c r="E30" s="101">
        <f>IF(B30="","",('Dados de Entrada'!O20/'Dados de Entrada'!$Q$6)*'Dados de Entrada'!$L$4)</f>
        <v>0.19404239252336447</v>
      </c>
      <c r="F30" s="101">
        <f t="shared" si="9"/>
        <v>6.2E-2</v>
      </c>
      <c r="G30" s="101">
        <f>IF(B30="","",VLOOKUP(MONTH(B30),Retiradas!$P$3:$S$14,3,FALSE))</f>
        <v>1.81989247311828E-2</v>
      </c>
      <c r="H30" s="137">
        <f>IF(B30="","",(VLOOKUP(MONTH(B30),Evaporação!$D$5:$F$16,3,FALSE)/(1000*3600*24*VLOOKUP(MONTH(B30),'Dados de Entrada'!$T$11:$V$22,3,FALSE)))*Simulação!D30)</f>
        <v>1.9524044205495817E-3</v>
      </c>
      <c r="I30" s="146"/>
      <c r="J30" s="138">
        <f>IF(B30="","",(E30+I30-F30-G30-H30)*3600*24*VLOOKUP(MONTH(B30),'Dados de Entrada'!$T$11:$V$22,3,FALSE))</f>
        <v>299689.02413457935</v>
      </c>
      <c r="K30" s="100">
        <f>IF(B30="","",IF(J30+K29&lt;'Dados de Entrada'!$G$7,IF(Simulação!J30+K29&lt;'Dados de Entrada'!$L$7,'Dados de Entrada'!$L$7,J30+K29),'Dados de Entrada'!$G$7))</f>
        <v>107563.32</v>
      </c>
      <c r="L30" s="101">
        <f>IF(B30="","",IF(AND(J30&gt;0,K30='Dados de Entrada'!$G$7),(J30/(3600*24*VLOOKUP(MONTH(B30),'Dados de Entrada'!$T$11:$V$22,3,FALSE))),0))</f>
        <v>0.11189106337163207</v>
      </c>
      <c r="M30" s="26">
        <f t="shared" si="10"/>
        <v>0.17389106337163207</v>
      </c>
      <c r="N30" s="102">
        <f>IF(B30="","",IF(K30='Dados de Entrada'!$L$7,1,0))</f>
        <v>0</v>
      </c>
      <c r="O30" s="26">
        <f t="shared" si="11"/>
        <v>10</v>
      </c>
      <c r="P30" s="110">
        <f>IF(B30="","",'Dados de Entrada'!$L$7)</f>
        <v>32269</v>
      </c>
      <c r="Q30" s="103">
        <f t="shared" si="12"/>
        <v>10</v>
      </c>
      <c r="U30" s="18"/>
    </row>
    <row r="31" spans="1:23" ht="14.25" customHeight="1" x14ac:dyDescent="0.25">
      <c r="A31" s="18"/>
      <c r="B31" s="99" t="str">
        <f>IF(AND(YEAR('Dados de Entrada'!N21)&gt;=$D$18,YEAR('Dados de Entrada'!N21)&lt;=$D$19),'Dados de Entrada'!N21,"")</f>
        <v>Novembro/1994</v>
      </c>
      <c r="C31" s="100">
        <f t="shared" si="8"/>
        <v>107563.32</v>
      </c>
      <c r="D31" s="97">
        <f>IF(B31="","",IFERROR(
INDEX('Dados de Entrada'!$K$13:$K$35,MATCH(C31,'Dados de Entrada'!$J$13:$J$35,0)),
INDEX('Dados de Entrada'!$K$13:$K$35,MATCH(C31,'Dados de Entrada'!$J$13:$J$35,1))+
(C31-INDEX('Dados de Entrada'!$J$13:$J$35,MATCH(C31,'Dados de Entrada'!$J$13:$J$35,1)))*
(INDEX('Dados de Entrada'!$K$13:$K$35,MATCH(C31,'Dados de Entrada'!$J$13:$J$35,1)+1)-INDEX('Dados de Entrada'!$K$13:$K$35,MATCH(C31,'Dados de Entrada'!$J$13:$J$35,1)))/
(INDEX('Dados de Entrada'!$J$13:$J$35,MATCH(C31,'Dados de Entrada'!$J$13:$J$35,1)+1)-INDEX('Dados de Entrada'!$J$13:$J$35,MATCH(C31,'Dados de Entrada'!$J$13:$J$35,1)))
))</f>
        <v>23900</v>
      </c>
      <c r="E31" s="101">
        <f>IF(B31="","",('Dados de Entrada'!O21/'Dados de Entrada'!$Q$6)*'Dados de Entrada'!$L$4)</f>
        <v>0.21124515887850467</v>
      </c>
      <c r="F31" s="101">
        <f t="shared" si="9"/>
        <v>7.4999999999999997E-2</v>
      </c>
      <c r="G31" s="101">
        <f>IF(B31="","",VLOOKUP(MONTH(B31),Retiradas!$P$3:$S$14,3,FALSE))</f>
        <v>1.8791666666666668E-2</v>
      </c>
      <c r="H31" s="137">
        <f>IF(B31="","",(VLOOKUP(MONTH(B31),Evaporação!$D$5:$F$16,3,FALSE)/(1000*3600*24*VLOOKUP(MONTH(B31),'Dados de Entrada'!$T$11:$V$22,3,FALSE)))*Simulação!D31)</f>
        <v>1.4033873456790122E-3</v>
      </c>
      <c r="I31" s="146"/>
      <c r="J31" s="138">
        <f>IF(B31="","",(E31+I31-F31-G31-H31)*3600*24*VLOOKUP(MONTH(B31),'Dados de Entrada'!$T$11:$V$22,3,FALSE))</f>
        <v>300801.87181308423</v>
      </c>
      <c r="K31" s="100">
        <f>IF(B31="","",IF(J31+K30&lt;'Dados de Entrada'!$G$7,IF(Simulação!J31+K30&lt;'Dados de Entrada'!$L$7,'Dados de Entrada'!$L$7,J31+K30),'Dados de Entrada'!$G$7))</f>
        <v>107563.32</v>
      </c>
      <c r="L31" s="101">
        <f>IF(B31="","",IF(AND(J31&gt;0,K31='Dados de Entrada'!$G$7),(J31/(3600*24*VLOOKUP(MONTH(B31),'Dados de Entrada'!$T$11:$V$22,3,FALSE))),0))</f>
        <v>0.11605010486615903</v>
      </c>
      <c r="M31" s="26">
        <f t="shared" si="10"/>
        <v>0.19105010486615903</v>
      </c>
      <c r="N31" s="102">
        <f>IF(B31="","",IF(K31='Dados de Entrada'!$L$7,1,0))</f>
        <v>0</v>
      </c>
      <c r="O31" s="26">
        <f t="shared" si="11"/>
        <v>11</v>
      </c>
      <c r="P31" s="110">
        <f>IF(B31="","",'Dados de Entrada'!$L$7)</f>
        <v>32269</v>
      </c>
      <c r="Q31" s="103">
        <f t="shared" si="12"/>
        <v>11</v>
      </c>
      <c r="U31" s="18"/>
    </row>
    <row r="32" spans="1:23" ht="14.25" customHeight="1" x14ac:dyDescent="0.25">
      <c r="A32" s="18"/>
      <c r="B32" s="99" t="str">
        <f>IF(AND(YEAR('Dados de Entrada'!N22)&gt;=$D$18,YEAR('Dados de Entrada'!N22)&lt;=$D$19),'Dados de Entrada'!N22,"")</f>
        <v>Dezembro/1994</v>
      </c>
      <c r="C32" s="100">
        <f t="shared" si="8"/>
        <v>107563.32</v>
      </c>
      <c r="D32" s="97">
        <f>IF(B32="","",IFERROR(
INDEX('Dados de Entrada'!$K$13:$K$35,MATCH(C32,'Dados de Entrada'!$J$13:$J$35,0)),
INDEX('Dados de Entrada'!$K$13:$K$35,MATCH(C32,'Dados de Entrada'!$J$13:$J$35,1))+
(C32-INDEX('Dados de Entrada'!$J$13:$J$35,MATCH(C32,'Dados de Entrada'!$J$13:$J$35,1)))*
(INDEX('Dados de Entrada'!$K$13:$K$35,MATCH(C32,'Dados de Entrada'!$J$13:$J$35,1)+1)-INDEX('Dados de Entrada'!$K$13:$K$35,MATCH(C32,'Dados de Entrada'!$J$13:$J$35,1)))/
(INDEX('Dados de Entrada'!$J$13:$J$35,MATCH(C32,'Dados de Entrada'!$J$13:$J$35,1)+1)-INDEX('Dados de Entrada'!$J$13:$J$35,MATCH(C32,'Dados de Entrada'!$J$13:$J$35,1)))
))</f>
        <v>23900</v>
      </c>
      <c r="E32" s="101">
        <f>IF(B32="","",('Dados de Entrada'!O22/'Dados de Entrada'!$Q$6)*'Dados de Entrada'!$L$4)</f>
        <v>0.33022093457943924</v>
      </c>
      <c r="F32" s="101">
        <f t="shared" si="9"/>
        <v>8.9200000000000002E-2</v>
      </c>
      <c r="G32" s="101">
        <f>IF(B32="","",VLOOKUP(MONTH(B32),Retiradas!$P$3:$S$14,3,FALSE))</f>
        <v>1.81989247311828E-2</v>
      </c>
      <c r="H32" s="137">
        <f>IF(B32="","",(VLOOKUP(MONTH(B32),Evaporação!$D$5:$F$16,3,FALSE)/(1000*3600*24*VLOOKUP(MONTH(B32),'Dados de Entrada'!$T$11:$V$22,3,FALSE)))*Simulação!D32)</f>
        <v>1.0681115591397851E-3</v>
      </c>
      <c r="I32" s="146"/>
      <c r="J32" s="138">
        <f>IF(B32="","",(E32+I32-F32-G32-H32)*3600*24*VLOOKUP(MONTH(B32),'Dados de Entrada'!$T$11:$V$22,3,FALSE))</f>
        <v>593945.64117756998</v>
      </c>
      <c r="K32" s="100">
        <f>IF(B32="","",IF(J32+K31&lt;'Dados de Entrada'!$G$7,IF(Simulação!J32+K31&lt;'Dados de Entrada'!$L$7,'Dados de Entrada'!$L$7,J32+K31),'Dados de Entrada'!$G$7))</f>
        <v>107563.32</v>
      </c>
      <c r="L32" s="101">
        <f>IF(B32="","",IF(AND(J32&gt;0,K32='Dados de Entrada'!$G$7),(J32/(3600*24*VLOOKUP(MONTH(B32),'Dados de Entrada'!$T$11:$V$22,3,FALSE))),0))</f>
        <v>0.22175389828911662</v>
      </c>
      <c r="M32" s="26">
        <f t="shared" si="10"/>
        <v>0.31095389828911663</v>
      </c>
      <c r="N32" s="102">
        <f>IF(B32="","",IF(K32='Dados de Entrada'!$L$7,1,0))</f>
        <v>0</v>
      </c>
      <c r="O32" s="26">
        <f t="shared" si="11"/>
        <v>12</v>
      </c>
      <c r="P32" s="110">
        <f>IF(B32="","",'Dados de Entrada'!$L$7)</f>
        <v>32269</v>
      </c>
      <c r="Q32" s="103">
        <f t="shared" si="12"/>
        <v>12</v>
      </c>
      <c r="U32" s="18"/>
    </row>
    <row r="33" spans="1:21" ht="14.25" customHeight="1" x14ac:dyDescent="0.25">
      <c r="A33" s="18"/>
      <c r="B33" s="99" t="str">
        <f>IF(AND(YEAR('Dados de Entrada'!N23)&gt;=$D$18,YEAR('Dados de Entrada'!N23)&lt;=$D$19),'Dados de Entrada'!N23,"")</f>
        <v>Janeiro/1995</v>
      </c>
      <c r="C33" s="100">
        <f t="shared" si="8"/>
        <v>107563.32</v>
      </c>
      <c r="D33" s="97">
        <f>IF(B33="","",IFERROR(
INDEX('Dados de Entrada'!$K$13:$K$35,MATCH(C33,'Dados de Entrada'!$J$13:$J$35,0)),
INDEX('Dados de Entrada'!$K$13:$K$35,MATCH(C33,'Dados de Entrada'!$J$13:$J$35,1))+
(C33-INDEX('Dados de Entrada'!$J$13:$J$35,MATCH(C33,'Dados de Entrada'!$J$13:$J$35,1)))*
(INDEX('Dados de Entrada'!$K$13:$K$35,MATCH(C33,'Dados de Entrada'!$J$13:$J$35,1)+1)-INDEX('Dados de Entrada'!$K$13:$K$35,MATCH(C33,'Dados de Entrada'!$J$13:$J$35,1)))/
(INDEX('Dados de Entrada'!$J$13:$J$35,MATCH(C33,'Dados de Entrada'!$J$13:$J$35,1)+1)-INDEX('Dados de Entrada'!$J$13:$J$35,MATCH(C33,'Dados de Entrada'!$J$13:$J$35,1)))
))</f>
        <v>23900</v>
      </c>
      <c r="E33" s="101">
        <f>IF(B33="","",('Dados de Entrada'!O23/'Dados de Entrada'!$Q$6)*'Dados de Entrada'!$L$4)</f>
        <v>0.2917252336448598</v>
      </c>
      <c r="F33" s="101">
        <f t="shared" si="9"/>
        <v>8.9200000000000002E-2</v>
      </c>
      <c r="G33" s="101">
        <f>IF(B33="","",VLOOKUP(MONTH(B33),Retiradas!$P$3:$S$14,3,FALSE))</f>
        <v>1.81989247311828E-2</v>
      </c>
      <c r="H33" s="137">
        <f>IF(B33="","",(VLOOKUP(MONTH(B33),Evaporação!$D$5:$F$16,3,FALSE)/(1000*3600*24*VLOOKUP(MONTH(B33),'Dados de Entrada'!$T$11:$V$22,3,FALSE)))*Simulação!D33)</f>
        <v>1.0056488948626046E-3</v>
      </c>
      <c r="I33" s="146"/>
      <c r="J33" s="138">
        <f>IF(B33="","",(E33+I33-F33-G33-H33)*3600*24*VLOOKUP(MONTH(B33),'Dados de Entrada'!$T$11:$V$22,3,FALSE))</f>
        <v>491006.05579439254</v>
      </c>
      <c r="K33" s="100">
        <f>IF(B33="","",IF(J33+K32&lt;'Dados de Entrada'!$G$7,IF(Simulação!J33+K32&lt;'Dados de Entrada'!$L$7,'Dados de Entrada'!$L$7,J33+K32),'Dados de Entrada'!$G$7))</f>
        <v>107563.32</v>
      </c>
      <c r="L33" s="101">
        <f>IF(B33="","",IF(AND(J33&gt;0,K33='Dados de Entrada'!$G$7),(J33/(3600*24*VLOOKUP(MONTH(B33),'Dados de Entrada'!$T$11:$V$22,3,FALSE))),0))</f>
        <v>0.18332066001881442</v>
      </c>
      <c r="M33" s="26">
        <f t="shared" si="10"/>
        <v>0.27252066001881442</v>
      </c>
      <c r="N33" s="102">
        <f>IF(B33="","",IF(K33='Dados de Entrada'!$L$7,1,0))</f>
        <v>0</v>
      </c>
      <c r="O33" s="26">
        <f t="shared" si="11"/>
        <v>1</v>
      </c>
      <c r="P33" s="110">
        <f>IF(B33="","",'Dados de Entrada'!$L$7)</f>
        <v>32269</v>
      </c>
      <c r="Q33" s="103">
        <f t="shared" si="12"/>
        <v>13</v>
      </c>
      <c r="U33" s="18"/>
    </row>
    <row r="34" spans="1:21" ht="14.25" customHeight="1" x14ac:dyDescent="0.25">
      <c r="A34" s="18"/>
      <c r="B34" s="99" t="str">
        <f>IF(AND(YEAR('Dados de Entrada'!N24)&gt;=$D$18,YEAR('Dados de Entrada'!N24)&lt;=$D$19),'Dados de Entrada'!N24,"")</f>
        <v>Fevereiro/1995</v>
      </c>
      <c r="C34" s="100">
        <f t="shared" si="8"/>
        <v>107563.32</v>
      </c>
      <c r="D34" s="97">
        <f>IF(B34="","",IFERROR(
INDEX('Dados de Entrada'!$K$13:$K$35,MATCH(C34,'Dados de Entrada'!$J$13:$J$35,0)),
INDEX('Dados de Entrada'!$K$13:$K$35,MATCH(C34,'Dados de Entrada'!$J$13:$J$35,1))+
(C34-INDEX('Dados de Entrada'!$J$13:$J$35,MATCH(C34,'Dados de Entrada'!$J$13:$J$35,1)))*
(INDEX('Dados de Entrada'!$K$13:$K$35,MATCH(C34,'Dados de Entrada'!$J$13:$J$35,1)+1)-INDEX('Dados de Entrada'!$K$13:$K$35,MATCH(C34,'Dados de Entrada'!$J$13:$J$35,1)))/
(INDEX('Dados de Entrada'!$J$13:$J$35,MATCH(C34,'Dados de Entrada'!$J$13:$J$35,1)+1)-INDEX('Dados de Entrada'!$J$13:$J$35,MATCH(C34,'Dados de Entrada'!$J$13:$J$35,1)))
))</f>
        <v>23900</v>
      </c>
      <c r="E34" s="101">
        <f>IF(B34="","",('Dados de Entrada'!O24/'Dados de Entrada'!$Q$6)*'Dados de Entrada'!$L$4)</f>
        <v>0.77508687850467295</v>
      </c>
      <c r="F34" s="101">
        <f t="shared" si="9"/>
        <v>9.5000000000000001E-2</v>
      </c>
      <c r="G34" s="101">
        <f>IF(B34="","",VLOOKUP(MONTH(B34),Retiradas!$P$3:$S$14,3,FALSE))</f>
        <v>2.0107142857142858E-2</v>
      </c>
      <c r="H34" s="137">
        <f>IF(B34="","",(VLOOKUP(MONTH(B34),Evaporação!$D$5:$F$16,3,FALSE)/(1000*3600*24*VLOOKUP(MONTH(B34),'Dados de Entrada'!$T$11:$V$22,3,FALSE)))*Simulação!D34)</f>
        <v>1.1025297619047618E-3</v>
      </c>
      <c r="I34" s="146"/>
      <c r="J34" s="138">
        <f>IF(B34="","",(E34+I34-F34-G34-H34)*3600*24*VLOOKUP(MONTH(B34),'Dados de Entrada'!$T$11:$V$22,3,FALSE))</f>
        <v>1593955.736478505</v>
      </c>
      <c r="K34" s="100">
        <f>IF(B34="","",IF(J34+K33&lt;'Dados de Entrada'!$G$7,IF(Simulação!J34+K33&lt;'Dados de Entrada'!$L$7,'Dados de Entrada'!$L$7,J34+K33),'Dados de Entrada'!$G$7))</f>
        <v>107563.32</v>
      </c>
      <c r="L34" s="101">
        <f>IF(B34="","",IF(AND(J34&gt;0,K34='Dados de Entrada'!$G$7),(J34/(3600*24*VLOOKUP(MONTH(B34),'Dados de Entrada'!$T$11:$V$22,3,FALSE))),0))</f>
        <v>0.65887720588562537</v>
      </c>
      <c r="M34" s="26">
        <f t="shared" si="10"/>
        <v>0.75387720588562535</v>
      </c>
      <c r="N34" s="102">
        <f>IF(B34="","",IF(K34='Dados de Entrada'!$L$7,1,0))</f>
        <v>0</v>
      </c>
      <c r="O34" s="26">
        <f t="shared" si="11"/>
        <v>2</v>
      </c>
      <c r="P34" s="110">
        <f>IF(B34="","",'Dados de Entrada'!$L$7)</f>
        <v>32269</v>
      </c>
      <c r="Q34" s="103">
        <f t="shared" si="12"/>
        <v>14</v>
      </c>
      <c r="U34" s="18"/>
    </row>
    <row r="35" spans="1:21" ht="14.25" customHeight="1" x14ac:dyDescent="0.25">
      <c r="A35" s="18"/>
      <c r="B35" s="99" t="str">
        <f>IF(AND(YEAR('Dados de Entrada'!N25)&gt;=$D$18,YEAR('Dados de Entrada'!N25)&lt;=$D$19),'Dados de Entrada'!N25,"")</f>
        <v>Março/1995</v>
      </c>
      <c r="C35" s="100">
        <f t="shared" si="8"/>
        <v>107563.32</v>
      </c>
      <c r="D35" s="97">
        <f>IF(B35="","",IFERROR(
INDEX('Dados de Entrada'!$K$13:$K$35,MATCH(C35,'Dados de Entrada'!$J$13:$J$35,0)),
INDEX('Dados de Entrada'!$K$13:$K$35,MATCH(C35,'Dados de Entrada'!$J$13:$J$35,1))+
(C35-INDEX('Dados de Entrada'!$J$13:$J$35,MATCH(C35,'Dados de Entrada'!$J$13:$J$35,1)))*
(INDEX('Dados de Entrada'!$K$13:$K$35,MATCH(C35,'Dados de Entrada'!$J$13:$J$35,1)+1)-INDEX('Dados de Entrada'!$K$13:$K$35,MATCH(C35,'Dados de Entrada'!$J$13:$J$35,1)))/
(INDEX('Dados de Entrada'!$J$13:$J$35,MATCH(C35,'Dados de Entrada'!$J$13:$J$35,1)+1)-INDEX('Dados de Entrada'!$J$13:$J$35,MATCH(C35,'Dados de Entrada'!$J$13:$J$35,1)))
))</f>
        <v>23900</v>
      </c>
      <c r="E35" s="101">
        <f>IF(B35="","",('Dados de Entrada'!O25/'Dados de Entrada'!$Q$6)*'Dados de Entrada'!$L$4)</f>
        <v>0.36931813084112147</v>
      </c>
      <c r="F35" s="101">
        <f t="shared" si="9"/>
        <v>0.1</v>
      </c>
      <c r="G35" s="101">
        <f>IF(B35="","",VLOOKUP(MONTH(B35),Retiradas!$P$3:$S$14,3,FALSE))</f>
        <v>1.81989247311828E-2</v>
      </c>
      <c r="H35" s="137">
        <f>IF(B35="","",(VLOOKUP(MONTH(B35),Evaporação!$D$5:$F$16,3,FALSE)/(1000*3600*24*VLOOKUP(MONTH(B35),'Dados de Entrada'!$T$11:$V$22,3,FALSE)))*Simulação!D35)</f>
        <v>1.0279569892473119E-3</v>
      </c>
      <c r="I35" s="146"/>
      <c r="J35" s="138">
        <f>IF(B35="","",(E35+I35-F35-G35-H35)*3600*24*VLOOKUP(MONTH(B35),'Dados de Entrada'!$T$11:$V$22,3,FALSE))</f>
        <v>669844.4016448597</v>
      </c>
      <c r="K35" s="100">
        <f>IF(B35="","",IF(J35+K34&lt;'Dados de Entrada'!$G$7,IF(Simulação!J35+K34&lt;'Dados de Entrada'!$L$7,'Dados de Entrada'!$L$7,J35+K34),'Dados de Entrada'!$G$7))</f>
        <v>107563.32</v>
      </c>
      <c r="L35" s="101">
        <f>IF(B35="","",IF(AND(J35&gt;0,K35='Dados de Entrada'!$G$7),(J35/(3600*24*VLOOKUP(MONTH(B35),'Dados de Entrada'!$T$11:$V$22,3,FALSE))),0))</f>
        <v>0.25009124912069136</v>
      </c>
      <c r="M35" s="26">
        <f t="shared" si="10"/>
        <v>0.35009124912069134</v>
      </c>
      <c r="N35" s="102">
        <f>IF(B35="","",IF(K35='Dados de Entrada'!$L$7,1,0))</f>
        <v>0</v>
      </c>
      <c r="O35" s="26">
        <f t="shared" si="11"/>
        <v>3</v>
      </c>
      <c r="P35" s="110">
        <f>IF(B35="","",'Dados de Entrada'!$L$7)</f>
        <v>32269</v>
      </c>
      <c r="Q35" s="103">
        <f t="shared" si="12"/>
        <v>15</v>
      </c>
      <c r="U35" s="18"/>
    </row>
    <row r="36" spans="1:21" ht="14.25" customHeight="1" x14ac:dyDescent="0.25">
      <c r="A36" s="18"/>
      <c r="B36" s="99" t="str">
        <f>IF(AND(YEAR('Dados de Entrada'!N26)&gt;=$D$18,YEAR('Dados de Entrada'!N26)&lt;=$D$19),'Dados de Entrada'!N26,"")</f>
        <v>Abril/1995</v>
      </c>
      <c r="C36" s="100">
        <f t="shared" si="8"/>
        <v>107563.32</v>
      </c>
      <c r="D36" s="97">
        <f>IF(B36="","",IFERROR(
INDEX('Dados de Entrada'!$K$13:$K$35,MATCH(C36,'Dados de Entrada'!$J$13:$J$35,0)),
INDEX('Dados de Entrada'!$K$13:$K$35,MATCH(C36,'Dados de Entrada'!$J$13:$J$35,1))+
(C36-INDEX('Dados de Entrada'!$J$13:$J$35,MATCH(C36,'Dados de Entrada'!$J$13:$J$35,1)))*
(INDEX('Dados de Entrada'!$K$13:$K$35,MATCH(C36,'Dados de Entrada'!$J$13:$J$35,1)+1)-INDEX('Dados de Entrada'!$K$13:$K$35,MATCH(C36,'Dados de Entrada'!$J$13:$J$35,1)))/
(INDEX('Dados de Entrada'!$J$13:$J$35,MATCH(C36,'Dados de Entrada'!$J$13:$J$35,1)+1)-INDEX('Dados de Entrada'!$J$13:$J$35,MATCH(C36,'Dados de Entrada'!$J$13:$J$35,1)))
))</f>
        <v>23900</v>
      </c>
      <c r="E36" s="101">
        <f>IF(B36="","",('Dados de Entrada'!O26/'Dados de Entrada'!$Q$6)*'Dados de Entrada'!$L$4)</f>
        <v>0.28919895327102807</v>
      </c>
      <c r="F36" s="101">
        <f t="shared" si="9"/>
        <v>0.09</v>
      </c>
      <c r="G36" s="101">
        <f>IF(B36="","",VLOOKUP(MONTH(B36),Retiradas!$P$3:$S$14,3,FALSE))</f>
        <v>1.8791666666666668E-2</v>
      </c>
      <c r="H36" s="137">
        <f>IF(B36="","",(VLOOKUP(MONTH(B36),Evaporação!$D$5:$F$16,3,FALSE)/(1000*3600*24*VLOOKUP(MONTH(B36),'Dados de Entrada'!$T$11:$V$22,3,FALSE)))*Simulação!D36)</f>
        <v>1.2143634259259258E-3</v>
      </c>
      <c r="I36" s="146"/>
      <c r="J36" s="138">
        <f>IF(B36="","",(E36+I36-F36-G36-H36)*3600*24*VLOOKUP(MONTH(B36),'Dados de Entrada'!$T$11:$V$22,3,FALSE))</f>
        <v>464468.05687850469</v>
      </c>
      <c r="K36" s="100">
        <f>IF(B36="","",IF(J36+K35&lt;'Dados de Entrada'!$G$7,IF(Simulação!J36+K35&lt;'Dados de Entrada'!$L$7,'Dados de Entrada'!$L$7,J36+K35),'Dados de Entrada'!$G$7))</f>
        <v>107563.32</v>
      </c>
      <c r="L36" s="101">
        <f>IF(B36="","",IF(AND(J36&gt;0,K36='Dados de Entrada'!$G$7),(J36/(3600*24*VLOOKUP(MONTH(B36),'Dados de Entrada'!$T$11:$V$22,3,FALSE))),0))</f>
        <v>0.17919292317843546</v>
      </c>
      <c r="M36" s="26">
        <f t="shared" si="10"/>
        <v>0.26919292317843546</v>
      </c>
      <c r="N36" s="102">
        <f>IF(B36="","",IF(K36='Dados de Entrada'!$L$7,1,0))</f>
        <v>0</v>
      </c>
      <c r="O36" s="26">
        <f t="shared" si="11"/>
        <v>4</v>
      </c>
      <c r="P36" s="110">
        <f>IF(B36="","",'Dados de Entrada'!$L$7)</f>
        <v>32269</v>
      </c>
      <c r="Q36" s="103">
        <f t="shared" si="12"/>
        <v>16</v>
      </c>
      <c r="U36" s="18"/>
    </row>
    <row r="37" spans="1:21" ht="14.25" customHeight="1" x14ac:dyDescent="0.25">
      <c r="A37" s="18"/>
      <c r="B37" s="99" t="str">
        <f>IF(AND(YEAR('Dados de Entrada'!N27)&gt;=$D$18,YEAR('Dados de Entrada'!N27)&lt;=$D$19),'Dados de Entrada'!N27,"")</f>
        <v>Maio/1995</v>
      </c>
      <c r="C37" s="100">
        <f t="shared" si="8"/>
        <v>107563.32</v>
      </c>
      <c r="D37" s="97">
        <f>IF(B37="","",IFERROR(
INDEX('Dados de Entrada'!$K$13:$K$35,MATCH(C37,'Dados de Entrada'!$J$13:$J$35,0)),
INDEX('Dados de Entrada'!$K$13:$K$35,MATCH(C37,'Dados de Entrada'!$J$13:$J$35,1))+
(C37-INDEX('Dados de Entrada'!$J$13:$J$35,MATCH(C37,'Dados de Entrada'!$J$13:$J$35,1)))*
(INDEX('Dados de Entrada'!$K$13:$K$35,MATCH(C37,'Dados de Entrada'!$J$13:$J$35,1)+1)-INDEX('Dados de Entrada'!$K$13:$K$35,MATCH(C37,'Dados de Entrada'!$J$13:$J$35,1)))/
(INDEX('Dados de Entrada'!$J$13:$J$35,MATCH(C37,'Dados de Entrada'!$J$13:$J$35,1)+1)-INDEX('Dados de Entrada'!$J$13:$J$35,MATCH(C37,'Dados de Entrada'!$J$13:$J$35,1)))
))</f>
        <v>23900</v>
      </c>
      <c r="E37" s="101">
        <f>IF(B37="","",('Dados de Entrada'!O27/'Dados de Entrada'!$Q$6)*'Dados de Entrada'!$L$4)</f>
        <v>0.23037271028037382</v>
      </c>
      <c r="F37" s="101">
        <f t="shared" si="9"/>
        <v>8.5000000000000006E-2</v>
      </c>
      <c r="G37" s="101">
        <f>IF(B37="","",VLOOKUP(MONTH(B37),Retiradas!$P$3:$S$14,3,FALSE))</f>
        <v>1.81989247311828E-2</v>
      </c>
      <c r="H37" s="137">
        <f>IF(B37="","",(VLOOKUP(MONTH(B37),Evaporação!$D$5:$F$16,3,FALSE)/(1000*3600*24*VLOOKUP(MONTH(B37),'Dados de Entrada'!$T$11:$V$22,3,FALSE)))*Simulação!D37)</f>
        <v>1.2760229988052567E-3</v>
      </c>
      <c r="I37" s="146"/>
      <c r="J37" s="138">
        <f>IF(B37="","",(E37+I37-F37-G37-H37)*3600*24*VLOOKUP(MONTH(B37),'Dados de Entrada'!$T$11:$V$22,3,FALSE))</f>
        <v>337204.56721495325</v>
      </c>
      <c r="K37" s="100">
        <f>IF(B37="","",IF(J37+K36&lt;'Dados de Entrada'!$G$7,IF(Simulação!J37+K36&lt;'Dados de Entrada'!$L$7,'Dados de Entrada'!$L$7,J37+K36),'Dados de Entrada'!$G$7))</f>
        <v>107563.32</v>
      </c>
      <c r="L37" s="101">
        <f>IF(B37="","",IF(AND(J37&gt;0,K37='Dados de Entrada'!$G$7),(J37/(3600*24*VLOOKUP(MONTH(B37),'Dados de Entrada'!$T$11:$V$22,3,FALSE))),0))</f>
        <v>0.12589776255038576</v>
      </c>
      <c r="M37" s="26">
        <f t="shared" si="10"/>
        <v>0.21089776255038578</v>
      </c>
      <c r="N37" s="102">
        <f>IF(B37="","",IF(K37='Dados de Entrada'!$L$7,1,0))</f>
        <v>0</v>
      </c>
      <c r="O37" s="26">
        <f t="shared" si="11"/>
        <v>5</v>
      </c>
      <c r="P37" s="110">
        <f>IF(B37="","",'Dados de Entrada'!$L$7)</f>
        <v>32269</v>
      </c>
      <c r="Q37" s="103">
        <f t="shared" si="12"/>
        <v>17</v>
      </c>
      <c r="U37" s="18"/>
    </row>
    <row r="38" spans="1:21" ht="14.25" customHeight="1" x14ac:dyDescent="0.25">
      <c r="A38" s="18"/>
      <c r="B38" s="99" t="str">
        <f>IF(AND(YEAR('Dados de Entrada'!N28)&gt;=$D$18,YEAR('Dados de Entrada'!N28)&lt;=$D$19),'Dados de Entrada'!N28,"")</f>
        <v>Junho/1995</v>
      </c>
      <c r="C38" s="100">
        <f t="shared" si="8"/>
        <v>107563.32</v>
      </c>
      <c r="D38" s="97">
        <f>IF(B38="","",IFERROR(
INDEX('Dados de Entrada'!$K$13:$K$35,MATCH(C38,'Dados de Entrada'!$J$13:$J$35,0)),
INDEX('Dados de Entrada'!$K$13:$K$35,MATCH(C38,'Dados de Entrada'!$J$13:$J$35,1))+
(C38-INDEX('Dados de Entrada'!$J$13:$J$35,MATCH(C38,'Dados de Entrada'!$J$13:$J$35,1)))*
(INDEX('Dados de Entrada'!$K$13:$K$35,MATCH(C38,'Dados de Entrada'!$J$13:$J$35,1)+1)-INDEX('Dados de Entrada'!$K$13:$K$35,MATCH(C38,'Dados de Entrada'!$J$13:$J$35,1)))/
(INDEX('Dados de Entrada'!$J$13:$J$35,MATCH(C38,'Dados de Entrada'!$J$13:$J$35,1)+1)-INDEX('Dados de Entrada'!$J$13:$J$35,MATCH(C38,'Dados de Entrada'!$J$13:$J$35,1)))
))</f>
        <v>23900</v>
      </c>
      <c r="E38" s="101">
        <f>IF(B38="","",('Dados de Entrada'!O28/'Dados de Entrada'!$Q$6)*'Dados de Entrada'!$L$4)</f>
        <v>0.18465906542056074</v>
      </c>
      <c r="F38" s="101">
        <f t="shared" si="9"/>
        <v>7.0000000000000007E-2</v>
      </c>
      <c r="G38" s="101">
        <f>IF(B38="","",VLOOKUP(MONTH(B38),Retiradas!$P$3:$S$14,3,FALSE))</f>
        <v>1.8791666666666668E-2</v>
      </c>
      <c r="H38" s="137">
        <f>IF(B38="","",(VLOOKUP(MONTH(B38),Evaporação!$D$5:$F$16,3,FALSE)/(1000*3600*24*VLOOKUP(MONTH(B38),'Dados de Entrada'!$T$11:$V$22,3,FALSE)))*Simulação!D38)</f>
        <v>1.4504128086419755E-3</v>
      </c>
      <c r="I38" s="146"/>
      <c r="J38" s="138">
        <f>IF(B38="","",(E38+I38-F38-G38-H38)*3600*24*VLOOKUP(MONTH(B38),'Dados de Entrada'!$T$11:$V$22,3,FALSE))</f>
        <v>244728.82757009345</v>
      </c>
      <c r="K38" s="100">
        <f>IF(B38="","",IF(J38+K37&lt;'Dados de Entrada'!$G$7,IF(Simulação!J38+K37&lt;'Dados de Entrada'!$L$7,'Dados de Entrada'!$L$7,J38+K37),'Dados de Entrada'!$G$7))</f>
        <v>107563.32</v>
      </c>
      <c r="L38" s="101">
        <f>IF(B38="","",IF(AND(J38&gt;0,K38='Dados de Entrada'!$G$7),(J38/(3600*24*VLOOKUP(MONTH(B38),'Dados de Entrada'!$T$11:$V$22,3,FALSE))),0))</f>
        <v>9.4416985945252108E-2</v>
      </c>
      <c r="M38" s="26">
        <f t="shared" si="10"/>
        <v>0.16441698594525211</v>
      </c>
      <c r="N38" s="102">
        <f>IF(B38="","",IF(K38='Dados de Entrada'!$L$7,1,0))</f>
        <v>0</v>
      </c>
      <c r="O38" s="26">
        <f t="shared" si="11"/>
        <v>6</v>
      </c>
      <c r="P38" s="110">
        <f>IF(B38="","",'Dados de Entrada'!$L$7)</f>
        <v>32269</v>
      </c>
      <c r="Q38" s="103">
        <f t="shared" si="12"/>
        <v>18</v>
      </c>
      <c r="U38" s="18"/>
    </row>
    <row r="39" spans="1:21" ht="14.25" customHeight="1" x14ac:dyDescent="0.25">
      <c r="A39" s="18"/>
      <c r="B39" s="99" t="str">
        <f>IF(AND(YEAR('Dados de Entrada'!N29)&gt;=$D$18,YEAR('Dados de Entrada'!N29)&lt;=$D$19),'Dados de Entrada'!N29,"")</f>
        <v>Julho/1995</v>
      </c>
      <c r="C39" s="100">
        <f t="shared" si="8"/>
        <v>107563.32</v>
      </c>
      <c r="D39" s="97">
        <f>IF(B39="","",IFERROR(
INDEX('Dados de Entrada'!$K$13:$K$35,MATCH(C39,'Dados de Entrada'!$J$13:$J$35,0)),
INDEX('Dados de Entrada'!$K$13:$K$35,MATCH(C39,'Dados de Entrada'!$J$13:$J$35,1))+
(C39-INDEX('Dados de Entrada'!$J$13:$J$35,MATCH(C39,'Dados de Entrada'!$J$13:$J$35,1)))*
(INDEX('Dados de Entrada'!$K$13:$K$35,MATCH(C39,'Dados de Entrada'!$J$13:$J$35,1)+1)-INDEX('Dados de Entrada'!$K$13:$K$35,MATCH(C39,'Dados de Entrada'!$J$13:$J$35,1)))/
(INDEX('Dados de Entrada'!$J$13:$J$35,MATCH(C39,'Dados de Entrada'!$J$13:$J$35,1)+1)-INDEX('Dados de Entrada'!$J$13:$J$35,MATCH(C39,'Dados de Entrada'!$J$13:$J$35,1)))
))</f>
        <v>23900</v>
      </c>
      <c r="E39" s="101">
        <f>IF(B39="","",('Dados de Entrada'!O29/'Dados de Entrada'!$Q$6)*'Dados de Entrada'!$L$4)</f>
        <v>0.15494519626168227</v>
      </c>
      <c r="F39" s="101">
        <f t="shared" si="9"/>
        <v>7.0000000000000007E-2</v>
      </c>
      <c r="G39" s="101">
        <f>IF(B39="","",VLOOKUP(MONTH(B39),Retiradas!$P$3:$S$14,3,FALSE))</f>
        <v>1.81989247311828E-2</v>
      </c>
      <c r="H39" s="137">
        <f>IF(B39="","",(VLOOKUP(MONTH(B39),Evaporação!$D$5:$F$16,3,FALSE)/(1000*3600*24*VLOOKUP(MONTH(B39),'Dados de Entrada'!$T$11:$V$22,3,FALSE)))*Simulação!D39)</f>
        <v>1.8346176821983273E-3</v>
      </c>
      <c r="I39" s="146"/>
      <c r="J39" s="138">
        <f>IF(B39="","",(E39+I39-F39-G39-H39)*3600*24*VLOOKUP(MONTH(B39),'Dados de Entrada'!$T$11:$V$22,3,FALSE))</f>
        <v>173859.37366728976</v>
      </c>
      <c r="K39" s="100">
        <f>IF(B39="","",IF(J39+K38&lt;'Dados de Entrada'!$G$7,IF(Simulação!J39+K38&lt;'Dados de Entrada'!$L$7,'Dados de Entrada'!$L$7,J39+K38),'Dados de Entrada'!$G$7))</f>
        <v>107563.32</v>
      </c>
      <c r="L39" s="101">
        <f>IF(B39="","",IF(AND(J39&gt;0,K39='Dados de Entrada'!$G$7),(J39/(3600*24*VLOOKUP(MONTH(B39),'Dados de Entrada'!$T$11:$V$22,3,FALSE))),0))</f>
        <v>6.4911653848301137E-2</v>
      </c>
      <c r="M39" s="26">
        <f t="shared" si="10"/>
        <v>0.13491165384830114</v>
      </c>
      <c r="N39" s="102">
        <f>IF(B39="","",IF(K39='Dados de Entrada'!$L$7,1,0))</f>
        <v>0</v>
      </c>
      <c r="O39" s="26">
        <f t="shared" si="11"/>
        <v>7</v>
      </c>
      <c r="P39" s="110">
        <f>IF(B39="","",'Dados de Entrada'!$L$7)</f>
        <v>32269</v>
      </c>
      <c r="Q39" s="103">
        <f t="shared" si="12"/>
        <v>19</v>
      </c>
      <c r="U39" s="18"/>
    </row>
    <row r="40" spans="1:21" ht="14.25" customHeight="1" x14ac:dyDescent="0.25">
      <c r="A40" s="18"/>
      <c r="B40" s="99" t="str">
        <f>IF(AND(YEAR('Dados de Entrada'!N30)&gt;=$D$18,YEAR('Dados de Entrada'!N30)&lt;=$D$19),'Dados de Entrada'!N30,"")</f>
        <v>Agosto/1995</v>
      </c>
      <c r="C40" s="100">
        <f t="shared" si="8"/>
        <v>107563.32</v>
      </c>
      <c r="D40" s="97">
        <f>IF(B40="","",IFERROR(
INDEX('Dados de Entrada'!$K$13:$K$35,MATCH(C40,'Dados de Entrada'!$J$13:$J$35,0)),
INDEX('Dados de Entrada'!$K$13:$K$35,MATCH(C40,'Dados de Entrada'!$J$13:$J$35,1))+
(C40-INDEX('Dados de Entrada'!$J$13:$J$35,MATCH(C40,'Dados de Entrada'!$J$13:$J$35,1)))*
(INDEX('Dados de Entrada'!$K$13:$K$35,MATCH(C40,'Dados de Entrada'!$J$13:$J$35,1)+1)-INDEX('Dados de Entrada'!$K$13:$K$35,MATCH(C40,'Dados de Entrada'!$J$13:$J$35,1)))/
(INDEX('Dados de Entrada'!$J$13:$J$35,MATCH(C40,'Dados de Entrada'!$J$13:$J$35,1)+1)-INDEX('Dados de Entrada'!$J$13:$J$35,MATCH(C40,'Dados de Entrada'!$J$13:$J$35,1)))
))</f>
        <v>23900</v>
      </c>
      <c r="E40" s="101">
        <f>IF(B40="","",('Dados de Entrada'!O30/'Dados de Entrada'!$Q$6)*'Dados de Entrada'!$L$4)</f>
        <v>0.12643431775700933</v>
      </c>
      <c r="F40" s="101">
        <f t="shared" si="9"/>
        <v>6.7000000000000004E-2</v>
      </c>
      <c r="G40" s="101">
        <f>IF(B40="","",VLOOKUP(MONTH(B40),Retiradas!$P$3:$S$14,3,FALSE))</f>
        <v>1.81989247311828E-2</v>
      </c>
      <c r="H40" s="137">
        <f>IF(B40="","",(VLOOKUP(MONTH(B40),Evaporação!$D$5:$F$16,3,FALSE)/(1000*3600*24*VLOOKUP(MONTH(B40),'Dados de Entrada'!$T$11:$V$22,3,FALSE)))*Simulação!D40)</f>
        <v>2.3905353942652329E-3</v>
      </c>
      <c r="I40" s="146"/>
      <c r="J40" s="138">
        <f>IF(B40="","",(E40+I40-F40-G40-H40)*3600*24*VLOOKUP(MONTH(B40),'Dados de Entrada'!$T$11:$V$22,3,FALSE))</f>
        <v>104042.06668037378</v>
      </c>
      <c r="K40" s="100">
        <f>IF(B40="","",IF(J40+K39&lt;'Dados de Entrada'!$G$7,IF(Simulação!J40+K39&lt;'Dados de Entrada'!$L$7,'Dados de Entrada'!$L$7,J40+K39),'Dados de Entrada'!$G$7))</f>
        <v>107563.32</v>
      </c>
      <c r="L40" s="101">
        <f>IF(B40="","",IF(AND(J40&gt;0,K40='Dados de Entrada'!$G$7),(J40/(3600*24*VLOOKUP(MONTH(B40),'Dados de Entrada'!$T$11:$V$22,3,FALSE))),0))</f>
        <v>3.88448576315613E-2</v>
      </c>
      <c r="M40" s="26">
        <f t="shared" si="10"/>
        <v>0.1058448576315613</v>
      </c>
      <c r="N40" s="102">
        <f>IF(B40="","",IF(K40='Dados de Entrada'!$L$7,1,0))</f>
        <v>0</v>
      </c>
      <c r="O40" s="26">
        <f t="shared" si="11"/>
        <v>8</v>
      </c>
      <c r="P40" s="110">
        <f>IF(B40="","",'Dados de Entrada'!$L$7)</f>
        <v>32269</v>
      </c>
      <c r="Q40" s="103">
        <f t="shared" si="12"/>
        <v>20</v>
      </c>
      <c r="U40" s="18"/>
    </row>
    <row r="41" spans="1:21" ht="14.25" customHeight="1" x14ac:dyDescent="0.25">
      <c r="A41" s="18"/>
      <c r="B41" s="99" t="str">
        <f>IF(AND(YEAR('Dados de Entrada'!N31)&gt;=$D$18,YEAR('Dados de Entrada'!N31)&lt;=$D$19),'Dados de Entrada'!N31,"")</f>
        <v>Setembro/1995</v>
      </c>
      <c r="C41" s="100">
        <f t="shared" si="8"/>
        <v>107563.32</v>
      </c>
      <c r="D41" s="97">
        <f>IF(B41="","",IFERROR(
INDEX('Dados de Entrada'!$K$13:$K$35,MATCH(C41,'Dados de Entrada'!$J$13:$J$35,0)),
INDEX('Dados de Entrada'!$K$13:$K$35,MATCH(C41,'Dados de Entrada'!$J$13:$J$35,1))+
(C41-INDEX('Dados de Entrada'!$J$13:$J$35,MATCH(C41,'Dados de Entrada'!$J$13:$J$35,1)))*
(INDEX('Dados de Entrada'!$K$13:$K$35,MATCH(C41,'Dados de Entrada'!$J$13:$J$35,1)+1)-INDEX('Dados de Entrada'!$K$13:$K$35,MATCH(C41,'Dados de Entrada'!$J$13:$J$35,1)))/
(INDEX('Dados de Entrada'!$J$13:$J$35,MATCH(C41,'Dados de Entrada'!$J$13:$J$35,1)+1)-INDEX('Dados de Entrada'!$J$13:$J$35,MATCH(C41,'Dados de Entrada'!$J$13:$J$35,1)))
))</f>
        <v>23900</v>
      </c>
      <c r="E41" s="101">
        <f>IF(B41="","",('Dados de Entrada'!O31/'Dados de Entrada'!$Q$6)*'Dados de Entrada'!$L$4)</f>
        <v>0.12138175700934581</v>
      </c>
      <c r="F41" s="101">
        <f t="shared" si="9"/>
        <v>6.5000000000000002E-2</v>
      </c>
      <c r="G41" s="101">
        <f>IF(B41="","",VLOOKUP(MONTH(B41),Retiradas!$P$3:$S$14,3,FALSE))</f>
        <v>1.8791666666666668E-2</v>
      </c>
      <c r="H41" s="137">
        <f>IF(B41="","",(VLOOKUP(MONTH(B41),Evaporação!$D$5:$F$16,3,FALSE)/(1000*3600*24*VLOOKUP(MONTH(B41),'Dados de Entrada'!$T$11:$V$22,3,FALSE)))*Simulação!D41)</f>
        <v>2.2438522376543209E-3</v>
      </c>
      <c r="I41" s="146"/>
      <c r="J41" s="138">
        <f>IF(B41="","",(E41+I41-F41-G41-H41)*3600*24*VLOOKUP(MONTH(B41),'Dados de Entrada'!$T$11:$V$22,3,FALSE))</f>
        <v>91617.449168224353</v>
      </c>
      <c r="K41" s="100">
        <f>IF(B41="","",IF(J41+K40&lt;'Dados de Entrada'!$G$7,IF(Simulação!J41+K40&lt;'Dados de Entrada'!$L$7,'Dados de Entrada'!$L$7,J41+K40),'Dados de Entrada'!$G$7))</f>
        <v>107563.32</v>
      </c>
      <c r="L41" s="101">
        <f>IF(B41="","",IF(AND(J41&gt;0,K41='Dados de Entrada'!$G$7),(J41/(3600*24*VLOOKUP(MONTH(B41),'Dados de Entrada'!$T$11:$V$22,3,FALSE))),0))</f>
        <v>3.5346238105024824E-2</v>
      </c>
      <c r="M41" s="26">
        <f t="shared" si="10"/>
        <v>0.10034623810502483</v>
      </c>
      <c r="N41" s="102">
        <f>IF(B41="","",IF(K41='Dados de Entrada'!$L$7,1,0))</f>
        <v>0</v>
      </c>
      <c r="O41" s="26">
        <f t="shared" si="11"/>
        <v>9</v>
      </c>
      <c r="P41" s="110">
        <f>IF(B41="","",'Dados de Entrada'!$L$7)</f>
        <v>32269</v>
      </c>
      <c r="Q41" s="103">
        <f t="shared" si="12"/>
        <v>21</v>
      </c>
      <c r="U41" s="18"/>
    </row>
    <row r="42" spans="1:21" ht="14.25" customHeight="1" x14ac:dyDescent="0.25">
      <c r="A42" s="18"/>
      <c r="B42" s="99" t="str">
        <f>IF(AND(YEAR('Dados de Entrada'!N32)&gt;=$D$18,YEAR('Dados de Entrada'!N32)&lt;=$D$19),'Dados de Entrada'!N32,"")</f>
        <v>Outubro/1995</v>
      </c>
      <c r="C42" s="100">
        <f t="shared" si="8"/>
        <v>107563.32</v>
      </c>
      <c r="D42" s="97">
        <f>IF(B42="","",IFERROR(
INDEX('Dados de Entrada'!$K$13:$K$35,MATCH(C42,'Dados de Entrada'!$J$13:$J$35,0)),
INDEX('Dados de Entrada'!$K$13:$K$35,MATCH(C42,'Dados de Entrada'!$J$13:$J$35,1))+
(C42-INDEX('Dados de Entrada'!$J$13:$J$35,MATCH(C42,'Dados de Entrada'!$J$13:$J$35,1)))*
(INDEX('Dados de Entrada'!$K$13:$K$35,MATCH(C42,'Dados de Entrada'!$J$13:$J$35,1)+1)-INDEX('Dados de Entrada'!$K$13:$K$35,MATCH(C42,'Dados de Entrada'!$J$13:$J$35,1)))/
(INDEX('Dados de Entrada'!$J$13:$J$35,MATCH(C42,'Dados de Entrada'!$J$13:$J$35,1)+1)-INDEX('Dados de Entrada'!$J$13:$J$35,MATCH(C42,'Dados de Entrada'!$J$13:$J$35,1)))
))</f>
        <v>23900</v>
      </c>
      <c r="E42" s="101">
        <f>IF(B42="","",('Dados de Entrada'!O32/'Dados de Entrada'!$Q$6)*'Dados de Entrada'!$L$4)</f>
        <v>0.1419528971962617</v>
      </c>
      <c r="F42" s="101">
        <f t="shared" si="9"/>
        <v>6.2E-2</v>
      </c>
      <c r="G42" s="101">
        <f>IF(B42="","",VLOOKUP(MONTH(B42),Retiradas!$P$3:$S$14,3,FALSE))</f>
        <v>1.81989247311828E-2</v>
      </c>
      <c r="H42" s="137">
        <f>IF(B42="","",(VLOOKUP(MONTH(B42),Evaporação!$D$5:$F$16,3,FALSE)/(1000*3600*24*VLOOKUP(MONTH(B42),'Dados de Entrada'!$T$11:$V$22,3,FALSE)))*Simulação!D42)</f>
        <v>1.9524044205495817E-3</v>
      </c>
      <c r="I42" s="146"/>
      <c r="J42" s="138">
        <f>IF(B42="","",(E42+I42-F42-G42-H42)*3600*24*VLOOKUP(MONTH(B42),'Dados de Entrada'!$T$11:$V$22,3,FALSE))</f>
        <v>160172.51985046733</v>
      </c>
      <c r="K42" s="100">
        <f>IF(B42="","",IF(J42+K41&lt;'Dados de Entrada'!$G$7,IF(Simulação!J42+K41&lt;'Dados de Entrada'!$L$7,'Dados de Entrada'!$L$7,J42+K41),'Dados de Entrada'!$G$7))</f>
        <v>107563.32</v>
      </c>
      <c r="L42" s="101">
        <f>IF(B42="","",IF(AND(J42&gt;0,K42='Dados de Entrada'!$G$7),(J42/(3600*24*VLOOKUP(MONTH(B42),'Dados de Entrada'!$T$11:$V$22,3,FALSE))),0))</f>
        <v>5.9801568044529317E-2</v>
      </c>
      <c r="M42" s="26">
        <f t="shared" si="10"/>
        <v>0.12180156804452932</v>
      </c>
      <c r="N42" s="102">
        <f>IF(B42="","",IF(K42='Dados de Entrada'!$L$7,1,0))</f>
        <v>0</v>
      </c>
      <c r="O42" s="26">
        <f t="shared" si="11"/>
        <v>10</v>
      </c>
      <c r="P42" s="110">
        <f>IF(B42="","",'Dados de Entrada'!$L$7)</f>
        <v>32269</v>
      </c>
      <c r="Q42" s="103">
        <f t="shared" si="12"/>
        <v>22</v>
      </c>
      <c r="U42" s="18"/>
    </row>
    <row r="43" spans="1:21" ht="14.25" customHeight="1" x14ac:dyDescent="0.25">
      <c r="A43" s="18"/>
      <c r="B43" s="99" t="str">
        <f>IF(AND(YEAR('Dados de Entrada'!N33)&gt;=$D$18,YEAR('Dados de Entrada'!N33)&lt;=$D$19),'Dados de Entrada'!N33,"")</f>
        <v>Novembro/1995</v>
      </c>
      <c r="C43" s="100">
        <f t="shared" si="8"/>
        <v>107563.32</v>
      </c>
      <c r="D43" s="97">
        <f>IF(B43="","",IFERROR(
INDEX('Dados de Entrada'!$K$13:$K$35,MATCH(C43,'Dados de Entrada'!$J$13:$J$35,0)),
INDEX('Dados de Entrada'!$K$13:$K$35,MATCH(C43,'Dados de Entrada'!$J$13:$J$35,1))+
(C43-INDEX('Dados de Entrada'!$J$13:$J$35,MATCH(C43,'Dados de Entrada'!$J$13:$J$35,1)))*
(INDEX('Dados de Entrada'!$K$13:$K$35,MATCH(C43,'Dados de Entrada'!$J$13:$J$35,1)+1)-INDEX('Dados de Entrada'!$K$13:$K$35,MATCH(C43,'Dados de Entrada'!$J$13:$J$35,1)))/
(INDEX('Dados de Entrada'!$J$13:$J$35,MATCH(C43,'Dados de Entrada'!$J$13:$J$35,1)+1)-INDEX('Dados de Entrada'!$J$13:$J$35,MATCH(C43,'Dados de Entrada'!$J$13:$J$35,1)))
))</f>
        <v>23900</v>
      </c>
      <c r="E43" s="101">
        <f>IF(B43="","",('Dados de Entrada'!O33/'Dados de Entrada'!$Q$6)*'Dados de Entrada'!$L$4)</f>
        <v>0.16601271028037384</v>
      </c>
      <c r="F43" s="101">
        <f t="shared" si="9"/>
        <v>7.4999999999999997E-2</v>
      </c>
      <c r="G43" s="101">
        <f>IF(B43="","",VLOOKUP(MONTH(B43),Retiradas!$P$3:$S$14,3,FALSE))</f>
        <v>1.8791666666666668E-2</v>
      </c>
      <c r="H43" s="137">
        <f>IF(B43="","",(VLOOKUP(MONTH(B43),Evaporação!$D$5:$F$16,3,FALSE)/(1000*3600*24*VLOOKUP(MONTH(B43),'Dados de Entrada'!$T$11:$V$22,3,FALSE)))*Simulação!D43)</f>
        <v>1.4033873456790122E-3</v>
      </c>
      <c r="I43" s="146"/>
      <c r="J43" s="138">
        <f>IF(B43="","",(E43+I43-F43-G43-H43)*3600*24*VLOOKUP(MONTH(B43),'Dados de Entrada'!$T$11:$V$22,3,FALSE))</f>
        <v>183559.36504672898</v>
      </c>
      <c r="K43" s="100">
        <f>IF(B43="","",IF(J43+K42&lt;'Dados de Entrada'!$G$7,IF(Simulação!J43+K42&lt;'Dados de Entrada'!$L$7,'Dados de Entrada'!$L$7,J43+K42),'Dados de Entrada'!$G$7))</f>
        <v>107563.32</v>
      </c>
      <c r="L43" s="101">
        <f>IF(B43="","",IF(AND(J43&gt;0,K43='Dados de Entrada'!$G$7),(J43/(3600*24*VLOOKUP(MONTH(B43),'Dados de Entrada'!$T$11:$V$22,3,FALSE))),0))</f>
        <v>7.0817656268028162E-2</v>
      </c>
      <c r="M43" s="26">
        <f t="shared" si="10"/>
        <v>0.14581765626802817</v>
      </c>
      <c r="N43" s="102">
        <f>IF(B43="","",IF(K43='Dados de Entrada'!$L$7,1,0))</f>
        <v>0</v>
      </c>
      <c r="O43" s="26">
        <f t="shared" si="11"/>
        <v>11</v>
      </c>
      <c r="P43" s="110">
        <f>IF(B43="","",'Dados de Entrada'!$L$7)</f>
        <v>32269</v>
      </c>
      <c r="Q43" s="103">
        <f t="shared" si="12"/>
        <v>23</v>
      </c>
      <c r="U43" s="18"/>
    </row>
    <row r="44" spans="1:21" ht="14.25" customHeight="1" x14ac:dyDescent="0.25">
      <c r="A44" s="18"/>
      <c r="B44" s="99" t="str">
        <f>IF(AND(YEAR('Dados de Entrada'!N34)&gt;=$D$18,YEAR('Dados de Entrada'!N34)&lt;=$D$19),'Dados de Entrada'!N34,"")</f>
        <v>Dezembro/1995</v>
      </c>
      <c r="C44" s="100">
        <f t="shared" si="8"/>
        <v>107563.32</v>
      </c>
      <c r="D44" s="97">
        <f>IF(B44="","",IFERROR(
INDEX('Dados de Entrada'!$K$13:$K$35,MATCH(C44,'Dados de Entrada'!$J$13:$J$35,0)),
INDEX('Dados de Entrada'!$K$13:$K$35,MATCH(C44,'Dados de Entrada'!$J$13:$J$35,1))+
(C44-INDEX('Dados de Entrada'!$J$13:$J$35,MATCH(C44,'Dados de Entrada'!$J$13:$J$35,1)))*
(INDEX('Dados de Entrada'!$K$13:$K$35,MATCH(C44,'Dados de Entrada'!$J$13:$J$35,1)+1)-INDEX('Dados de Entrada'!$K$13:$K$35,MATCH(C44,'Dados de Entrada'!$J$13:$J$35,1)))/
(INDEX('Dados de Entrada'!$J$13:$J$35,MATCH(C44,'Dados de Entrada'!$J$13:$J$35,1)+1)-INDEX('Dados de Entrada'!$J$13:$J$35,MATCH(C44,'Dados de Entrada'!$J$13:$J$35,1)))
))</f>
        <v>23900</v>
      </c>
      <c r="E44" s="101">
        <f>IF(B44="","",('Dados de Entrada'!O34/'Dados de Entrada'!$Q$6)*'Dados de Entrada'!$L$4)</f>
        <v>0.54639835514018686</v>
      </c>
      <c r="F44" s="101">
        <f t="shared" si="9"/>
        <v>8.9200000000000002E-2</v>
      </c>
      <c r="G44" s="101">
        <f>IF(B44="","",VLOOKUP(MONTH(B44),Retiradas!$P$3:$S$14,3,FALSE))</f>
        <v>1.81989247311828E-2</v>
      </c>
      <c r="H44" s="137">
        <f>IF(B44="","",(VLOOKUP(MONTH(B44),Evaporação!$D$5:$F$16,3,FALSE)/(1000*3600*24*VLOOKUP(MONTH(B44),'Dados de Entrada'!$T$11:$V$22,3,FALSE)))*Simulação!D44)</f>
        <v>1.0681115591397851E-3</v>
      </c>
      <c r="I44" s="146"/>
      <c r="J44" s="138">
        <f>IF(B44="","",(E44+I44-F44-G44-H44)*3600*24*VLOOKUP(MONTH(B44),'Dados de Entrada'!$T$11:$V$22,3,FALSE))</f>
        <v>1172955.2444074766</v>
      </c>
      <c r="K44" s="100">
        <f>IF(B44="","",IF(J44+K43&lt;'Dados de Entrada'!$G$7,IF(Simulação!J44+K43&lt;'Dados de Entrada'!$L$7,'Dados de Entrada'!$L$7,J44+K43),'Dados de Entrada'!$G$7))</f>
        <v>107563.32</v>
      </c>
      <c r="L44" s="101">
        <f>IF(B44="","",IF(AND(J44&gt;0,K44='Dados de Entrada'!$G$7),(J44/(3600*24*VLOOKUP(MONTH(B44),'Dados de Entrada'!$T$11:$V$22,3,FALSE))),0))</f>
        <v>0.4379313188498643</v>
      </c>
      <c r="M44" s="26">
        <f t="shared" si="10"/>
        <v>0.52713131884986431</v>
      </c>
      <c r="N44" s="102">
        <f>IF(B44="","",IF(K44='Dados de Entrada'!$L$7,1,0))</f>
        <v>0</v>
      </c>
      <c r="O44" s="26">
        <f t="shared" si="11"/>
        <v>12</v>
      </c>
      <c r="P44" s="110">
        <f>IF(B44="","",'Dados de Entrada'!$L$7)</f>
        <v>32269</v>
      </c>
      <c r="Q44" s="103">
        <f t="shared" si="12"/>
        <v>24</v>
      </c>
      <c r="U44" s="18"/>
    </row>
    <row r="45" spans="1:21" ht="14.25" customHeight="1" x14ac:dyDescent="0.25">
      <c r="A45" s="18"/>
      <c r="B45" s="99" t="str">
        <f>IF(AND(YEAR('Dados de Entrada'!N35)&gt;=$D$18,YEAR('Dados de Entrada'!N35)&lt;=$D$19),'Dados de Entrada'!N35,"")</f>
        <v>Janeiro/1996</v>
      </c>
      <c r="C45" s="100">
        <f t="shared" si="8"/>
        <v>107563.32</v>
      </c>
      <c r="D45" s="97">
        <f>IF(B45="","",IFERROR(
INDEX('Dados de Entrada'!$K$13:$K$35,MATCH(C45,'Dados de Entrada'!$J$13:$J$35,0)),
INDEX('Dados de Entrada'!$K$13:$K$35,MATCH(C45,'Dados de Entrada'!$J$13:$J$35,1))+
(C45-INDEX('Dados de Entrada'!$J$13:$J$35,MATCH(C45,'Dados de Entrada'!$J$13:$J$35,1)))*
(INDEX('Dados de Entrada'!$K$13:$K$35,MATCH(C45,'Dados de Entrada'!$J$13:$J$35,1)+1)-INDEX('Dados de Entrada'!$K$13:$K$35,MATCH(C45,'Dados de Entrada'!$J$13:$J$35,1)))/
(INDEX('Dados de Entrada'!$J$13:$J$35,MATCH(C45,'Dados de Entrada'!$J$13:$J$35,1)+1)-INDEX('Dados de Entrada'!$J$13:$J$35,MATCH(C45,'Dados de Entrada'!$J$13:$J$35,1)))
))</f>
        <v>23900</v>
      </c>
      <c r="E45" s="101">
        <f>IF(B45="","",('Dados de Entrada'!O35/'Dados de Entrada'!$Q$6)*'Dados de Entrada'!$L$4)</f>
        <v>0.51764687850467295</v>
      </c>
      <c r="F45" s="101">
        <f t="shared" si="9"/>
        <v>8.9200000000000002E-2</v>
      </c>
      <c r="G45" s="101">
        <f>IF(B45="","",VLOOKUP(MONTH(B45),Retiradas!$P$3:$S$14,3,FALSE))</f>
        <v>1.81989247311828E-2</v>
      </c>
      <c r="H45" s="137">
        <f>IF(B45="","",(VLOOKUP(MONTH(B45),Evaporação!$D$5:$F$16,3,FALSE)/(1000*3600*24*VLOOKUP(MONTH(B45),'Dados de Entrada'!$T$11:$V$22,3,FALSE)))*Simulação!D45)</f>
        <v>1.0056488948626046E-3</v>
      </c>
      <c r="I45" s="146"/>
      <c r="J45" s="138">
        <f>IF(B45="","",(E45+I45-F45-G45-H45)*3600*24*VLOOKUP(MONTH(B45),'Dados de Entrada'!$T$11:$V$22,3,FALSE))</f>
        <v>1096114.589386916</v>
      </c>
      <c r="K45" s="100">
        <f>IF(B45="","",IF(J45+K44&lt;'Dados de Entrada'!$G$7,IF(Simulação!J45+K44&lt;'Dados de Entrada'!$L$7,'Dados de Entrada'!$L$7,J45+K44),'Dados de Entrada'!$G$7))</f>
        <v>107563.32</v>
      </c>
      <c r="L45" s="101">
        <f>IF(B45="","",IF(AND(J45&gt;0,K45='Dados de Entrada'!$G$7),(J45/(3600*24*VLOOKUP(MONTH(B45),'Dados de Entrada'!$T$11:$V$22,3,FALSE))),0))</f>
        <v>0.40924230487862756</v>
      </c>
      <c r="M45" s="26">
        <f t="shared" si="10"/>
        <v>0.49844230487862756</v>
      </c>
      <c r="N45" s="102">
        <f>IF(B45="","",IF(K45='Dados de Entrada'!$L$7,1,0))</f>
        <v>0</v>
      </c>
      <c r="O45" s="26">
        <f t="shared" si="11"/>
        <v>1</v>
      </c>
      <c r="P45" s="110">
        <f>IF(B45="","",'Dados de Entrada'!$L$7)</f>
        <v>32269</v>
      </c>
      <c r="Q45" s="103">
        <f t="shared" si="12"/>
        <v>25</v>
      </c>
      <c r="U45" s="18"/>
    </row>
    <row r="46" spans="1:21" ht="14.25" customHeight="1" x14ac:dyDescent="0.25">
      <c r="A46" s="18"/>
      <c r="B46" s="99" t="str">
        <f>IF(AND(YEAR('Dados de Entrada'!N36)&gt;=$D$18,YEAR('Dados de Entrada'!N36)&lt;=$D$19),'Dados de Entrada'!N36,"")</f>
        <v>Fevereiro/1996</v>
      </c>
      <c r="C46" s="100">
        <f t="shared" si="8"/>
        <v>107563.32</v>
      </c>
      <c r="D46" s="97">
        <f>IF(B46="","",IFERROR(
INDEX('Dados de Entrada'!$K$13:$K$35,MATCH(C46,'Dados de Entrada'!$J$13:$J$35,0)),
INDEX('Dados de Entrada'!$K$13:$K$35,MATCH(C46,'Dados de Entrada'!$J$13:$J$35,1))+
(C46-INDEX('Dados de Entrada'!$J$13:$J$35,MATCH(C46,'Dados de Entrada'!$J$13:$J$35,1)))*
(INDEX('Dados de Entrada'!$K$13:$K$35,MATCH(C46,'Dados de Entrada'!$J$13:$J$35,1)+1)-INDEX('Dados de Entrada'!$K$13:$K$35,MATCH(C46,'Dados de Entrada'!$J$13:$J$35,1)))/
(INDEX('Dados de Entrada'!$J$13:$J$35,MATCH(C46,'Dados de Entrada'!$J$13:$J$35,1)+1)-INDEX('Dados de Entrada'!$J$13:$J$35,MATCH(C46,'Dados de Entrada'!$J$13:$J$35,1)))
))</f>
        <v>23900</v>
      </c>
      <c r="E46" s="101">
        <f>IF(B46="","",('Dados de Entrada'!O36/'Dados de Entrada'!$Q$6)*'Dados de Entrada'!$L$4)</f>
        <v>0.46182811214953268</v>
      </c>
      <c r="F46" s="101">
        <f t="shared" si="9"/>
        <v>9.5000000000000001E-2</v>
      </c>
      <c r="G46" s="101">
        <f>IF(B46="","",VLOOKUP(MONTH(B46),Retiradas!$P$3:$S$14,3,FALSE))</f>
        <v>2.0107142857142858E-2</v>
      </c>
      <c r="H46" s="137">
        <f>IF(B46="","",(VLOOKUP(MONTH(B46),Evaporação!$D$5:$F$16,3,FALSE)/(1000*3600*24*VLOOKUP(MONTH(B46),'Dados de Entrada'!$T$11:$V$22,3,FALSE)))*Simulação!D46)</f>
        <v>1.1025297619047618E-3</v>
      </c>
      <c r="I46" s="146"/>
      <c r="J46" s="138">
        <f>IF(B46="","",(E46+I46-F46-G46-H46)*3600*24*VLOOKUP(MONTH(B46),'Dados de Entrada'!$T$11:$V$22,3,FALSE))</f>
        <v>836120.12891214946</v>
      </c>
      <c r="K46" s="100">
        <f>IF(B46="","",IF(J46+K45&lt;'Dados de Entrada'!$G$7,IF(Simulação!J46+K45&lt;'Dados de Entrada'!$L$7,'Dados de Entrada'!$L$7,J46+K45),'Dados de Entrada'!$G$7))</f>
        <v>107563.32</v>
      </c>
      <c r="L46" s="101">
        <f>IF(B46="","",IF(AND(J46&gt;0,K46='Dados de Entrada'!$G$7),(J46/(3600*24*VLOOKUP(MONTH(B46),'Dados de Entrada'!$T$11:$V$22,3,FALSE))),0))</f>
        <v>0.34561843953048504</v>
      </c>
      <c r="M46" s="26">
        <f t="shared" si="10"/>
        <v>0.44061843953048507</v>
      </c>
      <c r="N46" s="102">
        <f>IF(B46="","",IF(K46='Dados de Entrada'!$L$7,1,0))</f>
        <v>0</v>
      </c>
      <c r="O46" s="26">
        <f t="shared" si="11"/>
        <v>2</v>
      </c>
      <c r="P46" s="110">
        <f>IF(B46="","",'Dados de Entrada'!$L$7)</f>
        <v>32269</v>
      </c>
      <c r="Q46" s="103">
        <f t="shared" si="12"/>
        <v>26</v>
      </c>
      <c r="U46" s="18"/>
    </row>
    <row r="47" spans="1:21" ht="14.25" customHeight="1" x14ac:dyDescent="0.25">
      <c r="A47" s="18"/>
      <c r="B47" s="99" t="str">
        <f>IF(AND(YEAR('Dados de Entrada'!N37)&gt;=$D$18,YEAR('Dados de Entrada'!N37)&lt;=$D$19),'Dados de Entrada'!N37,"")</f>
        <v>Março/1996</v>
      </c>
      <c r="C47" s="100">
        <f t="shared" si="8"/>
        <v>107563.32</v>
      </c>
      <c r="D47" s="97">
        <f>IF(B47="","",IFERROR(
INDEX('Dados de Entrada'!$K$13:$K$35,MATCH(C47,'Dados de Entrada'!$J$13:$J$35,0)),
INDEX('Dados de Entrada'!$K$13:$K$35,MATCH(C47,'Dados de Entrada'!$J$13:$J$35,1))+
(C47-INDEX('Dados de Entrada'!$J$13:$J$35,MATCH(C47,'Dados de Entrada'!$J$13:$J$35,1)))*
(INDEX('Dados de Entrada'!$K$13:$K$35,MATCH(C47,'Dados de Entrada'!$J$13:$J$35,1)+1)-INDEX('Dados de Entrada'!$K$13:$K$35,MATCH(C47,'Dados de Entrada'!$J$13:$J$35,1)))/
(INDEX('Dados de Entrada'!$J$13:$J$35,MATCH(C47,'Dados de Entrada'!$J$13:$J$35,1)+1)-INDEX('Dados de Entrada'!$J$13:$J$35,MATCH(C47,'Dados de Entrada'!$J$13:$J$35,1)))
))</f>
        <v>23900</v>
      </c>
      <c r="E47" s="101">
        <f>IF(B47="","",('Dados de Entrada'!O37/'Dados de Entrada'!$Q$6)*'Dados de Entrada'!$L$4)</f>
        <v>0.50886504672897193</v>
      </c>
      <c r="F47" s="101">
        <f t="shared" si="9"/>
        <v>0.1</v>
      </c>
      <c r="G47" s="101">
        <f>IF(B47="","",VLOOKUP(MONTH(B47),Retiradas!$P$3:$S$14,3,FALSE))</f>
        <v>1.81989247311828E-2</v>
      </c>
      <c r="H47" s="137">
        <f>IF(B47="","",(VLOOKUP(MONTH(B47),Evaporação!$D$5:$F$16,3,FALSE)/(1000*3600*24*VLOOKUP(MONTH(B47),'Dados de Entrada'!$T$11:$V$22,3,FALSE)))*Simulação!D47)</f>
        <v>1.0279569892473119E-3</v>
      </c>
      <c r="I47" s="146"/>
      <c r="J47" s="138">
        <f>IF(B47="","",(E47+I47-F47-G47-H47)*3600*24*VLOOKUP(MONTH(B47),'Dados de Entrada'!$T$11:$V$22,3,FALSE))</f>
        <v>1043606.8611588785</v>
      </c>
      <c r="K47" s="100">
        <f>IF(B47="","",IF(J47+K46&lt;'Dados de Entrada'!$G$7,IF(Simulação!J47+K46&lt;'Dados de Entrada'!$L$7,'Dados de Entrada'!$L$7,J47+K46),'Dados de Entrada'!$G$7))</f>
        <v>107563.32</v>
      </c>
      <c r="L47" s="101">
        <f>IF(B47="","",IF(AND(J47&gt;0,K47='Dados de Entrada'!$G$7),(J47/(3600*24*VLOOKUP(MONTH(B47),'Dados de Entrada'!$T$11:$V$22,3,FALSE))),0))</f>
        <v>0.38963816500854187</v>
      </c>
      <c r="M47" s="26">
        <f t="shared" si="10"/>
        <v>0.48963816500854185</v>
      </c>
      <c r="N47" s="102">
        <f>IF(B47="","",IF(K47='Dados de Entrada'!$L$7,1,0))</f>
        <v>0</v>
      </c>
      <c r="O47" s="26">
        <f t="shared" si="11"/>
        <v>3</v>
      </c>
      <c r="P47" s="110">
        <f>IF(B47="","",'Dados de Entrada'!$L$7)</f>
        <v>32269</v>
      </c>
      <c r="Q47" s="103">
        <f t="shared" si="12"/>
        <v>27</v>
      </c>
      <c r="U47" s="18"/>
    </row>
    <row r="48" spans="1:21" ht="14.25" customHeight="1" x14ac:dyDescent="0.25">
      <c r="A48" s="18"/>
      <c r="B48" s="99" t="str">
        <f>IF(AND(YEAR('Dados de Entrada'!N38)&gt;=$D$18,YEAR('Dados de Entrada'!N38)&lt;=$D$19),'Dados de Entrada'!N38,"")</f>
        <v>Abril/1996</v>
      </c>
      <c r="C48" s="100">
        <f t="shared" si="8"/>
        <v>107563.32</v>
      </c>
      <c r="D48" s="97">
        <f>IF(B48="","",IFERROR(
INDEX('Dados de Entrada'!$K$13:$K$35,MATCH(C48,'Dados de Entrada'!$J$13:$J$35,0)),
INDEX('Dados de Entrada'!$K$13:$K$35,MATCH(C48,'Dados de Entrada'!$J$13:$J$35,1))+
(C48-INDEX('Dados de Entrada'!$J$13:$J$35,MATCH(C48,'Dados de Entrada'!$J$13:$J$35,1)))*
(INDEX('Dados de Entrada'!$K$13:$K$35,MATCH(C48,'Dados de Entrada'!$J$13:$J$35,1)+1)-INDEX('Dados de Entrada'!$K$13:$K$35,MATCH(C48,'Dados de Entrada'!$J$13:$J$35,1)))/
(INDEX('Dados de Entrada'!$J$13:$J$35,MATCH(C48,'Dados de Entrada'!$J$13:$J$35,1)+1)-INDEX('Dados de Entrada'!$J$13:$J$35,MATCH(C48,'Dados de Entrada'!$J$13:$J$35,1)))
))</f>
        <v>23900</v>
      </c>
      <c r="E48" s="101">
        <f>IF(B48="","",('Dados de Entrada'!O38/'Dados de Entrada'!$Q$6)*'Dados de Entrada'!$L$4)</f>
        <v>0.31361966355140186</v>
      </c>
      <c r="F48" s="101">
        <f t="shared" si="9"/>
        <v>0.09</v>
      </c>
      <c r="G48" s="101">
        <f>IF(B48="","",VLOOKUP(MONTH(B48),Retiradas!$P$3:$S$14,3,FALSE))</f>
        <v>1.8791666666666668E-2</v>
      </c>
      <c r="H48" s="137">
        <f>IF(B48="","",(VLOOKUP(MONTH(B48),Evaporação!$D$5:$F$16,3,FALSE)/(1000*3600*24*VLOOKUP(MONTH(B48),'Dados de Entrada'!$T$11:$V$22,3,FALSE)))*Simulação!D48)</f>
        <v>1.2143634259259258E-3</v>
      </c>
      <c r="I48" s="146"/>
      <c r="J48" s="138">
        <f>IF(B48="","",(E48+I48-F48-G48-H48)*3600*24*VLOOKUP(MONTH(B48),'Dados de Entrada'!$T$11:$V$22,3,FALSE))</f>
        <v>527766.5379252336</v>
      </c>
      <c r="K48" s="100">
        <f>IF(B48="","",IF(J48+K47&lt;'Dados de Entrada'!$G$7,IF(Simulação!J48+K47&lt;'Dados de Entrada'!$L$7,'Dados de Entrada'!$L$7,J48+K47),'Dados de Entrada'!$G$7))</f>
        <v>107563.32</v>
      </c>
      <c r="L48" s="101">
        <f>IF(B48="","",IF(AND(J48&gt;0,K48='Dados de Entrada'!$G$7),(J48/(3600*24*VLOOKUP(MONTH(B48),'Dados de Entrada'!$T$11:$V$22,3,FALSE))),0))</f>
        <v>0.20361363345880926</v>
      </c>
      <c r="M48" s="26">
        <f t="shared" si="10"/>
        <v>0.29361363345880925</v>
      </c>
      <c r="N48" s="102">
        <f>IF(B48="","",IF(K48='Dados de Entrada'!$L$7,1,0))</f>
        <v>0</v>
      </c>
      <c r="O48" s="26">
        <f t="shared" si="11"/>
        <v>4</v>
      </c>
      <c r="P48" s="110">
        <f>IF(B48="","",'Dados de Entrada'!$L$7)</f>
        <v>32269</v>
      </c>
      <c r="Q48" s="103">
        <f t="shared" si="12"/>
        <v>28</v>
      </c>
      <c r="U48" s="18"/>
    </row>
    <row r="49" spans="1:21" ht="14.25" customHeight="1" x14ac:dyDescent="0.25">
      <c r="A49" s="18"/>
      <c r="B49" s="99" t="str">
        <f>IF(AND(YEAR('Dados de Entrada'!N39)&gt;=$D$18,YEAR('Dados de Entrada'!N39)&lt;=$D$19),'Dados de Entrada'!N39,"")</f>
        <v>Maio/1996</v>
      </c>
      <c r="C49" s="100">
        <f t="shared" si="8"/>
        <v>107563.32</v>
      </c>
      <c r="D49" s="97">
        <f>IF(B49="","",IFERROR(
INDEX('Dados de Entrada'!$K$13:$K$35,MATCH(C49,'Dados de Entrada'!$J$13:$J$35,0)),
INDEX('Dados de Entrada'!$K$13:$K$35,MATCH(C49,'Dados de Entrada'!$J$13:$J$35,1))+
(C49-INDEX('Dados de Entrada'!$J$13:$J$35,MATCH(C49,'Dados de Entrada'!$J$13:$J$35,1)))*
(INDEX('Dados de Entrada'!$K$13:$K$35,MATCH(C49,'Dados de Entrada'!$J$13:$J$35,1)+1)-INDEX('Dados de Entrada'!$K$13:$K$35,MATCH(C49,'Dados de Entrada'!$J$13:$J$35,1)))/
(INDEX('Dados de Entrada'!$J$13:$J$35,MATCH(C49,'Dados de Entrada'!$J$13:$J$35,1)+1)-INDEX('Dados de Entrada'!$J$13:$J$35,MATCH(C49,'Dados de Entrada'!$J$13:$J$35,1)))
))</f>
        <v>23900</v>
      </c>
      <c r="E49" s="101">
        <f>IF(B49="","",('Dados de Entrada'!O39/'Dados de Entrada'!$Q$6)*'Dados de Entrada'!$L$4)</f>
        <v>0.23482377570093457</v>
      </c>
      <c r="F49" s="101">
        <f t="shared" si="9"/>
        <v>8.5000000000000006E-2</v>
      </c>
      <c r="G49" s="101">
        <f>IF(B49="","",VLOOKUP(MONTH(B49),Retiradas!$P$3:$S$14,3,FALSE))</f>
        <v>1.81989247311828E-2</v>
      </c>
      <c r="H49" s="137">
        <f>IF(B49="","",(VLOOKUP(MONTH(B49),Evaporação!$D$5:$F$16,3,FALSE)/(1000*3600*24*VLOOKUP(MONTH(B49),'Dados de Entrada'!$T$11:$V$22,3,FALSE)))*Simulação!D49)</f>
        <v>1.2760229988052567E-3</v>
      </c>
      <c r="I49" s="146"/>
      <c r="J49" s="138">
        <f>IF(B49="","",(E49+I49-F49-G49-H49)*3600*24*VLOOKUP(MONTH(B49),'Dados de Entrada'!$T$11:$V$22,3,FALSE))</f>
        <v>349126.30083738326</v>
      </c>
      <c r="K49" s="100">
        <f>IF(B49="","",IF(J49+K48&lt;'Dados de Entrada'!$G$7,IF(Simulação!J49+K48&lt;'Dados de Entrada'!$L$7,'Dados de Entrada'!$L$7,J49+K48),'Dados de Entrada'!$G$7))</f>
        <v>107563.32</v>
      </c>
      <c r="L49" s="101">
        <f>IF(B49="","",IF(AND(J49&gt;0,K49='Dados de Entrada'!$G$7),(J49/(3600*24*VLOOKUP(MONTH(B49),'Dados de Entrada'!$T$11:$V$22,3,FALSE))),0))</f>
        <v>0.13034882797094655</v>
      </c>
      <c r="M49" s="26">
        <f t="shared" si="10"/>
        <v>0.21534882797094657</v>
      </c>
      <c r="N49" s="102">
        <f>IF(B49="","",IF(K49='Dados de Entrada'!$L$7,1,0))</f>
        <v>0</v>
      </c>
      <c r="O49" s="26">
        <f t="shared" si="11"/>
        <v>5</v>
      </c>
      <c r="P49" s="110">
        <f>IF(B49="","",'Dados de Entrada'!$L$7)</f>
        <v>32269</v>
      </c>
      <c r="Q49" s="103">
        <f t="shared" si="12"/>
        <v>29</v>
      </c>
      <c r="U49" s="18"/>
    </row>
    <row r="50" spans="1:21" ht="14.25" customHeight="1" x14ac:dyDescent="0.25">
      <c r="A50" s="18"/>
      <c r="B50" s="99" t="str">
        <f>IF(AND(YEAR('Dados de Entrada'!N40)&gt;=$D$18,YEAR('Dados de Entrada'!N40)&lt;=$D$19),'Dados de Entrada'!N40,"")</f>
        <v>Junho/1996</v>
      </c>
      <c r="C50" s="100">
        <f t="shared" si="8"/>
        <v>107563.32</v>
      </c>
      <c r="D50" s="97">
        <f>IF(B50="","",IFERROR(
INDEX('Dados de Entrada'!$K$13:$K$35,MATCH(C50,'Dados de Entrada'!$J$13:$J$35,0)),
INDEX('Dados de Entrada'!$K$13:$K$35,MATCH(C50,'Dados de Entrada'!$J$13:$J$35,1))+
(C50-INDEX('Dados de Entrada'!$J$13:$J$35,MATCH(C50,'Dados de Entrada'!$J$13:$J$35,1)))*
(INDEX('Dados de Entrada'!$K$13:$K$35,MATCH(C50,'Dados de Entrada'!$J$13:$J$35,1)+1)-INDEX('Dados de Entrada'!$K$13:$K$35,MATCH(C50,'Dados de Entrada'!$J$13:$J$35,1)))/
(INDEX('Dados de Entrada'!$J$13:$J$35,MATCH(C50,'Dados de Entrada'!$J$13:$J$35,1)+1)-INDEX('Dados de Entrada'!$J$13:$J$35,MATCH(C50,'Dados de Entrada'!$J$13:$J$35,1)))
))</f>
        <v>23900</v>
      </c>
      <c r="E50" s="101">
        <f>IF(B50="","",('Dados de Entrada'!O40/'Dados de Entrada'!$Q$6)*'Dados de Entrada'!$L$4)</f>
        <v>0.18622295327102806</v>
      </c>
      <c r="F50" s="101">
        <f t="shared" si="9"/>
        <v>7.0000000000000007E-2</v>
      </c>
      <c r="G50" s="101">
        <f>IF(B50="","",VLOOKUP(MONTH(B50),Retiradas!$P$3:$S$14,3,FALSE))</f>
        <v>1.8791666666666668E-2</v>
      </c>
      <c r="H50" s="137">
        <f>IF(B50="","",(VLOOKUP(MONTH(B50),Evaporação!$D$5:$F$16,3,FALSE)/(1000*3600*24*VLOOKUP(MONTH(B50),'Dados de Entrada'!$T$11:$V$22,3,FALSE)))*Simulação!D50)</f>
        <v>1.4504128086419755E-3</v>
      </c>
      <c r="I50" s="146"/>
      <c r="J50" s="138">
        <f>IF(B50="","",(E50+I50-F50-G50-H50)*3600*24*VLOOKUP(MONTH(B50),'Dados de Entrada'!$T$11:$V$22,3,FALSE))</f>
        <v>248782.42487850468</v>
      </c>
      <c r="K50" s="100">
        <f>IF(B50="","",IF(J50+K49&lt;'Dados de Entrada'!$G$7,IF(Simulação!J50+K49&lt;'Dados de Entrada'!$L$7,'Dados de Entrada'!$L$7,J50+K49),'Dados de Entrada'!$G$7))</f>
        <v>107563.32</v>
      </c>
      <c r="L50" s="101">
        <f>IF(B50="","",IF(AND(J50&gt;0,K50='Dados de Entrada'!$G$7),(J50/(3600*24*VLOOKUP(MONTH(B50),'Dados de Entrada'!$T$11:$V$22,3,FALSE))),0))</f>
        <v>9.5980873795719401E-2</v>
      </c>
      <c r="M50" s="26">
        <f t="shared" si="10"/>
        <v>0.16598087379571941</v>
      </c>
      <c r="N50" s="102">
        <f>IF(B50="","",IF(K50='Dados de Entrada'!$L$7,1,0))</f>
        <v>0</v>
      </c>
      <c r="O50" s="26">
        <f t="shared" si="11"/>
        <v>6</v>
      </c>
      <c r="P50" s="110">
        <f>IF(B50="","",'Dados de Entrada'!$L$7)</f>
        <v>32269</v>
      </c>
      <c r="Q50" s="103">
        <f t="shared" si="12"/>
        <v>30</v>
      </c>
      <c r="U50" s="18"/>
    </row>
    <row r="51" spans="1:21" ht="14.25" customHeight="1" x14ac:dyDescent="0.25">
      <c r="A51" s="18"/>
      <c r="B51" s="99" t="str">
        <f>IF(AND(YEAR('Dados de Entrada'!N41)&gt;=$D$18,YEAR('Dados de Entrada'!N41)&lt;=$D$19),'Dados de Entrada'!N41,"")</f>
        <v>Julho/1996</v>
      </c>
      <c r="C51" s="100">
        <f t="shared" si="8"/>
        <v>107563.32</v>
      </c>
      <c r="D51" s="97">
        <f>IF(B51="","",IFERROR(
INDEX('Dados de Entrada'!$K$13:$K$35,MATCH(C51,'Dados de Entrada'!$J$13:$J$35,0)),
INDEX('Dados de Entrada'!$K$13:$K$35,MATCH(C51,'Dados de Entrada'!$J$13:$J$35,1))+
(C51-INDEX('Dados de Entrada'!$J$13:$J$35,MATCH(C51,'Dados de Entrada'!$J$13:$J$35,1)))*
(INDEX('Dados de Entrada'!$K$13:$K$35,MATCH(C51,'Dados de Entrada'!$J$13:$J$35,1)+1)-INDEX('Dados de Entrada'!$K$13:$K$35,MATCH(C51,'Dados de Entrada'!$J$13:$J$35,1)))/
(INDEX('Dados de Entrada'!$J$13:$J$35,MATCH(C51,'Dados de Entrada'!$J$13:$J$35,1)+1)-INDEX('Dados de Entrada'!$J$13:$J$35,MATCH(C51,'Dados de Entrada'!$J$13:$J$35,1)))
))</f>
        <v>23900</v>
      </c>
      <c r="E51" s="101">
        <f>IF(B51="","",('Dados de Entrada'!O41/'Dados de Entrada'!$Q$6)*'Dados de Entrada'!$L$4)</f>
        <v>0.1639676261682243</v>
      </c>
      <c r="F51" s="101">
        <f t="shared" si="9"/>
        <v>7.0000000000000007E-2</v>
      </c>
      <c r="G51" s="101">
        <f>IF(B51="","",VLOOKUP(MONTH(B51),Retiradas!$P$3:$S$14,3,FALSE))</f>
        <v>1.81989247311828E-2</v>
      </c>
      <c r="H51" s="137">
        <f>IF(B51="","",(VLOOKUP(MONTH(B51),Evaporação!$D$5:$F$16,3,FALSE)/(1000*3600*24*VLOOKUP(MONTH(B51),'Dados de Entrada'!$T$11:$V$22,3,FALSE)))*Simulação!D51)</f>
        <v>1.8346176821983273E-3</v>
      </c>
      <c r="I51" s="146"/>
      <c r="J51" s="138">
        <f>IF(B51="","",(E51+I51-F51-G51-H51)*3600*24*VLOOKUP(MONTH(B51),'Dados de Entrada'!$T$11:$V$22,3,FALSE))</f>
        <v>198025.04992897197</v>
      </c>
      <c r="K51" s="100">
        <f>IF(B51="","",IF(J51+K50&lt;'Dados de Entrada'!$G$7,IF(Simulação!J51+K50&lt;'Dados de Entrada'!$L$7,'Dados de Entrada'!$L$7,J51+K50),'Dados de Entrada'!$G$7))</f>
        <v>107563.32</v>
      </c>
      <c r="L51" s="101">
        <f>IF(B51="","",IF(AND(J51&gt;0,K51='Dados de Entrada'!$G$7),(J51/(3600*24*VLOOKUP(MONTH(B51),'Dados de Entrada'!$T$11:$V$22,3,FALSE))),0))</f>
        <v>7.3934083754843186E-2</v>
      </c>
      <c r="M51" s="26">
        <f t="shared" si="10"/>
        <v>0.14393408375484318</v>
      </c>
      <c r="N51" s="102">
        <f>IF(B51="","",IF(K51='Dados de Entrada'!$L$7,1,0))</f>
        <v>0</v>
      </c>
      <c r="O51" s="26">
        <f t="shared" si="11"/>
        <v>7</v>
      </c>
      <c r="P51" s="110">
        <f>IF(B51="","",'Dados de Entrada'!$L$7)</f>
        <v>32269</v>
      </c>
      <c r="Q51" s="103">
        <f t="shared" si="12"/>
        <v>31</v>
      </c>
      <c r="U51" s="18"/>
    </row>
    <row r="52" spans="1:21" ht="14.25" customHeight="1" x14ac:dyDescent="0.25">
      <c r="A52" s="18"/>
      <c r="B52" s="99" t="str">
        <f>IF(AND(YEAR('Dados de Entrada'!N42)&gt;=$D$18,YEAR('Dados de Entrada'!N42)&lt;=$D$19),'Dados de Entrada'!N42,"")</f>
        <v>Agosto/1996</v>
      </c>
      <c r="C52" s="100">
        <f t="shared" si="8"/>
        <v>107563.32</v>
      </c>
      <c r="D52" s="97">
        <f>IF(B52="","",IFERROR(
INDEX('Dados de Entrada'!$K$13:$K$35,MATCH(C52,'Dados de Entrada'!$J$13:$J$35,0)),
INDEX('Dados de Entrada'!$K$13:$K$35,MATCH(C52,'Dados de Entrada'!$J$13:$J$35,1))+
(C52-INDEX('Dados de Entrada'!$J$13:$J$35,MATCH(C52,'Dados de Entrada'!$J$13:$J$35,1)))*
(INDEX('Dados de Entrada'!$K$13:$K$35,MATCH(C52,'Dados de Entrada'!$J$13:$J$35,1)+1)-INDEX('Dados de Entrada'!$K$13:$K$35,MATCH(C52,'Dados de Entrada'!$J$13:$J$35,1)))/
(INDEX('Dados de Entrada'!$J$13:$J$35,MATCH(C52,'Dados de Entrada'!$J$13:$J$35,1)+1)-INDEX('Dados de Entrada'!$J$13:$J$35,MATCH(C52,'Dados de Entrada'!$J$13:$J$35,1)))
))</f>
        <v>23900</v>
      </c>
      <c r="E52" s="101">
        <f>IF(B52="","",('Dados de Entrada'!O42/'Dados de Entrada'!$Q$6)*'Dados de Entrada'!$L$4)</f>
        <v>0.14447917757009346</v>
      </c>
      <c r="F52" s="101">
        <f t="shared" si="9"/>
        <v>6.7000000000000004E-2</v>
      </c>
      <c r="G52" s="101">
        <f>IF(B52="","",VLOOKUP(MONTH(B52),Retiradas!$P$3:$S$14,3,FALSE))</f>
        <v>1.81989247311828E-2</v>
      </c>
      <c r="H52" s="137">
        <f>IF(B52="","",(VLOOKUP(MONTH(B52),Evaporação!$D$5:$F$16,3,FALSE)/(1000*3600*24*VLOOKUP(MONTH(B52),'Dados de Entrada'!$T$11:$V$22,3,FALSE)))*Simulação!D52)</f>
        <v>2.3905353942652329E-3</v>
      </c>
      <c r="I52" s="146"/>
      <c r="J52" s="138">
        <f>IF(B52="","",(E52+I52-F52-G52-H52)*3600*24*VLOOKUP(MONTH(B52),'Dados de Entrada'!$T$11:$V$22,3,FALSE))</f>
        <v>152373.4192037383</v>
      </c>
      <c r="K52" s="100">
        <f>IF(B52="","",IF(J52+K51&lt;'Dados de Entrada'!$G$7,IF(Simulação!J52+K51&lt;'Dados de Entrada'!$L$7,'Dados de Entrada'!$L$7,J52+K51),'Dados de Entrada'!$G$7))</f>
        <v>107563.32</v>
      </c>
      <c r="L52" s="101">
        <f>IF(B52="","",IF(AND(J52&gt;0,K52='Dados de Entrada'!$G$7),(J52/(3600*24*VLOOKUP(MONTH(B52),'Dados de Entrada'!$T$11:$V$22,3,FALSE))),0))</f>
        <v>5.6889717444645424E-2</v>
      </c>
      <c r="M52" s="26">
        <f t="shared" si="10"/>
        <v>0.12388971744464543</v>
      </c>
      <c r="N52" s="102">
        <f>IF(B52="","",IF(K52='Dados de Entrada'!$L$7,1,0))</f>
        <v>0</v>
      </c>
      <c r="O52" s="26">
        <f t="shared" si="11"/>
        <v>8</v>
      </c>
      <c r="P52" s="110">
        <f>IF(B52="","",'Dados de Entrada'!$L$7)</f>
        <v>32269</v>
      </c>
      <c r="Q52" s="103">
        <f t="shared" si="12"/>
        <v>32</v>
      </c>
      <c r="U52" s="18"/>
    </row>
    <row r="53" spans="1:21" ht="14.25" customHeight="1" x14ac:dyDescent="0.25">
      <c r="A53" s="18"/>
      <c r="B53" s="99" t="str">
        <f>IF(AND(YEAR('Dados de Entrada'!N43)&gt;=$D$18,YEAR('Dados de Entrada'!N43)&lt;=$D$19),'Dados de Entrada'!N43,"")</f>
        <v>Setembro/1996</v>
      </c>
      <c r="C53" s="100">
        <f t="shared" si="8"/>
        <v>107563.32</v>
      </c>
      <c r="D53" s="97">
        <f>IF(B53="","",IFERROR(
INDEX('Dados de Entrada'!$K$13:$K$35,MATCH(C53,'Dados de Entrada'!$J$13:$J$35,0)),
INDEX('Dados de Entrada'!$K$13:$K$35,MATCH(C53,'Dados de Entrada'!$J$13:$J$35,1))+
(C53-INDEX('Dados de Entrada'!$J$13:$J$35,MATCH(C53,'Dados de Entrada'!$J$13:$J$35,1)))*
(INDEX('Dados de Entrada'!$K$13:$K$35,MATCH(C53,'Dados de Entrada'!$J$13:$J$35,1)+1)-INDEX('Dados de Entrada'!$K$13:$K$35,MATCH(C53,'Dados de Entrada'!$J$13:$J$35,1)))/
(INDEX('Dados de Entrada'!$J$13:$J$35,MATCH(C53,'Dados de Entrada'!$J$13:$J$35,1)+1)-INDEX('Dados de Entrada'!$J$13:$J$35,MATCH(C53,'Dados de Entrada'!$J$13:$J$35,1)))
))</f>
        <v>23900</v>
      </c>
      <c r="E53" s="101">
        <f>IF(B53="","",('Dados de Entrada'!O43/'Dados de Entrada'!$Q$6)*'Dados de Entrada'!$L$4)</f>
        <v>0.21641801869158878</v>
      </c>
      <c r="F53" s="101">
        <f t="shared" si="9"/>
        <v>6.5000000000000002E-2</v>
      </c>
      <c r="G53" s="101">
        <f>IF(B53="","",VLOOKUP(MONTH(B53),Retiradas!$P$3:$S$14,3,FALSE))</f>
        <v>1.8791666666666668E-2</v>
      </c>
      <c r="H53" s="137">
        <f>IF(B53="","",(VLOOKUP(MONTH(B53),Evaporação!$D$5:$F$16,3,FALSE)/(1000*3600*24*VLOOKUP(MONTH(B53),'Dados de Entrada'!$T$11:$V$22,3,FALSE)))*Simulação!D53)</f>
        <v>2.2438522376543209E-3</v>
      </c>
      <c r="I53" s="146"/>
      <c r="J53" s="138">
        <f>IF(B53="","",(E53+I53-F53-G53-H53)*3600*24*VLOOKUP(MONTH(B53),'Dados de Entrada'!$T$11:$V$22,3,FALSE))</f>
        <v>337951.43944859807</v>
      </c>
      <c r="K53" s="100">
        <f>IF(B53="","",IF(J53+K52&lt;'Dados de Entrada'!$G$7,IF(Simulação!J53+K52&lt;'Dados de Entrada'!$L$7,'Dados de Entrada'!$L$7,J53+K52),'Dados de Entrada'!$G$7))</f>
        <v>107563.32</v>
      </c>
      <c r="L53" s="101">
        <f>IF(B53="","",IF(AND(J53&gt;0,K53='Dados de Entrada'!$G$7),(J53/(3600*24*VLOOKUP(MONTH(B53),'Dados de Entrada'!$T$11:$V$22,3,FALSE))),0))</f>
        <v>0.13038249978726776</v>
      </c>
      <c r="M53" s="26">
        <f t="shared" si="10"/>
        <v>0.19538249978726777</v>
      </c>
      <c r="N53" s="102">
        <f>IF(B53="","",IF(K53='Dados de Entrada'!$L$7,1,0))</f>
        <v>0</v>
      </c>
      <c r="O53" s="26">
        <f t="shared" si="11"/>
        <v>9</v>
      </c>
      <c r="P53" s="110">
        <f>IF(B53="","",'Dados de Entrada'!$L$7)</f>
        <v>32269</v>
      </c>
      <c r="Q53" s="103">
        <f t="shared" si="12"/>
        <v>33</v>
      </c>
      <c r="U53" s="18"/>
    </row>
    <row r="54" spans="1:21" ht="14.25" customHeight="1" x14ac:dyDescent="0.25">
      <c r="A54" s="18"/>
      <c r="B54" s="99" t="str">
        <f>IF(AND(YEAR('Dados de Entrada'!N44)&gt;=$D$18,YEAR('Dados de Entrada'!N44)&lt;=$D$19),'Dados de Entrada'!N44,"")</f>
        <v>Outubro/1996</v>
      </c>
      <c r="C54" s="100">
        <f t="shared" si="8"/>
        <v>107563.32</v>
      </c>
      <c r="D54" s="97">
        <f>IF(B54="","",IFERROR(
INDEX('Dados de Entrada'!$K$13:$K$35,MATCH(C54,'Dados de Entrada'!$J$13:$J$35,0)),
INDEX('Dados de Entrada'!$K$13:$K$35,MATCH(C54,'Dados de Entrada'!$J$13:$J$35,1))+
(C54-INDEX('Dados de Entrada'!$J$13:$J$35,MATCH(C54,'Dados de Entrada'!$J$13:$J$35,1)))*
(INDEX('Dados de Entrada'!$K$13:$K$35,MATCH(C54,'Dados de Entrada'!$J$13:$J$35,1)+1)-INDEX('Dados de Entrada'!$K$13:$K$35,MATCH(C54,'Dados de Entrada'!$J$13:$J$35,1)))/
(INDEX('Dados de Entrada'!$J$13:$J$35,MATCH(C54,'Dados de Entrada'!$J$13:$J$35,1)+1)-INDEX('Dados de Entrada'!$J$13:$J$35,MATCH(C54,'Dados de Entrada'!$J$13:$J$35,1)))
))</f>
        <v>23900</v>
      </c>
      <c r="E54" s="101">
        <f>IF(B54="","",('Dados de Entrada'!O44/'Dados de Entrada'!$Q$6)*'Dados de Entrada'!$L$4)</f>
        <v>0.21701951401869157</v>
      </c>
      <c r="F54" s="101">
        <f t="shared" si="9"/>
        <v>6.2E-2</v>
      </c>
      <c r="G54" s="101">
        <f>IF(B54="","",VLOOKUP(MONTH(B54),Retiradas!$P$3:$S$14,3,FALSE))</f>
        <v>1.81989247311828E-2</v>
      </c>
      <c r="H54" s="137">
        <f>IF(B54="","",(VLOOKUP(MONTH(B54),Evaporação!$D$5:$F$16,3,FALSE)/(1000*3600*24*VLOOKUP(MONTH(B54),'Dados de Entrada'!$T$11:$V$22,3,FALSE)))*Simulação!D54)</f>
        <v>1.9524044205495817E-3</v>
      </c>
      <c r="I54" s="146"/>
      <c r="J54" s="138">
        <f>IF(B54="","",(E54+I54-F54-G54-H54)*3600*24*VLOOKUP(MONTH(B54),'Dados de Entrada'!$T$11:$V$22,3,FALSE))</f>
        <v>361230.94634766353</v>
      </c>
      <c r="K54" s="100">
        <f>IF(B54="","",IF(J54+K53&lt;'Dados de Entrada'!$G$7,IF(Simulação!J54+K53&lt;'Dados de Entrada'!$L$7,'Dados de Entrada'!$L$7,J54+K53),'Dados de Entrada'!$G$7))</f>
        <v>107563.32</v>
      </c>
      <c r="L54" s="101">
        <f>IF(B54="","",IF(AND(J54&gt;0,K54='Dados de Entrada'!$G$7),(J54/(3600*24*VLOOKUP(MONTH(B54),'Dados de Entrada'!$T$11:$V$22,3,FALSE))),0))</f>
        <v>0.1348681848669592</v>
      </c>
      <c r="M54" s="26">
        <f t="shared" si="10"/>
        <v>0.1968681848669592</v>
      </c>
      <c r="N54" s="102">
        <f>IF(B54="","",IF(K54='Dados de Entrada'!$L$7,1,0))</f>
        <v>0</v>
      </c>
      <c r="O54" s="26">
        <f t="shared" si="11"/>
        <v>10</v>
      </c>
      <c r="P54" s="110">
        <f>IF(B54="","",'Dados de Entrada'!$L$7)</f>
        <v>32269</v>
      </c>
      <c r="Q54" s="103">
        <f t="shared" si="12"/>
        <v>34</v>
      </c>
      <c r="U54" s="18"/>
    </row>
    <row r="55" spans="1:21" ht="14.25" customHeight="1" x14ac:dyDescent="0.25">
      <c r="A55" s="18"/>
      <c r="B55" s="99" t="str">
        <f>IF(AND(YEAR('Dados de Entrada'!N45)&gt;=$D$18,YEAR('Dados de Entrada'!N45)&lt;=$D$19),'Dados de Entrada'!N45,"")</f>
        <v>Novembro/1996</v>
      </c>
      <c r="C55" s="100">
        <f t="shared" si="8"/>
        <v>107563.32</v>
      </c>
      <c r="D55" s="97">
        <f>IF(B55="","",IFERROR(
INDEX('Dados de Entrada'!$K$13:$K$35,MATCH(C55,'Dados de Entrada'!$J$13:$J$35,0)),
INDEX('Dados de Entrada'!$K$13:$K$35,MATCH(C55,'Dados de Entrada'!$J$13:$J$35,1))+
(C55-INDEX('Dados de Entrada'!$J$13:$J$35,MATCH(C55,'Dados de Entrada'!$J$13:$J$35,1)))*
(INDEX('Dados de Entrada'!$K$13:$K$35,MATCH(C55,'Dados de Entrada'!$J$13:$J$35,1)+1)-INDEX('Dados de Entrada'!$K$13:$K$35,MATCH(C55,'Dados de Entrada'!$J$13:$J$35,1)))/
(INDEX('Dados de Entrada'!$J$13:$J$35,MATCH(C55,'Dados de Entrada'!$J$13:$J$35,1)+1)-INDEX('Dados de Entrada'!$J$13:$J$35,MATCH(C55,'Dados de Entrada'!$J$13:$J$35,1)))
))</f>
        <v>23900</v>
      </c>
      <c r="E55" s="101">
        <f>IF(B55="","",('Dados de Entrada'!O45/'Dados de Entrada'!$Q$6)*'Dados de Entrada'!$L$4)</f>
        <v>0.34561921495327103</v>
      </c>
      <c r="F55" s="101">
        <f t="shared" si="9"/>
        <v>7.4999999999999997E-2</v>
      </c>
      <c r="G55" s="101">
        <f>IF(B55="","",VLOOKUP(MONTH(B55),Retiradas!$P$3:$S$14,3,FALSE))</f>
        <v>1.8791666666666668E-2</v>
      </c>
      <c r="H55" s="137">
        <f>IF(B55="","",(VLOOKUP(MONTH(B55),Evaporação!$D$5:$F$16,3,FALSE)/(1000*3600*24*VLOOKUP(MONTH(B55),'Dados de Entrada'!$T$11:$V$22,3,FALSE)))*Simulação!D55)</f>
        <v>1.4033873456790122E-3</v>
      </c>
      <c r="I55" s="146"/>
      <c r="J55" s="138">
        <f>IF(B55="","",(E55+I55-F55-G55-H55)*3600*24*VLOOKUP(MONTH(B55),'Dados de Entrada'!$T$11:$V$22,3,FALSE))</f>
        <v>649099.42515887856</v>
      </c>
      <c r="K55" s="100">
        <f>IF(B55="","",IF(J55+K54&lt;'Dados de Entrada'!$G$7,IF(Simulação!J55+K54&lt;'Dados de Entrada'!$L$7,'Dados de Entrada'!$L$7,J55+K54),'Dados de Entrada'!$G$7))</f>
        <v>107563.32</v>
      </c>
      <c r="L55" s="101">
        <f>IF(B55="","",IF(AND(J55&gt;0,K55='Dados de Entrada'!$G$7),(J55/(3600*24*VLOOKUP(MONTH(B55),'Dados de Entrada'!$T$11:$V$22,3,FALSE))),0))</f>
        <v>0.25042416094092534</v>
      </c>
      <c r="M55" s="26">
        <f t="shared" si="10"/>
        <v>0.32542416094092536</v>
      </c>
      <c r="N55" s="102">
        <f>IF(B55="","",IF(K55='Dados de Entrada'!$L$7,1,0))</f>
        <v>0</v>
      </c>
      <c r="O55" s="26">
        <f t="shared" si="11"/>
        <v>11</v>
      </c>
      <c r="P55" s="110">
        <f>IF(B55="","",'Dados de Entrada'!$L$7)</f>
        <v>32269</v>
      </c>
      <c r="Q55" s="103">
        <f t="shared" si="12"/>
        <v>35</v>
      </c>
      <c r="U55" s="18"/>
    </row>
    <row r="56" spans="1:21" ht="14.25" customHeight="1" x14ac:dyDescent="0.25">
      <c r="A56" s="18"/>
      <c r="B56" s="99" t="str">
        <f>IF(AND(YEAR('Dados de Entrada'!N46)&gt;=$D$18,YEAR('Dados de Entrada'!N46)&lt;=$D$19),'Dados de Entrada'!N46,"")</f>
        <v>Dezembro/1996</v>
      </c>
      <c r="C56" s="100">
        <f t="shared" si="8"/>
        <v>107563.32</v>
      </c>
      <c r="D56" s="97">
        <f>IF(B56="","",IFERROR(
INDEX('Dados de Entrada'!$K$13:$K$35,MATCH(C56,'Dados de Entrada'!$J$13:$J$35,0)),
INDEX('Dados de Entrada'!$K$13:$K$35,MATCH(C56,'Dados de Entrada'!$J$13:$J$35,1))+
(C56-INDEX('Dados de Entrada'!$J$13:$J$35,MATCH(C56,'Dados de Entrada'!$J$13:$J$35,1)))*
(INDEX('Dados de Entrada'!$K$13:$K$35,MATCH(C56,'Dados de Entrada'!$J$13:$J$35,1)+1)-INDEX('Dados de Entrada'!$K$13:$K$35,MATCH(C56,'Dados de Entrada'!$J$13:$J$35,1)))/
(INDEX('Dados de Entrada'!$J$13:$J$35,MATCH(C56,'Dados de Entrada'!$J$13:$J$35,1)+1)-INDEX('Dados de Entrada'!$J$13:$J$35,MATCH(C56,'Dados de Entrada'!$J$13:$J$35,1)))
))</f>
        <v>23900</v>
      </c>
      <c r="E56" s="101">
        <f>IF(B56="","",('Dados de Entrada'!O46/'Dados de Entrada'!$Q$6)*'Dados de Entrada'!$L$4)</f>
        <v>0.60666818691588786</v>
      </c>
      <c r="F56" s="101">
        <f t="shared" si="9"/>
        <v>8.9200000000000002E-2</v>
      </c>
      <c r="G56" s="101">
        <f>IF(B56="","",VLOOKUP(MONTH(B56),Retiradas!$P$3:$S$14,3,FALSE))</f>
        <v>1.81989247311828E-2</v>
      </c>
      <c r="H56" s="137">
        <f>IF(B56="","",(VLOOKUP(MONTH(B56),Evaporação!$D$5:$F$16,3,FALSE)/(1000*3600*24*VLOOKUP(MONTH(B56),'Dados de Entrada'!$T$11:$V$22,3,FALSE)))*Simulação!D56)</f>
        <v>1.0681115591397851E-3</v>
      </c>
      <c r="I56" s="146"/>
      <c r="J56" s="138">
        <f>IF(B56="","",(E56+I56-F56-G56-H56)*3600*24*VLOOKUP(MONTH(B56),'Dados de Entrada'!$T$11:$V$22,3,FALSE))</f>
        <v>1334381.9618355141</v>
      </c>
      <c r="K56" s="100">
        <f>IF(B56="","",IF(J56+K55&lt;'Dados de Entrada'!$G$7,IF(Simulação!J56+K55&lt;'Dados de Entrada'!$L$7,'Dados de Entrada'!$L$7,J56+K55),'Dados de Entrada'!$G$7))</f>
        <v>107563.32</v>
      </c>
      <c r="L56" s="101">
        <f>IF(B56="","",IF(AND(J56&gt;0,K56='Dados de Entrada'!$G$7),(J56/(3600*24*VLOOKUP(MONTH(B56),'Dados de Entrada'!$T$11:$V$22,3,FALSE))),0))</f>
        <v>0.4982011506255653</v>
      </c>
      <c r="M56" s="26">
        <f t="shared" si="10"/>
        <v>0.5874011506255653</v>
      </c>
      <c r="N56" s="102">
        <f>IF(B56="","",IF(K56='Dados de Entrada'!$L$7,1,0))</f>
        <v>0</v>
      </c>
      <c r="O56" s="26">
        <f t="shared" si="11"/>
        <v>12</v>
      </c>
      <c r="P56" s="110">
        <f>IF(B56="","",'Dados de Entrada'!$L$7)</f>
        <v>32269</v>
      </c>
      <c r="Q56" s="103">
        <f t="shared" si="12"/>
        <v>36</v>
      </c>
      <c r="U56" s="18"/>
    </row>
    <row r="57" spans="1:21" ht="14.25" customHeight="1" x14ac:dyDescent="0.25">
      <c r="A57" s="18"/>
      <c r="B57" s="99" t="str">
        <f>IF(AND(YEAR('Dados de Entrada'!N47)&gt;=$D$18,YEAR('Dados de Entrada'!N47)&lt;=$D$19),'Dados de Entrada'!N47,"")</f>
        <v>Janeiro/1997</v>
      </c>
      <c r="C57" s="100">
        <f t="shared" si="8"/>
        <v>107563.32</v>
      </c>
      <c r="D57" s="97">
        <f>IF(B57="","",IFERROR(
INDEX('Dados de Entrada'!$K$13:$K$35,MATCH(C57,'Dados de Entrada'!$J$13:$J$35,0)),
INDEX('Dados de Entrada'!$K$13:$K$35,MATCH(C57,'Dados de Entrada'!$J$13:$J$35,1))+
(C57-INDEX('Dados de Entrada'!$J$13:$J$35,MATCH(C57,'Dados de Entrada'!$J$13:$J$35,1)))*
(INDEX('Dados de Entrada'!$K$13:$K$35,MATCH(C57,'Dados de Entrada'!$J$13:$J$35,1)+1)-INDEX('Dados de Entrada'!$K$13:$K$35,MATCH(C57,'Dados de Entrada'!$J$13:$J$35,1)))/
(INDEX('Dados de Entrada'!$J$13:$J$35,MATCH(C57,'Dados de Entrada'!$J$13:$J$35,1)+1)-INDEX('Dados de Entrada'!$J$13:$J$35,MATCH(C57,'Dados de Entrada'!$J$13:$J$35,1)))
))</f>
        <v>23900</v>
      </c>
      <c r="E57" s="101">
        <f>IF(B57="","",('Dados de Entrada'!O47/'Dados de Entrada'!$Q$6)*'Dados de Entrada'!$L$4)</f>
        <v>1.4514082242990656</v>
      </c>
      <c r="F57" s="101">
        <f t="shared" si="9"/>
        <v>8.9200000000000002E-2</v>
      </c>
      <c r="G57" s="101">
        <f>IF(B57="","",VLOOKUP(MONTH(B57),Retiradas!$P$3:$S$14,3,FALSE))</f>
        <v>1.81989247311828E-2</v>
      </c>
      <c r="H57" s="137">
        <f>IF(B57="","",(VLOOKUP(MONTH(B57),Evaporação!$D$5:$F$16,3,FALSE)/(1000*3600*24*VLOOKUP(MONTH(B57),'Dados de Entrada'!$T$11:$V$22,3,FALSE)))*Simulação!D57)</f>
        <v>1.0056488948626046E-3</v>
      </c>
      <c r="I57" s="146"/>
      <c r="J57" s="138">
        <f>IF(B57="","",(E57+I57-F57-G57-H57)*3600*24*VLOOKUP(MONTH(B57),'Dados de Entrada'!$T$11:$V$22,3,FALSE))</f>
        <v>3597100.9779626168</v>
      </c>
      <c r="K57" s="100">
        <f>IF(B57="","",IF(J57+K56&lt;'Dados de Entrada'!$G$7,IF(Simulação!J57+K56&lt;'Dados de Entrada'!$L$7,'Dados de Entrada'!$L$7,J57+K56),'Dados de Entrada'!$G$7))</f>
        <v>107563.32</v>
      </c>
      <c r="L57" s="101">
        <f>IF(B57="","",IF(AND(J57&gt;0,K57='Dados de Entrada'!$G$7),(J57/(3600*24*VLOOKUP(MONTH(B57),'Dados de Entrada'!$T$11:$V$22,3,FALSE))),0))</f>
        <v>1.3430036506730201</v>
      </c>
      <c r="M57" s="26">
        <f t="shared" si="10"/>
        <v>1.43220365067302</v>
      </c>
      <c r="N57" s="102">
        <f>IF(B57="","",IF(K57='Dados de Entrada'!$L$7,1,0))</f>
        <v>0</v>
      </c>
      <c r="O57" s="26">
        <f t="shared" si="11"/>
        <v>1</v>
      </c>
      <c r="P57" s="110">
        <f>IF(B57="","",'Dados de Entrada'!$L$7)</f>
        <v>32269</v>
      </c>
      <c r="Q57" s="103">
        <f t="shared" si="12"/>
        <v>37</v>
      </c>
      <c r="U57" s="18"/>
    </row>
    <row r="58" spans="1:21" ht="14.25" customHeight="1" x14ac:dyDescent="0.25">
      <c r="A58" s="18"/>
      <c r="B58" s="99" t="str">
        <f>IF(AND(YEAR('Dados de Entrada'!N48)&gt;=$D$18,YEAR('Dados de Entrada'!N48)&lt;=$D$19),'Dados de Entrada'!N48,"")</f>
        <v>Fevereiro/1997</v>
      </c>
      <c r="C58" s="100">
        <f t="shared" si="8"/>
        <v>107563.32</v>
      </c>
      <c r="D58" s="97">
        <f>IF(B58="","",IFERROR(
INDEX('Dados de Entrada'!$K$13:$K$35,MATCH(C58,'Dados de Entrada'!$J$13:$J$35,0)),
INDEX('Dados de Entrada'!$K$13:$K$35,MATCH(C58,'Dados de Entrada'!$J$13:$J$35,1))+
(C58-INDEX('Dados de Entrada'!$J$13:$J$35,MATCH(C58,'Dados de Entrada'!$J$13:$J$35,1)))*
(INDEX('Dados de Entrada'!$K$13:$K$35,MATCH(C58,'Dados de Entrada'!$J$13:$J$35,1)+1)-INDEX('Dados de Entrada'!$K$13:$K$35,MATCH(C58,'Dados de Entrada'!$J$13:$J$35,1)))/
(INDEX('Dados de Entrada'!$J$13:$J$35,MATCH(C58,'Dados de Entrada'!$J$13:$J$35,1)+1)-INDEX('Dados de Entrada'!$J$13:$J$35,MATCH(C58,'Dados de Entrada'!$J$13:$J$35,1)))
))</f>
        <v>23900</v>
      </c>
      <c r="E58" s="101">
        <f>IF(B58="","",('Dados de Entrada'!O48/'Dados de Entrada'!$Q$6)*'Dados de Entrada'!$L$4)</f>
        <v>0.4583394392523365</v>
      </c>
      <c r="F58" s="101">
        <f t="shared" si="9"/>
        <v>9.5000000000000001E-2</v>
      </c>
      <c r="G58" s="101">
        <f>IF(B58="","",VLOOKUP(MONTH(B58),Retiradas!$P$3:$S$14,3,FALSE))</f>
        <v>2.0107142857142858E-2</v>
      </c>
      <c r="H58" s="137">
        <f>IF(B58="","",(VLOOKUP(MONTH(B58),Evaporação!$D$5:$F$16,3,FALSE)/(1000*3600*24*VLOOKUP(MONTH(B58),'Dados de Entrada'!$T$11:$V$22,3,FALSE)))*Simulação!D58)</f>
        <v>1.1025297619047618E-3</v>
      </c>
      <c r="I58" s="146"/>
      <c r="J58" s="138">
        <f>IF(B58="","",(E58+I58-F58-G58-H58)*3600*24*VLOOKUP(MONTH(B58),'Dados de Entrada'!$T$11:$V$22,3,FALSE))</f>
        <v>827680.33143925236</v>
      </c>
      <c r="K58" s="100">
        <f>IF(B58="","",IF(J58+K57&lt;'Dados de Entrada'!$G$7,IF(Simulação!J58+K57&lt;'Dados de Entrada'!$L$7,'Dados de Entrada'!$L$7,J58+K57),'Dados de Entrada'!$G$7))</f>
        <v>107563.32</v>
      </c>
      <c r="L58" s="101">
        <f>IF(B58="","",IF(AND(J58&gt;0,K58='Dados de Entrada'!$G$7),(J58/(3600*24*VLOOKUP(MONTH(B58),'Dados de Entrada'!$T$11:$V$22,3,FALSE))),0))</f>
        <v>0.34212976663328881</v>
      </c>
      <c r="M58" s="26">
        <f t="shared" si="10"/>
        <v>0.43712976663328884</v>
      </c>
      <c r="N58" s="102">
        <f>IF(B58="","",IF(K58='Dados de Entrada'!$L$7,1,0))</f>
        <v>0</v>
      </c>
      <c r="O58" s="26">
        <f t="shared" si="11"/>
        <v>2</v>
      </c>
      <c r="P58" s="110">
        <f>IF(B58="","",'Dados de Entrada'!$L$7)</f>
        <v>32269</v>
      </c>
      <c r="Q58" s="103">
        <f t="shared" si="12"/>
        <v>38</v>
      </c>
      <c r="U58" s="18"/>
    </row>
    <row r="59" spans="1:21" ht="14.25" customHeight="1" x14ac:dyDescent="0.25">
      <c r="A59" s="18"/>
      <c r="B59" s="99" t="str">
        <f>IF(AND(YEAR('Dados de Entrada'!N49)&gt;=$D$18,YEAR('Dados de Entrada'!N49)&lt;=$D$19),'Dados de Entrada'!N49,"")</f>
        <v>Março/1997</v>
      </c>
      <c r="C59" s="100">
        <f t="shared" si="8"/>
        <v>107563.32</v>
      </c>
      <c r="D59" s="97">
        <f>IF(B59="","",IFERROR(
INDEX('Dados de Entrada'!$K$13:$K$35,MATCH(C59,'Dados de Entrada'!$J$13:$J$35,0)),
INDEX('Dados de Entrada'!$K$13:$K$35,MATCH(C59,'Dados de Entrada'!$J$13:$J$35,1))+
(C59-INDEX('Dados de Entrada'!$J$13:$J$35,MATCH(C59,'Dados de Entrada'!$J$13:$J$35,1)))*
(INDEX('Dados de Entrada'!$K$13:$K$35,MATCH(C59,'Dados de Entrada'!$J$13:$J$35,1)+1)-INDEX('Dados de Entrada'!$K$13:$K$35,MATCH(C59,'Dados de Entrada'!$J$13:$J$35,1)))/
(INDEX('Dados de Entrada'!$J$13:$J$35,MATCH(C59,'Dados de Entrada'!$J$13:$J$35,1)+1)-INDEX('Dados de Entrada'!$J$13:$J$35,MATCH(C59,'Dados de Entrada'!$J$13:$J$35,1)))
))</f>
        <v>23900</v>
      </c>
      <c r="E59" s="101">
        <f>IF(B59="","",('Dados de Entrada'!O49/'Dados de Entrada'!$Q$6)*'Dados de Entrada'!$L$4)</f>
        <v>0.48985779439252336</v>
      </c>
      <c r="F59" s="101">
        <f t="shared" si="9"/>
        <v>0.1</v>
      </c>
      <c r="G59" s="101">
        <f>IF(B59="","",VLOOKUP(MONTH(B59),Retiradas!$P$3:$S$14,3,FALSE))</f>
        <v>1.81989247311828E-2</v>
      </c>
      <c r="H59" s="137">
        <f>IF(B59="","",(VLOOKUP(MONTH(B59),Evaporação!$D$5:$F$16,3,FALSE)/(1000*3600*24*VLOOKUP(MONTH(B59),'Dados de Entrada'!$T$11:$V$22,3,FALSE)))*Simulação!D59)</f>
        <v>1.0279569892473119E-3</v>
      </c>
      <c r="I59" s="146"/>
      <c r="J59" s="138">
        <f>IF(B59="","",(E59+I59-F59-G59-H59)*3600*24*VLOOKUP(MONTH(B59),'Dados de Entrada'!$T$11:$V$22,3,FALSE))</f>
        <v>992697.83650093456</v>
      </c>
      <c r="K59" s="100">
        <f>IF(B59="","",IF(J59+K58&lt;'Dados de Entrada'!$G$7,IF(Simulação!J59+K58&lt;'Dados de Entrada'!$L$7,'Dados de Entrada'!$L$7,J59+K58),'Dados de Entrada'!$G$7))</f>
        <v>107563.32</v>
      </c>
      <c r="L59" s="101">
        <f>IF(B59="","",IF(AND(J59&gt;0,K59='Dados de Entrada'!$G$7),(J59/(3600*24*VLOOKUP(MONTH(B59),'Dados de Entrada'!$T$11:$V$22,3,FALSE))),0))</f>
        <v>0.37063091267209325</v>
      </c>
      <c r="M59" s="26">
        <f t="shared" si="10"/>
        <v>0.47063091267209323</v>
      </c>
      <c r="N59" s="102">
        <f>IF(B59="","",IF(K59='Dados de Entrada'!$L$7,1,0))</f>
        <v>0</v>
      </c>
      <c r="O59" s="26">
        <f t="shared" si="11"/>
        <v>3</v>
      </c>
      <c r="P59" s="110">
        <f>IF(B59="","",'Dados de Entrada'!$L$7)</f>
        <v>32269</v>
      </c>
      <c r="Q59" s="103">
        <f t="shared" si="12"/>
        <v>39</v>
      </c>
      <c r="U59" s="18"/>
    </row>
    <row r="60" spans="1:21" ht="14.25" customHeight="1" x14ac:dyDescent="0.25">
      <c r="A60" s="18"/>
      <c r="B60" s="99" t="str">
        <f>IF(AND(YEAR('Dados de Entrada'!N50)&gt;=$D$18,YEAR('Dados de Entrada'!N50)&lt;=$D$19),'Dados de Entrada'!N50,"")</f>
        <v>Abril/1997</v>
      </c>
      <c r="C60" s="100">
        <f t="shared" si="8"/>
        <v>107563.32</v>
      </c>
      <c r="D60" s="97">
        <f>IF(B60="","",IFERROR(
INDEX('Dados de Entrada'!$K$13:$K$35,MATCH(C60,'Dados de Entrada'!$J$13:$J$35,0)),
INDEX('Dados de Entrada'!$K$13:$K$35,MATCH(C60,'Dados de Entrada'!$J$13:$J$35,1))+
(C60-INDEX('Dados de Entrada'!$J$13:$J$35,MATCH(C60,'Dados de Entrada'!$J$13:$J$35,1)))*
(INDEX('Dados de Entrada'!$K$13:$K$35,MATCH(C60,'Dados de Entrada'!$J$13:$J$35,1)+1)-INDEX('Dados de Entrada'!$K$13:$K$35,MATCH(C60,'Dados de Entrada'!$J$13:$J$35,1)))/
(INDEX('Dados de Entrada'!$J$13:$J$35,MATCH(C60,'Dados de Entrada'!$J$13:$J$35,1)+1)-INDEX('Dados de Entrada'!$J$13:$J$35,MATCH(C60,'Dados de Entrada'!$J$13:$J$35,1)))
))</f>
        <v>23900</v>
      </c>
      <c r="E60" s="101">
        <f>IF(B60="","",('Dados de Entrada'!O50/'Dados de Entrada'!$Q$6)*'Dados de Entrada'!$L$4)</f>
        <v>0.31698803738317755</v>
      </c>
      <c r="F60" s="101">
        <f t="shared" si="9"/>
        <v>0.09</v>
      </c>
      <c r="G60" s="101">
        <f>IF(B60="","",VLOOKUP(MONTH(B60),Retiradas!$P$3:$S$14,3,FALSE))</f>
        <v>1.8791666666666668E-2</v>
      </c>
      <c r="H60" s="137">
        <f>IF(B60="","",(VLOOKUP(MONTH(B60),Evaporação!$D$5:$F$16,3,FALSE)/(1000*3600*24*VLOOKUP(MONTH(B60),'Dados de Entrada'!$T$11:$V$22,3,FALSE)))*Simulação!D60)</f>
        <v>1.2143634259259258E-3</v>
      </c>
      <c r="I60" s="146"/>
      <c r="J60" s="138">
        <f>IF(B60="","",(E60+I60-F60-G60-H60)*3600*24*VLOOKUP(MONTH(B60),'Dados de Entrada'!$T$11:$V$22,3,FALSE))</f>
        <v>536497.36289719609</v>
      </c>
      <c r="K60" s="100">
        <f>IF(B60="","",IF(J60+K59&lt;'Dados de Entrada'!$G$7,IF(Simulação!J60+K59&lt;'Dados de Entrada'!$L$7,'Dados de Entrada'!$L$7,J60+K59),'Dados de Entrada'!$G$7))</f>
        <v>107563.32</v>
      </c>
      <c r="L60" s="101">
        <f>IF(B60="","",IF(AND(J60&gt;0,K60='Dados de Entrada'!$G$7),(J60/(3600*24*VLOOKUP(MONTH(B60),'Dados de Entrada'!$T$11:$V$22,3,FALSE))),0))</f>
        <v>0.20698200729058491</v>
      </c>
      <c r="M60" s="26">
        <f t="shared" si="10"/>
        <v>0.29698200729058488</v>
      </c>
      <c r="N60" s="102">
        <f>IF(B60="","",IF(K60='Dados de Entrada'!$L$7,1,0))</f>
        <v>0</v>
      </c>
      <c r="O60" s="26">
        <f t="shared" si="11"/>
        <v>4</v>
      </c>
      <c r="P60" s="110">
        <f>IF(B60="","",'Dados de Entrada'!$L$7)</f>
        <v>32269</v>
      </c>
      <c r="Q60" s="103">
        <f t="shared" si="12"/>
        <v>40</v>
      </c>
      <c r="U60" s="18"/>
    </row>
    <row r="61" spans="1:21" ht="14.25" customHeight="1" x14ac:dyDescent="0.25">
      <c r="A61" s="18"/>
      <c r="B61" s="99" t="str">
        <f>IF(AND(YEAR('Dados de Entrada'!N51)&gt;=$D$18,YEAR('Dados de Entrada'!N51)&lt;=$D$19),'Dados de Entrada'!N51,"")</f>
        <v>Maio/1997</v>
      </c>
      <c r="C61" s="100">
        <f t="shared" si="8"/>
        <v>107563.32</v>
      </c>
      <c r="D61" s="97">
        <f>IF(B61="","",IFERROR(
INDEX('Dados de Entrada'!$K$13:$K$35,MATCH(C61,'Dados de Entrada'!$J$13:$J$35,0)),
INDEX('Dados de Entrada'!$K$13:$K$35,MATCH(C61,'Dados de Entrada'!$J$13:$J$35,1))+
(C61-INDEX('Dados de Entrada'!$J$13:$J$35,MATCH(C61,'Dados de Entrada'!$J$13:$J$35,1)))*
(INDEX('Dados de Entrada'!$K$13:$K$35,MATCH(C61,'Dados de Entrada'!$J$13:$J$35,1)+1)-INDEX('Dados de Entrada'!$K$13:$K$35,MATCH(C61,'Dados de Entrada'!$J$13:$J$35,1)))/
(INDEX('Dados de Entrada'!$J$13:$J$35,MATCH(C61,'Dados de Entrada'!$J$13:$J$35,1)+1)-INDEX('Dados de Entrada'!$J$13:$J$35,MATCH(C61,'Dados de Entrada'!$J$13:$J$35,1)))
))</f>
        <v>23900</v>
      </c>
      <c r="E61" s="101">
        <f>IF(B61="","",('Dados de Entrada'!O51/'Dados de Entrada'!$Q$6)*'Dados de Entrada'!$L$4)</f>
        <v>0.24095902803738317</v>
      </c>
      <c r="F61" s="101">
        <f t="shared" si="9"/>
        <v>8.5000000000000006E-2</v>
      </c>
      <c r="G61" s="101">
        <f>IF(B61="","",VLOOKUP(MONTH(B61),Retiradas!$P$3:$S$14,3,FALSE))</f>
        <v>1.81989247311828E-2</v>
      </c>
      <c r="H61" s="137">
        <f>IF(B61="","",(VLOOKUP(MONTH(B61),Evaporação!$D$5:$F$16,3,FALSE)/(1000*3600*24*VLOOKUP(MONTH(B61),'Dados de Entrada'!$T$11:$V$22,3,FALSE)))*Simulação!D61)</f>
        <v>1.2760229988052567E-3</v>
      </c>
      <c r="I61" s="146"/>
      <c r="J61" s="138">
        <f>IF(B61="","",(E61+I61-F61-G61-H61)*3600*24*VLOOKUP(MONTH(B61),'Dados de Entrada'!$T$11:$V$22,3,FALSE))</f>
        <v>365558.96069532708</v>
      </c>
      <c r="K61" s="100">
        <f>IF(B61="","",IF(J61+K60&lt;'Dados de Entrada'!$G$7,IF(Simulação!J61+K60&lt;'Dados de Entrada'!$L$7,'Dados de Entrada'!$L$7,J61+K60),'Dados de Entrada'!$G$7))</f>
        <v>107563.32</v>
      </c>
      <c r="L61" s="101">
        <f>IF(B61="","",IF(AND(J61&gt;0,K61='Dados de Entrada'!$G$7),(J61/(3600*24*VLOOKUP(MONTH(B61),'Dados de Entrada'!$T$11:$V$22,3,FALSE))),0))</f>
        <v>0.13648408030739512</v>
      </c>
      <c r="M61" s="26">
        <f t="shared" si="10"/>
        <v>0.22148408030739514</v>
      </c>
      <c r="N61" s="102">
        <f>IF(B61="","",IF(K61='Dados de Entrada'!$L$7,1,0))</f>
        <v>0</v>
      </c>
      <c r="O61" s="26">
        <f t="shared" si="11"/>
        <v>5</v>
      </c>
      <c r="P61" s="110">
        <f>IF(B61="","",'Dados de Entrada'!$L$7)</f>
        <v>32269</v>
      </c>
      <c r="Q61" s="103">
        <f t="shared" si="12"/>
        <v>41</v>
      </c>
      <c r="U61" s="18"/>
    </row>
    <row r="62" spans="1:21" ht="14.25" customHeight="1" x14ac:dyDescent="0.25">
      <c r="A62" s="18"/>
      <c r="B62" s="99" t="str">
        <f>IF(AND(YEAR('Dados de Entrada'!N52)&gt;=$D$18,YEAR('Dados de Entrada'!N52)&lt;=$D$19),'Dados de Entrada'!N52,"")</f>
        <v>Junho/1997</v>
      </c>
      <c r="C62" s="100">
        <f t="shared" si="8"/>
        <v>107563.32</v>
      </c>
      <c r="D62" s="97">
        <f>IF(B62="","",IFERROR(
INDEX('Dados de Entrada'!$K$13:$K$35,MATCH(C62,'Dados de Entrada'!$J$13:$J$35,0)),
INDEX('Dados de Entrada'!$K$13:$K$35,MATCH(C62,'Dados de Entrada'!$J$13:$J$35,1))+
(C62-INDEX('Dados de Entrada'!$J$13:$J$35,MATCH(C62,'Dados de Entrada'!$J$13:$J$35,1)))*
(INDEX('Dados de Entrada'!$K$13:$K$35,MATCH(C62,'Dados de Entrada'!$J$13:$J$35,1)+1)-INDEX('Dados de Entrada'!$K$13:$K$35,MATCH(C62,'Dados de Entrada'!$J$13:$J$35,1)))/
(INDEX('Dados de Entrada'!$J$13:$J$35,MATCH(C62,'Dados de Entrada'!$J$13:$J$35,1)+1)-INDEX('Dados de Entrada'!$J$13:$J$35,MATCH(C62,'Dados de Entrada'!$J$13:$J$35,1)))
))</f>
        <v>23900</v>
      </c>
      <c r="E62" s="101">
        <f>IF(B62="","",('Dados de Entrada'!O52/'Dados de Entrada'!$Q$6)*'Dados de Entrada'!$L$4)</f>
        <v>0.22832762616822433</v>
      </c>
      <c r="F62" s="101">
        <f t="shared" si="9"/>
        <v>7.0000000000000007E-2</v>
      </c>
      <c r="G62" s="101">
        <f>IF(B62="","",VLOOKUP(MONTH(B62),Retiradas!$P$3:$S$14,3,FALSE))</f>
        <v>1.8791666666666668E-2</v>
      </c>
      <c r="H62" s="137">
        <f>IF(B62="","",(VLOOKUP(MONTH(B62),Evaporação!$D$5:$F$16,3,FALSE)/(1000*3600*24*VLOOKUP(MONTH(B62),'Dados de Entrada'!$T$11:$V$22,3,FALSE)))*Simulação!D62)</f>
        <v>1.4504128086419755E-3</v>
      </c>
      <c r="I62" s="146"/>
      <c r="J62" s="138">
        <f>IF(B62="","",(E62+I62-F62-G62-H62)*3600*24*VLOOKUP(MONTH(B62),'Dados de Entrada'!$T$11:$V$22,3,FALSE))</f>
        <v>357917.73702803743</v>
      </c>
      <c r="K62" s="100">
        <f>IF(B62="","",IF(J62+K61&lt;'Dados de Entrada'!$G$7,IF(Simulação!J62+K61&lt;'Dados de Entrada'!$L$7,'Dados de Entrada'!$L$7,J62+K61),'Dados de Entrada'!$G$7))</f>
        <v>107563.32</v>
      </c>
      <c r="L62" s="101">
        <f>IF(B62="","",IF(AND(J62&gt;0,K62='Dados de Entrada'!$G$7),(J62/(3600*24*VLOOKUP(MONTH(B62),'Dados de Entrada'!$T$11:$V$22,3,FALSE))),0))</f>
        <v>0.13808554669291567</v>
      </c>
      <c r="M62" s="26">
        <f t="shared" si="10"/>
        <v>0.20808554669291568</v>
      </c>
      <c r="N62" s="102">
        <f>IF(B62="","",IF(K62='Dados de Entrada'!$L$7,1,0))</f>
        <v>0</v>
      </c>
      <c r="O62" s="26">
        <f t="shared" si="11"/>
        <v>6</v>
      </c>
      <c r="P62" s="110">
        <f>IF(B62="","",'Dados de Entrada'!$L$7)</f>
        <v>32269</v>
      </c>
      <c r="Q62" s="103">
        <f t="shared" si="12"/>
        <v>42</v>
      </c>
      <c r="U62" s="18"/>
    </row>
    <row r="63" spans="1:21" ht="14.25" customHeight="1" x14ac:dyDescent="0.25">
      <c r="A63" s="18"/>
      <c r="B63" s="99" t="str">
        <f>IF(AND(YEAR('Dados de Entrada'!N53)&gt;=$D$18,YEAR('Dados de Entrada'!N53)&lt;=$D$19),'Dados de Entrada'!N53,"")</f>
        <v>Julho/1997</v>
      </c>
      <c r="C63" s="100">
        <f t="shared" si="8"/>
        <v>107563.32</v>
      </c>
      <c r="D63" s="97">
        <f>IF(B63="","",IFERROR(
INDEX('Dados de Entrada'!$K$13:$K$35,MATCH(C63,'Dados de Entrada'!$J$13:$J$35,0)),
INDEX('Dados de Entrada'!$K$13:$K$35,MATCH(C63,'Dados de Entrada'!$J$13:$J$35,1))+
(C63-INDEX('Dados de Entrada'!$J$13:$J$35,MATCH(C63,'Dados de Entrada'!$J$13:$J$35,1)))*
(INDEX('Dados de Entrada'!$K$13:$K$35,MATCH(C63,'Dados de Entrada'!$J$13:$J$35,1)+1)-INDEX('Dados de Entrada'!$K$13:$K$35,MATCH(C63,'Dados de Entrada'!$J$13:$J$35,1)))/
(INDEX('Dados de Entrada'!$J$13:$J$35,MATCH(C63,'Dados de Entrada'!$J$13:$J$35,1)+1)-INDEX('Dados de Entrada'!$J$13:$J$35,MATCH(C63,'Dados de Entrada'!$J$13:$J$35,1)))
))</f>
        <v>23900</v>
      </c>
      <c r="E63" s="101">
        <f>IF(B63="","",('Dados de Entrada'!O53/'Dados de Entrada'!$Q$6)*'Dados de Entrada'!$L$4)</f>
        <v>0.177200523364486</v>
      </c>
      <c r="F63" s="101">
        <f t="shared" si="9"/>
        <v>7.0000000000000007E-2</v>
      </c>
      <c r="G63" s="101">
        <f>IF(B63="","",VLOOKUP(MONTH(B63),Retiradas!$P$3:$S$14,3,FALSE))</f>
        <v>1.81989247311828E-2</v>
      </c>
      <c r="H63" s="137">
        <f>IF(B63="","",(VLOOKUP(MONTH(B63),Evaporação!$D$5:$F$16,3,FALSE)/(1000*3600*24*VLOOKUP(MONTH(B63),'Dados de Entrada'!$T$11:$V$22,3,FALSE)))*Simulação!D63)</f>
        <v>1.8346176821983273E-3</v>
      </c>
      <c r="I63" s="146"/>
      <c r="J63" s="138">
        <f>IF(B63="","",(E63+I63-F63-G63-H63)*3600*24*VLOOKUP(MONTH(B63),'Dados de Entrada'!$T$11:$V$22,3,FALSE))</f>
        <v>233468.04177943926</v>
      </c>
      <c r="K63" s="100">
        <f>IF(B63="","",IF(J63+K62&lt;'Dados de Entrada'!$G$7,IF(Simulação!J63+K62&lt;'Dados de Entrada'!$L$7,'Dados de Entrada'!$L$7,J63+K62),'Dados de Entrada'!$G$7))</f>
        <v>107563.32</v>
      </c>
      <c r="L63" s="101">
        <f>IF(B63="","",IF(AND(J63&gt;0,K63='Dados de Entrada'!$G$7),(J63/(3600*24*VLOOKUP(MONTH(B63),'Dados de Entrada'!$T$11:$V$22,3,FALSE))),0))</f>
        <v>8.7166980951104867E-2</v>
      </c>
      <c r="M63" s="26">
        <f t="shared" si="10"/>
        <v>0.15716698095110487</v>
      </c>
      <c r="N63" s="102">
        <f>IF(B63="","",IF(K63='Dados de Entrada'!$L$7,1,0))</f>
        <v>0</v>
      </c>
      <c r="O63" s="26">
        <f t="shared" si="11"/>
        <v>7</v>
      </c>
      <c r="P63" s="110">
        <f>IF(B63="","",'Dados de Entrada'!$L$7)</f>
        <v>32269</v>
      </c>
      <c r="Q63" s="103">
        <f t="shared" si="12"/>
        <v>43</v>
      </c>
      <c r="U63" s="18"/>
    </row>
    <row r="64" spans="1:21" ht="14.25" customHeight="1" x14ac:dyDescent="0.25">
      <c r="A64" s="18"/>
      <c r="B64" s="99" t="str">
        <f>IF(AND(YEAR('Dados de Entrada'!N54)&gt;=$D$18,YEAR('Dados de Entrada'!N54)&lt;=$D$19),'Dados de Entrada'!N54,"")</f>
        <v>Agosto/1997</v>
      </c>
      <c r="C64" s="100">
        <f t="shared" si="8"/>
        <v>107563.32</v>
      </c>
      <c r="D64" s="97">
        <f>IF(B64="","",IFERROR(
INDEX('Dados de Entrada'!$K$13:$K$35,MATCH(C64,'Dados de Entrada'!$J$13:$J$35,0)),
INDEX('Dados de Entrada'!$K$13:$K$35,MATCH(C64,'Dados de Entrada'!$J$13:$J$35,1))+
(C64-INDEX('Dados de Entrada'!$J$13:$J$35,MATCH(C64,'Dados de Entrada'!$J$13:$J$35,1)))*
(INDEX('Dados de Entrada'!$K$13:$K$35,MATCH(C64,'Dados de Entrada'!$J$13:$J$35,1)+1)-INDEX('Dados de Entrada'!$K$13:$K$35,MATCH(C64,'Dados de Entrada'!$J$13:$J$35,1)))/
(INDEX('Dados de Entrada'!$J$13:$J$35,MATCH(C64,'Dados de Entrada'!$J$13:$J$35,1)+1)-INDEX('Dados de Entrada'!$J$13:$J$35,MATCH(C64,'Dados de Entrada'!$J$13:$J$35,1)))
))</f>
        <v>23900</v>
      </c>
      <c r="E64" s="101">
        <f>IF(B64="","",('Dados de Entrada'!O54/'Dados de Entrada'!$Q$6)*'Dados de Entrada'!$L$4)</f>
        <v>0.14868964485981306</v>
      </c>
      <c r="F64" s="101">
        <f t="shared" si="9"/>
        <v>6.7000000000000004E-2</v>
      </c>
      <c r="G64" s="101">
        <f>IF(B64="","",VLOOKUP(MONTH(B64),Retiradas!$P$3:$S$14,3,FALSE))</f>
        <v>1.81989247311828E-2</v>
      </c>
      <c r="H64" s="137">
        <f>IF(B64="","",(VLOOKUP(MONTH(B64),Evaporação!$D$5:$F$16,3,FALSE)/(1000*3600*24*VLOOKUP(MONTH(B64),'Dados de Entrada'!$T$11:$V$22,3,FALSE)))*Simulação!D64)</f>
        <v>2.3905353942652329E-3</v>
      </c>
      <c r="I64" s="146"/>
      <c r="J64" s="138">
        <f>IF(B64="","",(E64+I64-F64-G64-H64)*3600*24*VLOOKUP(MONTH(B64),'Dados de Entrada'!$T$11:$V$22,3,FALSE))</f>
        <v>163650.73479252329</v>
      </c>
      <c r="K64" s="100">
        <f>IF(B64="","",IF(J64+K63&lt;'Dados de Entrada'!$G$7,IF(Simulação!J64+K63&lt;'Dados de Entrada'!$L$7,'Dados de Entrada'!$L$7,J64+K63),'Dados de Entrada'!$G$7))</f>
        <v>107563.32</v>
      </c>
      <c r="L64" s="101">
        <f>IF(B64="","",IF(AND(J64&gt;0,K64='Dados de Entrada'!$G$7),(J64/(3600*24*VLOOKUP(MONTH(B64),'Dados de Entrada'!$T$11:$V$22,3,FALSE))),0))</f>
        <v>6.1100184734365029E-2</v>
      </c>
      <c r="M64" s="26">
        <f t="shared" si="10"/>
        <v>0.12810018473436502</v>
      </c>
      <c r="N64" s="102">
        <f>IF(B64="","",IF(K64='Dados de Entrada'!$L$7,1,0))</f>
        <v>0</v>
      </c>
      <c r="O64" s="26">
        <f t="shared" si="11"/>
        <v>8</v>
      </c>
      <c r="P64" s="110">
        <f>IF(B64="","",'Dados de Entrada'!$L$7)</f>
        <v>32269</v>
      </c>
      <c r="Q64" s="103">
        <f t="shared" si="12"/>
        <v>44</v>
      </c>
      <c r="U64" s="18"/>
    </row>
    <row r="65" spans="1:21" ht="14.25" customHeight="1" x14ac:dyDescent="0.25">
      <c r="A65" s="18"/>
      <c r="B65" s="99" t="str">
        <f>IF(AND(YEAR('Dados de Entrada'!N55)&gt;=$D$18,YEAR('Dados de Entrada'!N55)&lt;=$D$19),'Dados de Entrada'!N55,"")</f>
        <v>Setembro/1997</v>
      </c>
      <c r="C65" s="100">
        <f t="shared" si="8"/>
        <v>107563.32</v>
      </c>
      <c r="D65" s="97">
        <f>IF(B65="","",IFERROR(
INDEX('Dados de Entrada'!$K$13:$K$35,MATCH(C65,'Dados de Entrada'!$J$13:$J$35,0)),
INDEX('Dados de Entrada'!$K$13:$K$35,MATCH(C65,'Dados de Entrada'!$J$13:$J$35,1))+
(C65-INDEX('Dados de Entrada'!$J$13:$J$35,MATCH(C65,'Dados de Entrada'!$J$13:$J$35,1)))*
(INDEX('Dados de Entrada'!$K$13:$K$35,MATCH(C65,'Dados de Entrada'!$J$13:$J$35,1)+1)-INDEX('Dados de Entrada'!$K$13:$K$35,MATCH(C65,'Dados de Entrada'!$J$13:$J$35,1)))/
(INDEX('Dados de Entrada'!$J$13:$J$35,MATCH(C65,'Dados de Entrada'!$J$13:$J$35,1)+1)-INDEX('Dados de Entrada'!$J$13:$J$35,MATCH(C65,'Dados de Entrada'!$J$13:$J$35,1)))
))</f>
        <v>23900</v>
      </c>
      <c r="E65" s="101">
        <f>IF(B65="","",('Dados de Entrada'!O55/'Dados de Entrada'!$Q$6)*'Dados de Entrada'!$L$4)</f>
        <v>0.13557704672897194</v>
      </c>
      <c r="F65" s="101">
        <f t="shared" si="9"/>
        <v>6.5000000000000002E-2</v>
      </c>
      <c r="G65" s="101">
        <f>IF(B65="","",VLOOKUP(MONTH(B65),Retiradas!$P$3:$S$14,3,FALSE))</f>
        <v>1.8791666666666668E-2</v>
      </c>
      <c r="H65" s="137">
        <f>IF(B65="","",(VLOOKUP(MONTH(B65),Evaporação!$D$5:$F$16,3,FALSE)/(1000*3600*24*VLOOKUP(MONTH(B65),'Dados de Entrada'!$T$11:$V$22,3,FALSE)))*Simulação!D65)</f>
        <v>2.2438522376543209E-3</v>
      </c>
      <c r="I65" s="146"/>
      <c r="J65" s="138">
        <f>IF(B65="","",(E65+I65-F65-G65-H65)*3600*24*VLOOKUP(MONTH(B65),'Dados de Entrada'!$T$11:$V$22,3,FALSE))</f>
        <v>128411.64012149528</v>
      </c>
      <c r="K65" s="100">
        <f>IF(B65="","",IF(J65+K64&lt;'Dados de Entrada'!$G$7,IF(Simulação!J65+K64&lt;'Dados de Entrada'!$L$7,'Dados de Entrada'!$L$7,J65+K64),'Dados de Entrada'!$G$7))</f>
        <v>107563.32</v>
      </c>
      <c r="L65" s="101">
        <f>IF(B65="","",IF(AND(J65&gt;0,K65='Dados de Entrada'!$G$7),(J65/(3600*24*VLOOKUP(MONTH(B65),'Dados de Entrada'!$T$11:$V$22,3,FALSE))),0))</f>
        <v>4.9541527824650954E-2</v>
      </c>
      <c r="M65" s="26">
        <f t="shared" si="10"/>
        <v>0.11454152782465096</v>
      </c>
      <c r="N65" s="102">
        <f>IF(B65="","",IF(K65='Dados de Entrada'!$L$7,1,0))</f>
        <v>0</v>
      </c>
      <c r="O65" s="26">
        <f t="shared" si="11"/>
        <v>9</v>
      </c>
      <c r="P65" s="110">
        <f>IF(B65="","",'Dados de Entrada'!$L$7)</f>
        <v>32269</v>
      </c>
      <c r="Q65" s="103">
        <f t="shared" si="12"/>
        <v>45</v>
      </c>
      <c r="U65" s="18"/>
    </row>
    <row r="66" spans="1:21" ht="14.25" customHeight="1" x14ac:dyDescent="0.25">
      <c r="A66" s="18"/>
      <c r="B66" s="99" t="str">
        <f>IF(AND(YEAR('Dados de Entrada'!N56)&gt;=$D$18,YEAR('Dados de Entrada'!N56)&lt;=$D$19),'Dados de Entrada'!N56,"")</f>
        <v>Outubro/1997</v>
      </c>
      <c r="C66" s="100">
        <f t="shared" si="8"/>
        <v>107563.32</v>
      </c>
      <c r="D66" s="97">
        <f>IF(B66="","",IFERROR(
INDEX('Dados de Entrada'!$K$13:$K$35,MATCH(C66,'Dados de Entrada'!$J$13:$J$35,0)),
INDEX('Dados de Entrada'!$K$13:$K$35,MATCH(C66,'Dados de Entrada'!$J$13:$J$35,1))+
(C66-INDEX('Dados de Entrada'!$J$13:$J$35,MATCH(C66,'Dados de Entrada'!$J$13:$J$35,1)))*
(INDEX('Dados de Entrada'!$K$13:$K$35,MATCH(C66,'Dados de Entrada'!$J$13:$J$35,1)+1)-INDEX('Dados de Entrada'!$K$13:$K$35,MATCH(C66,'Dados de Entrada'!$J$13:$J$35,1)))/
(INDEX('Dados de Entrada'!$J$13:$J$35,MATCH(C66,'Dados de Entrada'!$J$13:$J$35,1)+1)-INDEX('Dados de Entrada'!$J$13:$J$35,MATCH(C66,'Dados de Entrada'!$J$13:$J$35,1)))
))</f>
        <v>23900</v>
      </c>
      <c r="E66" s="101">
        <f>IF(B66="","",('Dados de Entrada'!O56/'Dados de Entrada'!$Q$6)*'Dados de Entrada'!$L$4)</f>
        <v>0.16577211214953269</v>
      </c>
      <c r="F66" s="101">
        <f t="shared" si="9"/>
        <v>6.2E-2</v>
      </c>
      <c r="G66" s="101">
        <f>IF(B66="","",VLOOKUP(MONTH(B66),Retiradas!$P$3:$S$14,3,FALSE))</f>
        <v>1.81989247311828E-2</v>
      </c>
      <c r="H66" s="137">
        <f>IF(B66="","",(VLOOKUP(MONTH(B66),Evaporação!$D$5:$F$16,3,FALSE)/(1000*3600*24*VLOOKUP(MONTH(B66),'Dados de Entrada'!$T$11:$V$22,3,FALSE)))*Simulação!D66)</f>
        <v>1.9524044205495817E-3</v>
      </c>
      <c r="I66" s="146"/>
      <c r="J66" s="138">
        <f>IF(B66="","",(E66+I66-F66-G66-H66)*3600*24*VLOOKUP(MONTH(B66),'Dados de Entrada'!$T$11:$V$22,3,FALSE))</f>
        <v>223969.90518130836</v>
      </c>
      <c r="K66" s="100">
        <f>IF(B66="","",IF(J66+K65&lt;'Dados de Entrada'!$G$7,IF(Simulação!J66+K65&lt;'Dados de Entrada'!$L$7,'Dados de Entrada'!$L$7,J66+K65),'Dados de Entrada'!$G$7))</f>
        <v>107563.32</v>
      </c>
      <c r="L66" s="101">
        <f>IF(B66="","",IF(AND(J66&gt;0,K66='Dados de Entrada'!$G$7),(J66/(3600*24*VLOOKUP(MONTH(B66),'Dados de Entrada'!$T$11:$V$22,3,FALSE))),0))</f>
        <v>8.3620782997800319E-2</v>
      </c>
      <c r="M66" s="26">
        <f t="shared" si="10"/>
        <v>0.14562078299780032</v>
      </c>
      <c r="N66" s="102">
        <f>IF(B66="","",IF(K66='Dados de Entrada'!$L$7,1,0))</f>
        <v>0</v>
      </c>
      <c r="O66" s="26">
        <f t="shared" si="11"/>
        <v>10</v>
      </c>
      <c r="P66" s="110">
        <f>IF(B66="","",'Dados de Entrada'!$L$7)</f>
        <v>32269</v>
      </c>
      <c r="Q66" s="103">
        <f t="shared" si="12"/>
        <v>46</v>
      </c>
      <c r="U66" s="18"/>
    </row>
    <row r="67" spans="1:21" ht="14.25" customHeight="1" x14ac:dyDescent="0.25">
      <c r="A67" s="18"/>
      <c r="B67" s="99" t="str">
        <f>IF(AND(YEAR('Dados de Entrada'!N57)&gt;=$D$18,YEAR('Dados de Entrada'!N57)&lt;=$D$19),'Dados de Entrada'!N57,"")</f>
        <v>Novembro/1997</v>
      </c>
      <c r="C67" s="100">
        <f t="shared" si="8"/>
        <v>107563.32</v>
      </c>
      <c r="D67" s="97">
        <f>IF(B67="","",IFERROR(
INDEX('Dados de Entrada'!$K$13:$K$35,MATCH(C67,'Dados de Entrada'!$J$13:$J$35,0)),
INDEX('Dados de Entrada'!$K$13:$K$35,MATCH(C67,'Dados de Entrada'!$J$13:$J$35,1))+
(C67-INDEX('Dados de Entrada'!$J$13:$J$35,MATCH(C67,'Dados de Entrada'!$J$13:$J$35,1)))*
(INDEX('Dados de Entrada'!$K$13:$K$35,MATCH(C67,'Dados de Entrada'!$J$13:$J$35,1)+1)-INDEX('Dados de Entrada'!$K$13:$K$35,MATCH(C67,'Dados de Entrada'!$J$13:$J$35,1)))/
(INDEX('Dados de Entrada'!$J$13:$J$35,MATCH(C67,'Dados de Entrada'!$J$13:$J$35,1)+1)-INDEX('Dados de Entrada'!$J$13:$J$35,MATCH(C67,'Dados de Entrada'!$J$13:$J$35,1)))
))</f>
        <v>23900</v>
      </c>
      <c r="E67" s="101">
        <f>IF(B67="","",('Dados de Entrada'!O57/'Dados de Entrada'!$Q$6)*'Dados de Entrada'!$L$4)</f>
        <v>0.28919895327102807</v>
      </c>
      <c r="F67" s="101">
        <f t="shared" si="9"/>
        <v>7.4999999999999997E-2</v>
      </c>
      <c r="G67" s="101">
        <f>IF(B67="","",VLOOKUP(MONTH(B67),Retiradas!$P$3:$S$14,3,FALSE))</f>
        <v>1.8791666666666668E-2</v>
      </c>
      <c r="H67" s="137">
        <f>IF(B67="","",(VLOOKUP(MONTH(B67),Evaporação!$D$5:$F$16,3,FALSE)/(1000*3600*24*VLOOKUP(MONTH(B67),'Dados de Entrada'!$T$11:$V$22,3,FALSE)))*Simulação!D67)</f>
        <v>1.4033873456790122E-3</v>
      </c>
      <c r="I67" s="146"/>
      <c r="J67" s="138">
        <f>IF(B67="","",(E67+I67-F67-G67-H67)*3600*24*VLOOKUP(MONTH(B67),'Dados de Entrada'!$T$11:$V$22,3,FALSE))</f>
        <v>502858.10687850468</v>
      </c>
      <c r="K67" s="100">
        <f>IF(B67="","",IF(J67+K66&lt;'Dados de Entrada'!$G$7,IF(Simulação!J67+K66&lt;'Dados de Entrada'!$L$7,'Dados de Entrada'!$L$7,J67+K66),'Dados de Entrada'!$G$7))</f>
        <v>107563.32</v>
      </c>
      <c r="L67" s="101">
        <f>IF(B67="","",IF(AND(J67&gt;0,K67='Dados de Entrada'!$G$7),(J67/(3600*24*VLOOKUP(MONTH(B67),'Dados de Entrada'!$T$11:$V$22,3,FALSE))),0))</f>
        <v>0.19400389925868236</v>
      </c>
      <c r="M67" s="26">
        <f t="shared" si="10"/>
        <v>0.26900389925868234</v>
      </c>
      <c r="N67" s="102">
        <f>IF(B67="","",IF(K67='Dados de Entrada'!$L$7,1,0))</f>
        <v>0</v>
      </c>
      <c r="O67" s="26">
        <f t="shared" si="11"/>
        <v>11</v>
      </c>
      <c r="P67" s="110">
        <f>IF(B67="","",'Dados de Entrada'!$L$7)</f>
        <v>32269</v>
      </c>
      <c r="Q67" s="103">
        <f t="shared" si="12"/>
        <v>47</v>
      </c>
      <c r="U67" s="18"/>
    </row>
    <row r="68" spans="1:21" ht="14.25" customHeight="1" x14ac:dyDescent="0.25">
      <c r="A68" s="18"/>
      <c r="B68" s="99" t="str">
        <f>IF(AND(YEAR('Dados de Entrada'!N58)&gt;=$D$18,YEAR('Dados de Entrada'!N58)&lt;=$D$19),'Dados de Entrada'!N58,"")</f>
        <v>Dezembro/1997</v>
      </c>
      <c r="C68" s="100">
        <f t="shared" si="8"/>
        <v>107563.32</v>
      </c>
      <c r="D68" s="97">
        <f>IF(B68="","",IFERROR(
INDEX('Dados de Entrada'!$K$13:$K$35,MATCH(C68,'Dados de Entrada'!$J$13:$J$35,0)),
INDEX('Dados de Entrada'!$K$13:$K$35,MATCH(C68,'Dados de Entrada'!$J$13:$J$35,1))+
(C68-INDEX('Dados de Entrada'!$J$13:$J$35,MATCH(C68,'Dados de Entrada'!$J$13:$J$35,1)))*
(INDEX('Dados de Entrada'!$K$13:$K$35,MATCH(C68,'Dados de Entrada'!$J$13:$J$35,1)+1)-INDEX('Dados de Entrada'!$K$13:$K$35,MATCH(C68,'Dados de Entrada'!$J$13:$J$35,1)))/
(INDEX('Dados de Entrada'!$J$13:$J$35,MATCH(C68,'Dados de Entrada'!$J$13:$J$35,1)+1)-INDEX('Dados de Entrada'!$J$13:$J$35,MATCH(C68,'Dados de Entrada'!$J$13:$J$35,1)))
))</f>
        <v>23900</v>
      </c>
      <c r="E68" s="101">
        <f>IF(B68="","",('Dados de Entrada'!O58/'Dados de Entrada'!$Q$6)*'Dados de Entrada'!$L$4)</f>
        <v>0.52137614953271039</v>
      </c>
      <c r="F68" s="101">
        <f t="shared" si="9"/>
        <v>8.9200000000000002E-2</v>
      </c>
      <c r="G68" s="101">
        <f>IF(B68="","",VLOOKUP(MONTH(B68),Retiradas!$P$3:$S$14,3,FALSE))</f>
        <v>1.81989247311828E-2</v>
      </c>
      <c r="H68" s="137">
        <f>IF(B68="","",(VLOOKUP(MONTH(B68),Evaporação!$D$5:$F$16,3,FALSE)/(1000*3600*24*VLOOKUP(MONTH(B68),'Dados de Entrada'!$T$11:$V$22,3,FALSE)))*Simulação!D68)</f>
        <v>1.0681115591397851E-3</v>
      </c>
      <c r="I68" s="146"/>
      <c r="J68" s="138">
        <f>IF(B68="","",(E68+I68-F68-G68-H68)*3600*24*VLOOKUP(MONTH(B68),'Dados de Entrada'!$T$11:$V$22,3,FALSE))</f>
        <v>1105935.7689084117</v>
      </c>
      <c r="K68" s="100">
        <f>IF(B68="","",IF(J68+K67&lt;'Dados de Entrada'!$G$7,IF(Simulação!J68+K67&lt;'Dados de Entrada'!$L$7,'Dados de Entrada'!$L$7,J68+K67),'Dados de Entrada'!$G$7))</f>
        <v>107563.32</v>
      </c>
      <c r="L68" s="101">
        <f>IF(B68="","",IF(AND(J68&gt;0,K68='Dados de Entrada'!$G$7),(J68/(3600*24*VLOOKUP(MONTH(B68),'Dados de Entrada'!$T$11:$V$22,3,FALSE))),0))</f>
        <v>0.41290911324238788</v>
      </c>
      <c r="M68" s="26">
        <f t="shared" si="10"/>
        <v>0.50210911324238783</v>
      </c>
      <c r="N68" s="102">
        <f>IF(B68="","",IF(K68='Dados de Entrada'!$L$7,1,0))</f>
        <v>0</v>
      </c>
      <c r="O68" s="26">
        <f t="shared" si="11"/>
        <v>12</v>
      </c>
      <c r="P68" s="110">
        <f>IF(B68="","",'Dados de Entrada'!$L$7)</f>
        <v>32269</v>
      </c>
      <c r="Q68" s="103">
        <f t="shared" si="12"/>
        <v>48</v>
      </c>
      <c r="U68" s="18"/>
    </row>
    <row r="69" spans="1:21" ht="14.25" customHeight="1" x14ac:dyDescent="0.25">
      <c r="A69" s="18"/>
      <c r="B69" s="99" t="str">
        <f>IF(AND(YEAR('Dados de Entrada'!N59)&gt;=$D$18,YEAR('Dados de Entrada'!N59)&lt;=$D$19),'Dados de Entrada'!N59,"")</f>
        <v>Janeiro/1998</v>
      </c>
      <c r="C69" s="100">
        <f t="shared" si="8"/>
        <v>107563.32</v>
      </c>
      <c r="D69" s="97">
        <f>IF(B69="","",IFERROR(
INDEX('Dados de Entrada'!$K$13:$K$35,MATCH(C69,'Dados de Entrada'!$J$13:$J$35,0)),
INDEX('Dados de Entrada'!$K$13:$K$35,MATCH(C69,'Dados de Entrada'!$J$13:$J$35,1))+
(C69-INDEX('Dados de Entrada'!$J$13:$J$35,MATCH(C69,'Dados de Entrada'!$J$13:$J$35,1)))*
(INDEX('Dados de Entrada'!$K$13:$K$35,MATCH(C69,'Dados de Entrada'!$J$13:$J$35,1)+1)-INDEX('Dados de Entrada'!$K$13:$K$35,MATCH(C69,'Dados de Entrada'!$J$13:$J$35,1)))/
(INDEX('Dados de Entrada'!$J$13:$J$35,MATCH(C69,'Dados de Entrada'!$J$13:$J$35,1)+1)-INDEX('Dados de Entrada'!$J$13:$J$35,MATCH(C69,'Dados de Entrada'!$J$13:$J$35,1)))
))</f>
        <v>23900</v>
      </c>
      <c r="E69" s="101">
        <f>IF(B69="","",('Dados de Entrada'!O59/'Dados de Entrada'!$Q$6)*'Dados de Entrada'!$L$4)</f>
        <v>0.41852044859813081</v>
      </c>
      <c r="F69" s="101">
        <f t="shared" si="9"/>
        <v>8.9200000000000002E-2</v>
      </c>
      <c r="G69" s="101">
        <f>IF(B69="","",VLOOKUP(MONTH(B69),Retiradas!$P$3:$S$14,3,FALSE))</f>
        <v>1.81989247311828E-2</v>
      </c>
      <c r="H69" s="137">
        <f>IF(B69="","",(VLOOKUP(MONTH(B69),Evaporação!$D$5:$F$16,3,FALSE)/(1000*3600*24*VLOOKUP(MONTH(B69),'Dados de Entrada'!$T$11:$V$22,3,FALSE)))*Simulação!D69)</f>
        <v>1.0056488948626046E-3</v>
      </c>
      <c r="I69" s="146"/>
      <c r="J69" s="138">
        <f>IF(B69="","",(E69+I69-F69-G69-H69)*3600*24*VLOOKUP(MONTH(B69),'Dados de Entrada'!$T$11:$V$22,3,FALSE))</f>
        <v>830614.35952523351</v>
      </c>
      <c r="K69" s="100">
        <f>IF(B69="","",IF(J69+K68&lt;'Dados de Entrada'!$G$7,IF(Simulação!J69+K68&lt;'Dados de Entrada'!$L$7,'Dados de Entrada'!$L$7,J69+K68),'Dados de Entrada'!$G$7))</f>
        <v>107563.32</v>
      </c>
      <c r="L69" s="101">
        <f>IF(B69="","",IF(AND(J69&gt;0,K69='Dados de Entrada'!$G$7),(J69/(3600*24*VLOOKUP(MONTH(B69),'Dados de Entrada'!$T$11:$V$22,3,FALSE))),0))</f>
        <v>0.31011587497208537</v>
      </c>
      <c r="M69" s="26">
        <f t="shared" si="10"/>
        <v>0.39931587497208537</v>
      </c>
      <c r="N69" s="102">
        <f>IF(B69="","",IF(K69='Dados de Entrada'!$L$7,1,0))</f>
        <v>0</v>
      </c>
      <c r="O69" s="26">
        <f t="shared" si="11"/>
        <v>1</v>
      </c>
      <c r="P69" s="110">
        <f>IF(B69="","",'Dados de Entrada'!$L$7)</f>
        <v>32269</v>
      </c>
      <c r="Q69" s="103">
        <f t="shared" si="12"/>
        <v>49</v>
      </c>
      <c r="U69" s="18"/>
    </row>
    <row r="70" spans="1:21" ht="14.25" customHeight="1" x14ac:dyDescent="0.25">
      <c r="A70" s="18"/>
      <c r="B70" s="99" t="str">
        <f>IF(AND(YEAR('Dados de Entrada'!N60)&gt;=$D$18,YEAR('Dados de Entrada'!N60)&lt;=$D$19),'Dados de Entrada'!N60,"")</f>
        <v>Fevereiro/1998</v>
      </c>
      <c r="C70" s="100">
        <f t="shared" si="8"/>
        <v>107563.32</v>
      </c>
      <c r="D70" s="97">
        <f>IF(B70="","",IFERROR(
INDEX('Dados de Entrada'!$K$13:$K$35,MATCH(C70,'Dados de Entrada'!$J$13:$J$35,0)),
INDEX('Dados de Entrada'!$K$13:$K$35,MATCH(C70,'Dados de Entrada'!$J$13:$J$35,1))+
(C70-INDEX('Dados de Entrada'!$J$13:$J$35,MATCH(C70,'Dados de Entrada'!$J$13:$J$35,1)))*
(INDEX('Dados de Entrada'!$K$13:$K$35,MATCH(C70,'Dados de Entrada'!$J$13:$J$35,1)+1)-INDEX('Dados de Entrada'!$K$13:$K$35,MATCH(C70,'Dados de Entrada'!$J$13:$J$35,1)))/
(INDEX('Dados de Entrada'!$J$13:$J$35,MATCH(C70,'Dados de Entrada'!$J$13:$J$35,1)+1)-INDEX('Dados de Entrada'!$J$13:$J$35,MATCH(C70,'Dados de Entrada'!$J$13:$J$35,1)))
))</f>
        <v>23900</v>
      </c>
      <c r="E70" s="101">
        <f>IF(B70="","",('Dados de Entrada'!O60/'Dados de Entrada'!$Q$6)*'Dados de Entrada'!$L$4)</f>
        <v>0.73045592523364478</v>
      </c>
      <c r="F70" s="101">
        <f t="shared" si="9"/>
        <v>9.5000000000000001E-2</v>
      </c>
      <c r="G70" s="101">
        <f>IF(B70="","",VLOOKUP(MONTH(B70),Retiradas!$P$3:$S$14,3,FALSE))</f>
        <v>2.0107142857142858E-2</v>
      </c>
      <c r="H70" s="137">
        <f>IF(B70="","",(VLOOKUP(MONTH(B70),Evaporação!$D$5:$F$16,3,FALSE)/(1000*3600*24*VLOOKUP(MONTH(B70),'Dados de Entrada'!$T$11:$V$22,3,FALSE)))*Simulação!D70)</f>
        <v>1.1025297619047618E-3</v>
      </c>
      <c r="I70" s="146"/>
      <c r="J70" s="138">
        <f>IF(B70="","",(E70+I70-F70-G70-H70)*3600*24*VLOOKUP(MONTH(B70),'Dados de Entrada'!$T$11:$V$22,3,FALSE))</f>
        <v>1485984.5343252337</v>
      </c>
      <c r="K70" s="100">
        <f>IF(B70="","",IF(J70+K69&lt;'Dados de Entrada'!$G$7,IF(Simulação!J70+K69&lt;'Dados de Entrada'!$L$7,'Dados de Entrada'!$L$7,J70+K69),'Dados de Entrada'!$G$7))</f>
        <v>107563.32</v>
      </c>
      <c r="L70" s="101">
        <f>IF(B70="","",IF(AND(J70&gt;0,K70='Dados de Entrada'!$G$7),(J70/(3600*24*VLOOKUP(MONTH(B70),'Dados de Entrada'!$T$11:$V$22,3,FALSE))),0))</f>
        <v>0.6142462526145972</v>
      </c>
      <c r="M70" s="26">
        <f t="shared" si="10"/>
        <v>0.70924625261459717</v>
      </c>
      <c r="N70" s="102">
        <f>IF(B70="","",IF(K70='Dados de Entrada'!$L$7,1,0))</f>
        <v>0</v>
      </c>
      <c r="O70" s="26">
        <f t="shared" si="11"/>
        <v>2</v>
      </c>
      <c r="P70" s="110">
        <f>IF(B70="","",'Dados de Entrada'!$L$7)</f>
        <v>32269</v>
      </c>
      <c r="Q70" s="103">
        <f t="shared" si="12"/>
        <v>50</v>
      </c>
      <c r="U70" s="18"/>
    </row>
    <row r="71" spans="1:21" ht="14.25" customHeight="1" x14ac:dyDescent="0.25">
      <c r="A71" s="18"/>
      <c r="B71" s="99" t="str">
        <f>IF(AND(YEAR('Dados de Entrada'!N61)&gt;=$D$18,YEAR('Dados de Entrada'!N61)&lt;=$D$19),'Dados de Entrada'!N61,"")</f>
        <v>Março/1998</v>
      </c>
      <c r="C71" s="100">
        <f t="shared" si="8"/>
        <v>107563.32</v>
      </c>
      <c r="D71" s="97">
        <f>IF(B71="","",IFERROR(
INDEX('Dados de Entrada'!$K$13:$K$35,MATCH(C71,'Dados de Entrada'!$J$13:$J$35,0)),
INDEX('Dados de Entrada'!$K$13:$K$35,MATCH(C71,'Dados de Entrada'!$J$13:$J$35,1))+
(C71-INDEX('Dados de Entrada'!$J$13:$J$35,MATCH(C71,'Dados de Entrada'!$J$13:$J$35,1)))*
(INDEX('Dados de Entrada'!$K$13:$K$35,MATCH(C71,'Dados de Entrada'!$J$13:$J$35,1)+1)-INDEX('Dados de Entrada'!$K$13:$K$35,MATCH(C71,'Dados de Entrada'!$J$13:$J$35,1)))/
(INDEX('Dados de Entrada'!$J$13:$J$35,MATCH(C71,'Dados de Entrada'!$J$13:$J$35,1)+1)-INDEX('Dados de Entrada'!$J$13:$J$35,MATCH(C71,'Dados de Entrada'!$J$13:$J$35,1)))
))</f>
        <v>23900</v>
      </c>
      <c r="E71" s="101">
        <f>IF(B71="","",('Dados de Entrada'!O61/'Dados de Entrada'!$Q$6)*'Dados de Entrada'!$L$4)</f>
        <v>0.4452268411214953</v>
      </c>
      <c r="F71" s="101">
        <f t="shared" si="9"/>
        <v>0.1</v>
      </c>
      <c r="G71" s="101">
        <f>IF(B71="","",VLOOKUP(MONTH(B71),Retiradas!$P$3:$S$14,3,FALSE))</f>
        <v>1.81989247311828E-2</v>
      </c>
      <c r="H71" s="137">
        <f>IF(B71="","",(VLOOKUP(MONTH(B71),Evaporação!$D$5:$F$16,3,FALSE)/(1000*3600*24*VLOOKUP(MONTH(B71),'Dados de Entrada'!$T$11:$V$22,3,FALSE)))*Simulação!D71)</f>
        <v>1.0279569892473119E-3</v>
      </c>
      <c r="I71" s="146"/>
      <c r="J71" s="138">
        <f>IF(B71="","",(E71+I71-F71-G71-H71)*3600*24*VLOOKUP(MONTH(B71),'Dados de Entrada'!$T$11:$V$22,3,FALSE))</f>
        <v>873158.29125981301</v>
      </c>
      <c r="K71" s="100">
        <f>IF(B71="","",IF(J71+K70&lt;'Dados de Entrada'!$G$7,IF(Simulação!J71+K70&lt;'Dados de Entrada'!$L$7,'Dados de Entrada'!$L$7,J71+K70),'Dados de Entrada'!$G$7))</f>
        <v>107563.32</v>
      </c>
      <c r="L71" s="101">
        <f>IF(B71="","",IF(AND(J71&gt;0,K71='Dados de Entrada'!$G$7),(J71/(3600*24*VLOOKUP(MONTH(B71),'Dados de Entrada'!$T$11:$V$22,3,FALSE))),0))</f>
        <v>0.32599995940106519</v>
      </c>
      <c r="M71" s="26">
        <f t="shared" si="10"/>
        <v>0.42599995940106516</v>
      </c>
      <c r="N71" s="102">
        <f>IF(B71="","",IF(K71='Dados de Entrada'!$L$7,1,0))</f>
        <v>0</v>
      </c>
      <c r="O71" s="26">
        <f t="shared" si="11"/>
        <v>3</v>
      </c>
      <c r="P71" s="110">
        <f>IF(B71="","",'Dados de Entrada'!$L$7)</f>
        <v>32269</v>
      </c>
      <c r="Q71" s="103">
        <f t="shared" si="12"/>
        <v>51</v>
      </c>
      <c r="U71" s="18"/>
    </row>
    <row r="72" spans="1:21" ht="14.25" customHeight="1" x14ac:dyDescent="0.25">
      <c r="A72" s="18"/>
      <c r="B72" s="99" t="str">
        <f>IF(AND(YEAR('Dados de Entrada'!N62)&gt;=$D$18,YEAR('Dados de Entrada'!N62)&lt;=$D$19),'Dados de Entrada'!N62,"")</f>
        <v>Abril/1998</v>
      </c>
      <c r="C72" s="100">
        <f t="shared" si="8"/>
        <v>107563.32</v>
      </c>
      <c r="D72" s="97">
        <f>IF(B72="","",IFERROR(
INDEX('Dados de Entrada'!$K$13:$K$35,MATCH(C72,'Dados de Entrada'!$J$13:$J$35,0)),
INDEX('Dados de Entrada'!$K$13:$K$35,MATCH(C72,'Dados de Entrada'!$J$13:$J$35,1))+
(C72-INDEX('Dados de Entrada'!$J$13:$J$35,MATCH(C72,'Dados de Entrada'!$J$13:$J$35,1)))*
(INDEX('Dados de Entrada'!$K$13:$K$35,MATCH(C72,'Dados de Entrada'!$J$13:$J$35,1)+1)-INDEX('Dados de Entrada'!$K$13:$K$35,MATCH(C72,'Dados de Entrada'!$J$13:$J$35,1)))/
(INDEX('Dados de Entrada'!$J$13:$J$35,MATCH(C72,'Dados de Entrada'!$J$13:$J$35,1)+1)-INDEX('Dados de Entrada'!$J$13:$J$35,MATCH(C72,'Dados de Entrada'!$J$13:$J$35,1)))
))</f>
        <v>23900</v>
      </c>
      <c r="E72" s="101">
        <f>IF(B72="","",('Dados de Entrada'!O62/'Dados de Entrada'!$Q$6)*'Dados de Entrada'!$L$4)</f>
        <v>0.28751476635514017</v>
      </c>
      <c r="F72" s="101">
        <f t="shared" si="9"/>
        <v>0.09</v>
      </c>
      <c r="G72" s="101">
        <f>IF(B72="","",VLOOKUP(MONTH(B72),Retiradas!$P$3:$S$14,3,FALSE))</f>
        <v>1.8791666666666668E-2</v>
      </c>
      <c r="H72" s="137">
        <f>IF(B72="","",(VLOOKUP(MONTH(B72),Evaporação!$D$5:$F$16,3,FALSE)/(1000*3600*24*VLOOKUP(MONTH(B72),'Dados de Entrada'!$T$11:$V$22,3,FALSE)))*Simulação!D72)</f>
        <v>1.2143634259259258E-3</v>
      </c>
      <c r="I72" s="146"/>
      <c r="J72" s="138">
        <f>IF(B72="","",(E72+I72-F72-G72-H72)*3600*24*VLOOKUP(MONTH(B72),'Dados de Entrada'!$T$11:$V$22,3,FALSE))</f>
        <v>460102.64439252327</v>
      </c>
      <c r="K72" s="100">
        <f>IF(B72="","",IF(J72+K71&lt;'Dados de Entrada'!$G$7,IF(Simulação!J72+K71&lt;'Dados de Entrada'!$L$7,'Dados de Entrada'!$L$7,J72+K71),'Dados de Entrada'!$G$7))</f>
        <v>107563.32</v>
      </c>
      <c r="L72" s="101">
        <f>IF(B72="","",IF(AND(J72&gt;0,K72='Dados de Entrada'!$G$7),(J72/(3600*24*VLOOKUP(MONTH(B72),'Dados de Entrada'!$T$11:$V$22,3,FALSE))),0))</f>
        <v>0.17750873626254757</v>
      </c>
      <c r="M72" s="26">
        <f t="shared" si="10"/>
        <v>0.26750873626254756</v>
      </c>
      <c r="N72" s="102">
        <f>IF(B72="","",IF(K72='Dados de Entrada'!$L$7,1,0))</f>
        <v>0</v>
      </c>
      <c r="O72" s="26">
        <f t="shared" si="11"/>
        <v>4</v>
      </c>
      <c r="P72" s="110">
        <f>IF(B72="","",'Dados de Entrada'!$L$7)</f>
        <v>32269</v>
      </c>
      <c r="Q72" s="103">
        <f t="shared" si="12"/>
        <v>52</v>
      </c>
      <c r="U72" s="18"/>
    </row>
    <row r="73" spans="1:21" ht="14.25" customHeight="1" x14ac:dyDescent="0.25">
      <c r="A73" s="18"/>
      <c r="B73" s="99" t="str">
        <f>IF(AND(YEAR('Dados de Entrada'!N63)&gt;=$D$18,YEAR('Dados de Entrada'!N63)&lt;=$D$19),'Dados de Entrada'!N63,"")</f>
        <v>Maio/1998</v>
      </c>
      <c r="C73" s="100">
        <f t="shared" si="8"/>
        <v>107563.32</v>
      </c>
      <c r="D73" s="97">
        <f>IF(B73="","",IFERROR(
INDEX('Dados de Entrada'!$K$13:$K$35,MATCH(C73,'Dados de Entrada'!$J$13:$J$35,0)),
INDEX('Dados de Entrada'!$K$13:$K$35,MATCH(C73,'Dados de Entrada'!$J$13:$J$35,1))+
(C73-INDEX('Dados de Entrada'!$J$13:$J$35,MATCH(C73,'Dados de Entrada'!$J$13:$J$35,1)))*
(INDEX('Dados de Entrada'!$K$13:$K$35,MATCH(C73,'Dados de Entrada'!$J$13:$J$35,1)+1)-INDEX('Dados de Entrada'!$K$13:$K$35,MATCH(C73,'Dados de Entrada'!$J$13:$J$35,1)))/
(INDEX('Dados de Entrada'!$J$13:$J$35,MATCH(C73,'Dados de Entrada'!$J$13:$J$35,1)+1)-INDEX('Dados de Entrada'!$J$13:$J$35,MATCH(C73,'Dados de Entrada'!$J$13:$J$35,1)))
))</f>
        <v>23900</v>
      </c>
      <c r="E73" s="101">
        <f>IF(B73="","",('Dados de Entrada'!O63/'Dados de Entrada'!$Q$6)*'Dados de Entrada'!$L$4)</f>
        <v>0.25166564485981308</v>
      </c>
      <c r="F73" s="101">
        <f t="shared" si="9"/>
        <v>8.5000000000000006E-2</v>
      </c>
      <c r="G73" s="101">
        <f>IF(B73="","",VLOOKUP(MONTH(B73),Retiradas!$P$3:$S$14,3,FALSE))</f>
        <v>1.81989247311828E-2</v>
      </c>
      <c r="H73" s="137">
        <f>IF(B73="","",(VLOOKUP(MONTH(B73),Evaporação!$D$5:$F$16,3,FALSE)/(1000*3600*24*VLOOKUP(MONTH(B73),'Dados de Entrada'!$T$11:$V$22,3,FALSE)))*Simulação!D73)</f>
        <v>1.2760229988052567E-3</v>
      </c>
      <c r="I73" s="146"/>
      <c r="J73" s="138">
        <f>IF(B73="","",(E73+I73-F73-G73-H73)*3600*24*VLOOKUP(MONTH(B73),'Dados de Entrada'!$T$11:$V$22,3,FALSE))</f>
        <v>394235.56319252338</v>
      </c>
      <c r="K73" s="100">
        <f>IF(B73="","",IF(J73+K72&lt;'Dados de Entrada'!$G$7,IF(Simulação!J73+K72&lt;'Dados de Entrada'!$L$7,'Dados de Entrada'!$L$7,J73+K72),'Dados de Entrada'!$G$7))</f>
        <v>107563.32</v>
      </c>
      <c r="L73" s="101">
        <f>IF(B73="","",IF(AND(J73&gt;0,K73='Dados de Entrada'!$G$7),(J73/(3600*24*VLOOKUP(MONTH(B73),'Dados de Entrada'!$T$11:$V$22,3,FALSE))),0))</f>
        <v>0.14719069712982505</v>
      </c>
      <c r="M73" s="26">
        <f t="shared" si="10"/>
        <v>0.23219069712982504</v>
      </c>
      <c r="N73" s="102">
        <f>IF(B73="","",IF(K73='Dados de Entrada'!$L$7,1,0))</f>
        <v>0</v>
      </c>
      <c r="O73" s="26">
        <f t="shared" si="11"/>
        <v>5</v>
      </c>
      <c r="P73" s="110">
        <f>IF(B73="","",'Dados de Entrada'!$L$7)</f>
        <v>32269</v>
      </c>
      <c r="Q73" s="103">
        <f t="shared" si="12"/>
        <v>53</v>
      </c>
      <c r="U73" s="18"/>
    </row>
    <row r="74" spans="1:21" ht="14.25" customHeight="1" x14ac:dyDescent="0.25">
      <c r="A74" s="18"/>
      <c r="B74" s="99" t="str">
        <f>IF(AND(YEAR('Dados de Entrada'!N64)&gt;=$D$18,YEAR('Dados de Entrada'!N64)&lt;=$D$19),'Dados de Entrada'!N64,"")</f>
        <v>Junho/1998</v>
      </c>
      <c r="C74" s="100">
        <f t="shared" si="8"/>
        <v>107563.32</v>
      </c>
      <c r="D74" s="97">
        <f>IF(B74="","",IFERROR(
INDEX('Dados de Entrada'!$K$13:$K$35,MATCH(C74,'Dados de Entrada'!$J$13:$J$35,0)),
INDEX('Dados de Entrada'!$K$13:$K$35,MATCH(C74,'Dados de Entrada'!$J$13:$J$35,1))+
(C74-INDEX('Dados de Entrada'!$J$13:$J$35,MATCH(C74,'Dados de Entrada'!$J$13:$J$35,1)))*
(INDEX('Dados de Entrada'!$K$13:$K$35,MATCH(C74,'Dados de Entrada'!$J$13:$J$35,1)+1)-INDEX('Dados de Entrada'!$K$13:$K$35,MATCH(C74,'Dados de Entrada'!$J$13:$J$35,1)))/
(INDEX('Dados de Entrada'!$J$13:$J$35,MATCH(C74,'Dados de Entrada'!$J$13:$J$35,1)+1)-INDEX('Dados de Entrada'!$J$13:$J$35,MATCH(C74,'Dados de Entrada'!$J$13:$J$35,1)))
))</f>
        <v>23900</v>
      </c>
      <c r="E74" s="101">
        <f>IF(B74="","",('Dados de Entrada'!O64/'Dados de Entrada'!$Q$6)*'Dados de Entrada'!$L$4)</f>
        <v>0.20198213084112149</v>
      </c>
      <c r="F74" s="101">
        <f t="shared" si="9"/>
        <v>7.0000000000000007E-2</v>
      </c>
      <c r="G74" s="101">
        <f>IF(B74="","",VLOOKUP(MONTH(B74),Retiradas!$P$3:$S$14,3,FALSE))</f>
        <v>1.8791666666666668E-2</v>
      </c>
      <c r="H74" s="137">
        <f>IF(B74="","",(VLOOKUP(MONTH(B74),Evaporação!$D$5:$F$16,3,FALSE)/(1000*3600*24*VLOOKUP(MONTH(B74),'Dados de Entrada'!$T$11:$V$22,3,FALSE)))*Simulação!D74)</f>
        <v>1.4504128086419755E-3</v>
      </c>
      <c r="I74" s="146"/>
      <c r="J74" s="138">
        <f>IF(B74="","",(E74+I74-F74-G74-H74)*3600*24*VLOOKUP(MONTH(B74),'Dados de Entrada'!$T$11:$V$22,3,FALSE))</f>
        <v>289630.21314018685</v>
      </c>
      <c r="K74" s="100">
        <f>IF(B74="","",IF(J74+K73&lt;'Dados de Entrada'!$G$7,IF(Simulação!J74+K73&lt;'Dados de Entrada'!$L$7,'Dados de Entrada'!$L$7,J74+K73),'Dados de Entrada'!$G$7))</f>
        <v>107563.32</v>
      </c>
      <c r="L74" s="101">
        <f>IF(B74="","",IF(AND(J74&gt;0,K74='Dados de Entrada'!$G$7),(J74/(3600*24*VLOOKUP(MONTH(B74),'Dados de Entrada'!$T$11:$V$22,3,FALSE))),0))</f>
        <v>0.11174005136581283</v>
      </c>
      <c r="M74" s="26">
        <f t="shared" si="10"/>
        <v>0.18174005136581284</v>
      </c>
      <c r="N74" s="102">
        <f>IF(B74="","",IF(K74='Dados de Entrada'!$L$7,1,0))</f>
        <v>0</v>
      </c>
      <c r="O74" s="26">
        <f t="shared" si="11"/>
        <v>6</v>
      </c>
      <c r="P74" s="110">
        <f>IF(B74="","",'Dados de Entrada'!$L$7)</f>
        <v>32269</v>
      </c>
      <c r="Q74" s="103">
        <f t="shared" si="12"/>
        <v>54</v>
      </c>
      <c r="U74" s="18"/>
    </row>
    <row r="75" spans="1:21" ht="14.25" customHeight="1" x14ac:dyDescent="0.25">
      <c r="A75" s="18"/>
      <c r="B75" s="99" t="str">
        <f>IF(AND(YEAR('Dados de Entrada'!N65)&gt;=$D$18,YEAR('Dados de Entrada'!N65)&lt;=$D$19),'Dados de Entrada'!N65,"")</f>
        <v>Julho/1998</v>
      </c>
      <c r="C75" s="100">
        <f t="shared" si="8"/>
        <v>107563.32</v>
      </c>
      <c r="D75" s="97">
        <f>IF(B75="","",IFERROR(
INDEX('Dados de Entrada'!$K$13:$K$35,MATCH(C75,'Dados de Entrada'!$J$13:$J$35,0)),
INDEX('Dados de Entrada'!$K$13:$K$35,MATCH(C75,'Dados de Entrada'!$J$13:$J$35,1))+
(C75-INDEX('Dados de Entrada'!$J$13:$J$35,MATCH(C75,'Dados de Entrada'!$J$13:$J$35,1)))*
(INDEX('Dados de Entrada'!$K$13:$K$35,MATCH(C75,'Dados de Entrada'!$J$13:$J$35,1)+1)-INDEX('Dados de Entrada'!$K$13:$K$35,MATCH(C75,'Dados de Entrada'!$J$13:$J$35,1)))/
(INDEX('Dados de Entrada'!$J$13:$J$35,MATCH(C75,'Dados de Entrada'!$J$13:$J$35,1)+1)-INDEX('Dados de Entrada'!$J$13:$J$35,MATCH(C75,'Dados de Entrada'!$J$13:$J$35,1)))
))</f>
        <v>23900</v>
      </c>
      <c r="E75" s="101">
        <f>IF(B75="","",('Dados de Entrada'!O65/'Dados de Entrada'!$Q$6)*'Dados de Entrada'!$L$4)</f>
        <v>0.16083985046728971</v>
      </c>
      <c r="F75" s="101">
        <f t="shared" si="9"/>
        <v>7.0000000000000007E-2</v>
      </c>
      <c r="G75" s="101">
        <f>IF(B75="","",VLOOKUP(MONTH(B75),Retiradas!$P$3:$S$14,3,FALSE))</f>
        <v>1.81989247311828E-2</v>
      </c>
      <c r="H75" s="137">
        <f>IF(B75="","",(VLOOKUP(MONTH(B75),Evaporação!$D$5:$F$16,3,FALSE)/(1000*3600*24*VLOOKUP(MONTH(B75),'Dados de Entrada'!$T$11:$V$22,3,FALSE)))*Simulação!D75)</f>
        <v>1.8346176821983273E-3</v>
      </c>
      <c r="I75" s="146"/>
      <c r="J75" s="138">
        <f>IF(B75="","",(E75+I75-F75-G75-H75)*3600*24*VLOOKUP(MONTH(B75),'Dados de Entrada'!$T$11:$V$22,3,FALSE))</f>
        <v>189647.61549158875</v>
      </c>
      <c r="K75" s="100">
        <f>IF(B75="","",IF(J75+K74&lt;'Dados de Entrada'!$G$7,IF(Simulação!J75+K74&lt;'Dados de Entrada'!$L$7,'Dados de Entrada'!$L$7,J75+K74),'Dados de Entrada'!$G$7))</f>
        <v>107563.32</v>
      </c>
      <c r="L75" s="101">
        <f>IF(B75="","",IF(AND(J75&gt;0,K75='Dados de Entrada'!$G$7),(J75/(3600*24*VLOOKUP(MONTH(B75),'Dados de Entrada'!$T$11:$V$22,3,FALSE))),0))</f>
        <v>7.0806308053908584E-2</v>
      </c>
      <c r="M75" s="26">
        <f t="shared" si="10"/>
        <v>0.14080630805390859</v>
      </c>
      <c r="N75" s="102">
        <f>IF(B75="","",IF(K75='Dados de Entrada'!$L$7,1,0))</f>
        <v>0</v>
      </c>
      <c r="O75" s="26">
        <f t="shared" si="11"/>
        <v>7</v>
      </c>
      <c r="P75" s="110">
        <f>IF(B75="","",'Dados de Entrada'!$L$7)</f>
        <v>32269</v>
      </c>
      <c r="Q75" s="103">
        <f t="shared" si="12"/>
        <v>55</v>
      </c>
      <c r="U75" s="18"/>
    </row>
    <row r="76" spans="1:21" ht="14.25" customHeight="1" x14ac:dyDescent="0.25">
      <c r="A76" s="18"/>
      <c r="B76" s="99" t="str">
        <f>IF(AND(YEAR('Dados de Entrada'!N66)&gt;=$D$18,YEAR('Dados de Entrada'!N66)&lt;=$D$19),'Dados de Entrada'!N66,"")</f>
        <v>Agosto/1998</v>
      </c>
      <c r="C76" s="100">
        <f t="shared" si="8"/>
        <v>107563.32</v>
      </c>
      <c r="D76" s="97">
        <f>IF(B76="","",IFERROR(
INDEX('Dados de Entrada'!$K$13:$K$35,MATCH(C76,'Dados de Entrada'!$J$13:$J$35,0)),
INDEX('Dados de Entrada'!$K$13:$K$35,MATCH(C76,'Dados de Entrada'!$J$13:$J$35,1))+
(C76-INDEX('Dados de Entrada'!$J$13:$J$35,MATCH(C76,'Dados de Entrada'!$J$13:$J$35,1)))*
(INDEX('Dados de Entrada'!$K$13:$K$35,MATCH(C76,'Dados de Entrada'!$J$13:$J$35,1)+1)-INDEX('Dados de Entrada'!$K$13:$K$35,MATCH(C76,'Dados de Entrada'!$J$13:$J$35,1)))/
(INDEX('Dados de Entrada'!$J$13:$J$35,MATCH(C76,'Dados de Entrada'!$J$13:$J$35,1)+1)-INDEX('Dados de Entrada'!$J$13:$J$35,MATCH(C76,'Dados de Entrada'!$J$13:$J$35,1)))
))</f>
        <v>23900</v>
      </c>
      <c r="E76" s="101">
        <f>IF(B76="","",('Dados de Entrada'!O66/'Dados de Entrada'!$Q$6)*'Dados de Entrada'!$L$4)</f>
        <v>0.15169712149532708</v>
      </c>
      <c r="F76" s="101">
        <f t="shared" si="9"/>
        <v>6.7000000000000004E-2</v>
      </c>
      <c r="G76" s="101">
        <f>IF(B76="","",VLOOKUP(MONTH(B76),Retiradas!$P$3:$S$14,3,FALSE))</f>
        <v>1.81989247311828E-2</v>
      </c>
      <c r="H76" s="137">
        <f>IF(B76="","",(VLOOKUP(MONTH(B76),Evaporação!$D$5:$F$16,3,FALSE)/(1000*3600*24*VLOOKUP(MONTH(B76),'Dados de Entrada'!$T$11:$V$22,3,FALSE)))*Simulação!D76)</f>
        <v>2.3905353942652329E-3</v>
      </c>
      <c r="I76" s="146"/>
      <c r="J76" s="138">
        <f>IF(B76="","",(E76+I76-F76-G76-H76)*3600*24*VLOOKUP(MONTH(B76),'Dados de Entrada'!$T$11:$V$22,3,FALSE))</f>
        <v>171705.96021308404</v>
      </c>
      <c r="K76" s="100">
        <f>IF(B76="","",IF(J76+K75&lt;'Dados de Entrada'!$G$7,IF(Simulação!J76+K75&lt;'Dados de Entrada'!$L$7,'Dados de Entrada'!$L$7,J76+K75),'Dados de Entrada'!$G$7))</f>
        <v>107563.32</v>
      </c>
      <c r="L76" s="101">
        <f>IF(B76="","",IF(AND(J76&gt;0,K76='Dados de Entrada'!$G$7),(J76/(3600*24*VLOOKUP(MONTH(B76),'Dados de Entrada'!$T$11:$V$22,3,FALSE))),0))</f>
        <v>6.410766136987904E-2</v>
      </c>
      <c r="M76" s="26">
        <f t="shared" si="10"/>
        <v>0.13110766136987906</v>
      </c>
      <c r="N76" s="102">
        <f>IF(B76="","",IF(K76='Dados de Entrada'!$L$7,1,0))</f>
        <v>0</v>
      </c>
      <c r="O76" s="26">
        <f t="shared" si="11"/>
        <v>8</v>
      </c>
      <c r="P76" s="110">
        <f>IF(B76="","",'Dados de Entrada'!$L$7)</f>
        <v>32269</v>
      </c>
      <c r="Q76" s="103">
        <f t="shared" si="12"/>
        <v>56</v>
      </c>
      <c r="U76" s="18"/>
    </row>
    <row r="77" spans="1:21" ht="14.25" customHeight="1" x14ac:dyDescent="0.25">
      <c r="A77" s="18"/>
      <c r="B77" s="99" t="str">
        <f>IF(AND(YEAR('Dados de Entrada'!N67)&gt;=$D$18,YEAR('Dados de Entrada'!N67)&lt;=$D$19),'Dados de Entrada'!N67,"")</f>
        <v>Setembro/1998</v>
      </c>
      <c r="C77" s="100">
        <f t="shared" si="8"/>
        <v>107563.32</v>
      </c>
      <c r="D77" s="97">
        <f>IF(B77="","",IFERROR(
INDEX('Dados de Entrada'!$K$13:$K$35,MATCH(C77,'Dados de Entrada'!$J$13:$J$35,0)),
INDEX('Dados de Entrada'!$K$13:$K$35,MATCH(C77,'Dados de Entrada'!$J$13:$J$35,1))+
(C77-INDEX('Dados de Entrada'!$J$13:$J$35,MATCH(C77,'Dados de Entrada'!$J$13:$J$35,1)))*
(INDEX('Dados de Entrada'!$K$13:$K$35,MATCH(C77,'Dados de Entrada'!$J$13:$J$35,1)+1)-INDEX('Dados de Entrada'!$K$13:$K$35,MATCH(C77,'Dados de Entrada'!$J$13:$J$35,1)))/
(INDEX('Dados de Entrada'!$J$13:$J$35,MATCH(C77,'Dados de Entrada'!$J$13:$J$35,1)+1)-INDEX('Dados de Entrada'!$J$13:$J$35,MATCH(C77,'Dados de Entrada'!$J$13:$J$35,1)))
))</f>
        <v>23900</v>
      </c>
      <c r="E77" s="101">
        <f>IF(B77="","",('Dados de Entrada'!O67/'Dados de Entrada'!$Q$6)*'Dados de Entrada'!$L$4)</f>
        <v>0.12354714018691589</v>
      </c>
      <c r="F77" s="101">
        <f t="shared" si="9"/>
        <v>6.5000000000000002E-2</v>
      </c>
      <c r="G77" s="101">
        <f>IF(B77="","",VLOOKUP(MONTH(B77),Retiradas!$P$3:$S$14,3,FALSE))</f>
        <v>1.8791666666666668E-2</v>
      </c>
      <c r="H77" s="137">
        <f>IF(B77="","",(VLOOKUP(MONTH(B77),Evaporação!$D$5:$F$16,3,FALSE)/(1000*3600*24*VLOOKUP(MONTH(B77),'Dados de Entrada'!$T$11:$V$22,3,FALSE)))*Simulação!D77)</f>
        <v>2.2438522376543209E-3</v>
      </c>
      <c r="I77" s="146"/>
      <c r="J77" s="138">
        <f>IF(B77="","",(E77+I77-F77-G77-H77)*3600*24*VLOOKUP(MONTH(B77),'Dados de Entrada'!$T$11:$V$22,3,FALSE))</f>
        <v>97230.122364485971</v>
      </c>
      <c r="K77" s="100">
        <f>IF(B77="","",IF(J77+K76&lt;'Dados de Entrada'!$G$7,IF(Simulação!J77+K76&lt;'Dados de Entrada'!$L$7,'Dados de Entrada'!$L$7,J77+K76),'Dados de Entrada'!$G$7))</f>
        <v>107563.32</v>
      </c>
      <c r="L77" s="101">
        <f>IF(B77="","",IF(AND(J77&gt;0,K77='Dados de Entrada'!$G$7),(J77/(3600*24*VLOOKUP(MONTH(B77),'Dados de Entrada'!$T$11:$V$22,3,FALSE))),0))</f>
        <v>3.7511621282594894E-2</v>
      </c>
      <c r="M77" s="26">
        <f t="shared" si="10"/>
        <v>0.10251162128259489</v>
      </c>
      <c r="N77" s="102">
        <f>IF(B77="","",IF(K77='Dados de Entrada'!$L$7,1,0))</f>
        <v>0</v>
      </c>
      <c r="O77" s="26">
        <f t="shared" si="11"/>
        <v>9</v>
      </c>
      <c r="P77" s="110">
        <f>IF(B77="","",'Dados de Entrada'!$L$7)</f>
        <v>32269</v>
      </c>
      <c r="Q77" s="103">
        <f t="shared" si="12"/>
        <v>57</v>
      </c>
      <c r="U77" s="18"/>
    </row>
    <row r="78" spans="1:21" ht="14.25" customHeight="1" x14ac:dyDescent="0.25">
      <c r="A78" s="18"/>
      <c r="B78" s="99" t="str">
        <f>IF(AND(YEAR('Dados de Entrada'!N68)&gt;=$D$18,YEAR('Dados de Entrada'!N68)&lt;=$D$19),'Dados de Entrada'!N68,"")</f>
        <v>Outubro/1998</v>
      </c>
      <c r="C78" s="100">
        <f t="shared" si="8"/>
        <v>107563.32</v>
      </c>
      <c r="D78" s="97">
        <f>IF(B78="","",IFERROR(
INDEX('Dados de Entrada'!$K$13:$K$35,MATCH(C78,'Dados de Entrada'!$J$13:$J$35,0)),
INDEX('Dados de Entrada'!$K$13:$K$35,MATCH(C78,'Dados de Entrada'!$J$13:$J$35,1))+
(C78-INDEX('Dados de Entrada'!$J$13:$J$35,MATCH(C78,'Dados de Entrada'!$J$13:$J$35,1)))*
(INDEX('Dados de Entrada'!$K$13:$K$35,MATCH(C78,'Dados de Entrada'!$J$13:$J$35,1)+1)-INDEX('Dados de Entrada'!$K$13:$K$35,MATCH(C78,'Dados de Entrada'!$J$13:$J$35,1)))/
(INDEX('Dados de Entrada'!$J$13:$J$35,MATCH(C78,'Dados de Entrada'!$J$13:$J$35,1)+1)-INDEX('Dados de Entrada'!$J$13:$J$35,MATCH(C78,'Dados de Entrada'!$J$13:$J$35,1)))
))</f>
        <v>23900</v>
      </c>
      <c r="E78" s="101">
        <f>IF(B78="","",('Dados de Entrada'!O68/'Dados de Entrada'!$Q$6)*'Dados de Entrada'!$L$4)</f>
        <v>0.2055911028037383</v>
      </c>
      <c r="F78" s="101">
        <f t="shared" si="9"/>
        <v>6.2E-2</v>
      </c>
      <c r="G78" s="101">
        <f>IF(B78="","",VLOOKUP(MONTH(B78),Retiradas!$P$3:$S$14,3,FALSE))</f>
        <v>1.81989247311828E-2</v>
      </c>
      <c r="H78" s="137">
        <f>IF(B78="","",(VLOOKUP(MONTH(B78),Evaporação!$D$5:$F$16,3,FALSE)/(1000*3600*24*VLOOKUP(MONTH(B78),'Dados de Entrada'!$T$11:$V$22,3,FALSE)))*Simulação!D78)</f>
        <v>1.9524044205495817E-3</v>
      </c>
      <c r="I78" s="146"/>
      <c r="J78" s="138">
        <f>IF(B78="","",(E78+I78-F78-G78-H78)*3600*24*VLOOKUP(MONTH(B78),'Dados de Entrada'!$T$11:$V$22,3,FALSE))</f>
        <v>330621.08974953264</v>
      </c>
      <c r="K78" s="100">
        <f>IF(B78="","",IF(J78+K77&lt;'Dados de Entrada'!$G$7,IF(Simulação!J78+K77&lt;'Dados de Entrada'!$L$7,'Dados de Entrada'!$L$7,J78+K77),'Dados de Entrada'!$G$7))</f>
        <v>107563.32</v>
      </c>
      <c r="L78" s="101">
        <f>IF(B78="","",IF(AND(J78&gt;0,K78='Dados de Entrada'!$G$7),(J78/(3600*24*VLOOKUP(MONTH(B78),'Dados de Entrada'!$T$11:$V$22,3,FALSE))),0))</f>
        <v>0.12343977365200591</v>
      </c>
      <c r="M78" s="26">
        <f t="shared" si="10"/>
        <v>0.18543977365200592</v>
      </c>
      <c r="N78" s="102">
        <f>IF(B78="","",IF(K78='Dados de Entrada'!$L$7,1,0))</f>
        <v>0</v>
      </c>
      <c r="O78" s="26">
        <f t="shared" si="11"/>
        <v>10</v>
      </c>
      <c r="P78" s="110">
        <f>IF(B78="","",'Dados de Entrada'!$L$7)</f>
        <v>32269</v>
      </c>
      <c r="Q78" s="103">
        <f t="shared" si="12"/>
        <v>58</v>
      </c>
      <c r="U78" s="18"/>
    </row>
    <row r="79" spans="1:21" ht="14.25" customHeight="1" x14ac:dyDescent="0.25">
      <c r="A79" s="18"/>
      <c r="B79" s="99" t="str">
        <f>IF(AND(YEAR('Dados de Entrada'!N69)&gt;=$D$18,YEAR('Dados de Entrada'!N69)&lt;=$D$19),'Dados de Entrada'!N69,"")</f>
        <v>Novembro/1998</v>
      </c>
      <c r="C79" s="100">
        <f t="shared" si="8"/>
        <v>107563.32</v>
      </c>
      <c r="D79" s="97">
        <f>IF(B79="","",IFERROR(
INDEX('Dados de Entrada'!$K$13:$K$35,MATCH(C79,'Dados de Entrada'!$J$13:$J$35,0)),
INDEX('Dados de Entrada'!$K$13:$K$35,MATCH(C79,'Dados de Entrada'!$J$13:$J$35,1))+
(C79-INDEX('Dados de Entrada'!$J$13:$J$35,MATCH(C79,'Dados de Entrada'!$J$13:$J$35,1)))*
(INDEX('Dados de Entrada'!$K$13:$K$35,MATCH(C79,'Dados de Entrada'!$J$13:$J$35,1)+1)-INDEX('Dados de Entrada'!$K$13:$K$35,MATCH(C79,'Dados de Entrada'!$J$13:$J$35,1)))/
(INDEX('Dados de Entrada'!$J$13:$J$35,MATCH(C79,'Dados de Entrada'!$J$13:$J$35,1)+1)-INDEX('Dados de Entrada'!$J$13:$J$35,MATCH(C79,'Dados de Entrada'!$J$13:$J$35,1)))
))</f>
        <v>23900</v>
      </c>
      <c r="E79" s="101">
        <f>IF(B79="","",('Dados de Entrada'!O69/'Dados de Entrada'!$Q$6)*'Dados de Entrada'!$L$4)</f>
        <v>0.27380067289719628</v>
      </c>
      <c r="F79" s="101">
        <f t="shared" si="9"/>
        <v>7.4999999999999997E-2</v>
      </c>
      <c r="G79" s="101">
        <f>IF(B79="","",VLOOKUP(MONTH(B79),Retiradas!$P$3:$S$14,3,FALSE))</f>
        <v>1.8791666666666668E-2</v>
      </c>
      <c r="H79" s="137">
        <f>IF(B79="","",(VLOOKUP(MONTH(B79),Evaporação!$D$5:$F$16,3,FALSE)/(1000*3600*24*VLOOKUP(MONTH(B79),'Dados de Entrada'!$T$11:$V$22,3,FALSE)))*Simulação!D79)</f>
        <v>1.4033873456790122E-3</v>
      </c>
      <c r="I79" s="146"/>
      <c r="J79" s="138">
        <f>IF(B79="","",(E79+I79-F79-G79-H79)*3600*24*VLOOKUP(MONTH(B79),'Dados de Entrada'!$T$11:$V$22,3,FALSE))</f>
        <v>462945.76414953271</v>
      </c>
      <c r="K79" s="100">
        <f>IF(B79="","",IF(J79+K78&lt;'Dados de Entrada'!$G$7,IF(Simulação!J79+K78&lt;'Dados de Entrada'!$L$7,'Dados de Entrada'!$L$7,J79+K78),'Dados de Entrada'!$G$7))</f>
        <v>107563.32</v>
      </c>
      <c r="L79" s="101">
        <f>IF(B79="","",IF(AND(J79&gt;0,K79='Dados de Entrada'!$G$7),(J79/(3600*24*VLOOKUP(MONTH(B79),'Dados de Entrada'!$T$11:$V$22,3,FALSE))),0))</f>
        <v>0.17860561888485058</v>
      </c>
      <c r="M79" s="26">
        <f t="shared" si="10"/>
        <v>0.25360561888485056</v>
      </c>
      <c r="N79" s="102">
        <f>IF(B79="","",IF(K79='Dados de Entrada'!$L$7,1,0))</f>
        <v>0</v>
      </c>
      <c r="O79" s="26">
        <f t="shared" si="11"/>
        <v>11</v>
      </c>
      <c r="P79" s="110">
        <f>IF(B79="","",'Dados de Entrada'!$L$7)</f>
        <v>32269</v>
      </c>
      <c r="Q79" s="103">
        <f t="shared" si="12"/>
        <v>59</v>
      </c>
      <c r="U79" s="18"/>
    </row>
    <row r="80" spans="1:21" ht="14.25" customHeight="1" x14ac:dyDescent="0.25">
      <c r="A80" s="18"/>
      <c r="B80" s="99" t="str">
        <f>IF(AND(YEAR('Dados de Entrada'!N70)&gt;=$D$18,YEAR('Dados de Entrada'!N70)&lt;=$D$19),'Dados de Entrada'!N70,"")</f>
        <v>Dezembro/1998</v>
      </c>
      <c r="C80" s="100">
        <f t="shared" si="8"/>
        <v>107563.32</v>
      </c>
      <c r="D80" s="97">
        <f>IF(B80="","",IFERROR(
INDEX('Dados de Entrada'!$K$13:$K$35,MATCH(C80,'Dados de Entrada'!$J$13:$J$35,0)),
INDEX('Dados de Entrada'!$K$13:$K$35,MATCH(C80,'Dados de Entrada'!$J$13:$J$35,1))+
(C80-INDEX('Dados de Entrada'!$J$13:$J$35,MATCH(C80,'Dados de Entrada'!$J$13:$J$35,1)))*
(INDEX('Dados de Entrada'!$K$13:$K$35,MATCH(C80,'Dados de Entrada'!$J$13:$J$35,1)+1)-INDEX('Dados de Entrada'!$K$13:$K$35,MATCH(C80,'Dados de Entrada'!$J$13:$J$35,1)))/
(INDEX('Dados de Entrada'!$J$13:$J$35,MATCH(C80,'Dados de Entrada'!$J$13:$J$35,1)+1)-INDEX('Dados de Entrada'!$J$13:$J$35,MATCH(C80,'Dados de Entrada'!$J$13:$J$35,1)))
))</f>
        <v>23900</v>
      </c>
      <c r="E80" s="101">
        <f>IF(B80="","",('Dados de Entrada'!O70/'Dados de Entrada'!$Q$6)*'Dados de Entrada'!$L$4)</f>
        <v>0.34778459813084112</v>
      </c>
      <c r="F80" s="101">
        <f t="shared" si="9"/>
        <v>8.9200000000000002E-2</v>
      </c>
      <c r="G80" s="101">
        <f>IF(B80="","",VLOOKUP(MONTH(B80),Retiradas!$P$3:$S$14,3,FALSE))</f>
        <v>1.81989247311828E-2</v>
      </c>
      <c r="H80" s="137">
        <f>IF(B80="","",(VLOOKUP(MONTH(B80),Evaporação!$D$5:$F$16,3,FALSE)/(1000*3600*24*VLOOKUP(MONTH(B80),'Dados de Entrada'!$T$11:$V$22,3,FALSE)))*Simulação!D80)</f>
        <v>1.0681115591397851E-3</v>
      </c>
      <c r="I80" s="146"/>
      <c r="J80" s="138">
        <f>IF(B80="","",(E80+I80-F80-G80-H80)*3600*24*VLOOKUP(MONTH(B80),'Dados de Entrada'!$T$11:$V$22,3,FALSE))</f>
        <v>640988.15763364488</v>
      </c>
      <c r="K80" s="100">
        <f>IF(B80="","",IF(J80+K79&lt;'Dados de Entrada'!$G$7,IF(Simulação!J80+K79&lt;'Dados de Entrada'!$L$7,'Dados de Entrada'!$L$7,J80+K79),'Dados de Entrada'!$G$7))</f>
        <v>107563.32</v>
      </c>
      <c r="L80" s="101">
        <f>IF(B80="","",IF(AND(J80&gt;0,K80='Dados de Entrada'!$G$7),(J80/(3600*24*VLOOKUP(MONTH(B80),'Dados de Entrada'!$T$11:$V$22,3,FALSE))),0))</f>
        <v>0.23931756184051856</v>
      </c>
      <c r="M80" s="26">
        <f t="shared" si="10"/>
        <v>0.32851756184051856</v>
      </c>
      <c r="N80" s="102">
        <f>IF(B80="","",IF(K80='Dados de Entrada'!$L$7,1,0))</f>
        <v>0</v>
      </c>
      <c r="O80" s="26">
        <f t="shared" si="11"/>
        <v>12</v>
      </c>
      <c r="P80" s="110">
        <f>IF(B80="","",'Dados de Entrada'!$L$7)</f>
        <v>32269</v>
      </c>
      <c r="Q80" s="103">
        <f t="shared" si="12"/>
        <v>60</v>
      </c>
      <c r="U80" s="18"/>
    </row>
    <row r="81" spans="1:21" ht="14.25" customHeight="1" x14ac:dyDescent="0.25">
      <c r="A81" s="18"/>
      <c r="B81" s="99" t="str">
        <f>IF(AND(YEAR('Dados de Entrada'!N71)&gt;=$D$18,YEAR('Dados de Entrada'!N71)&lt;=$D$19),'Dados de Entrada'!N71,"")</f>
        <v>Janeiro/1999</v>
      </c>
      <c r="C81" s="100">
        <f t="shared" si="8"/>
        <v>107563.32</v>
      </c>
      <c r="D81" s="97">
        <f>IF(B81="","",IFERROR(
INDEX('Dados de Entrada'!$K$13:$K$35,MATCH(C81,'Dados de Entrada'!$J$13:$J$35,0)),
INDEX('Dados de Entrada'!$K$13:$K$35,MATCH(C81,'Dados de Entrada'!$J$13:$J$35,1))+
(C81-INDEX('Dados de Entrada'!$J$13:$J$35,MATCH(C81,'Dados de Entrada'!$J$13:$J$35,1)))*
(INDEX('Dados de Entrada'!$K$13:$K$35,MATCH(C81,'Dados de Entrada'!$J$13:$J$35,1)+1)-INDEX('Dados de Entrada'!$K$13:$K$35,MATCH(C81,'Dados de Entrada'!$J$13:$J$35,1)))/
(INDEX('Dados de Entrada'!$J$13:$J$35,MATCH(C81,'Dados de Entrada'!$J$13:$J$35,1)+1)-INDEX('Dados de Entrada'!$J$13:$J$35,MATCH(C81,'Dados de Entrada'!$J$13:$J$35,1)))
))</f>
        <v>23900</v>
      </c>
      <c r="E81" s="101">
        <f>IF(B81="","",('Dados de Entrada'!O71/'Dados de Entrada'!$Q$6)*'Dados de Entrada'!$L$4)</f>
        <v>0.45497106542056076</v>
      </c>
      <c r="F81" s="101">
        <f t="shared" si="9"/>
        <v>8.9200000000000002E-2</v>
      </c>
      <c r="G81" s="101">
        <f>IF(B81="","",VLOOKUP(MONTH(B81),Retiradas!$P$3:$S$14,3,FALSE))</f>
        <v>1.81989247311828E-2</v>
      </c>
      <c r="H81" s="137">
        <f>IF(B81="","",(VLOOKUP(MONTH(B81),Evaporação!$D$5:$F$16,3,FALSE)/(1000*3600*24*VLOOKUP(MONTH(B81),'Dados de Entrada'!$T$11:$V$22,3,FALSE)))*Simulação!D81)</f>
        <v>1.0056488948626046E-3</v>
      </c>
      <c r="I81" s="146"/>
      <c r="J81" s="138">
        <f>IF(B81="","",(E81+I81-F81-G81-H81)*3600*24*VLOOKUP(MONTH(B81),'Dados de Entrada'!$T$11:$V$22,3,FALSE))</f>
        <v>928243.69162242999</v>
      </c>
      <c r="K81" s="100">
        <f>IF(B81="","",IF(J81+K80&lt;'Dados de Entrada'!$G$7,IF(Simulação!J81+K80&lt;'Dados de Entrada'!$L$7,'Dados de Entrada'!$L$7,J81+K80),'Dados de Entrada'!$G$7))</f>
        <v>107563.32</v>
      </c>
      <c r="L81" s="101">
        <f>IF(B81="","",IF(AND(J81&gt;0,K81='Dados de Entrada'!$G$7),(J81/(3600*24*VLOOKUP(MONTH(B81),'Dados de Entrada'!$T$11:$V$22,3,FALSE))),0))</f>
        <v>0.34656649179451537</v>
      </c>
      <c r="M81" s="26">
        <f t="shared" si="10"/>
        <v>0.43576649179451538</v>
      </c>
      <c r="N81" s="102">
        <f>IF(B81="","",IF(K81='Dados de Entrada'!$L$7,1,0))</f>
        <v>0</v>
      </c>
      <c r="O81" s="26">
        <f t="shared" si="11"/>
        <v>1</v>
      </c>
      <c r="P81" s="110">
        <f>IF(B81="","",'Dados de Entrada'!$L$7)</f>
        <v>32269</v>
      </c>
      <c r="Q81" s="103">
        <f t="shared" si="12"/>
        <v>61</v>
      </c>
      <c r="U81" s="18"/>
    </row>
    <row r="82" spans="1:21" ht="14.25" customHeight="1" x14ac:dyDescent="0.25">
      <c r="A82" s="18"/>
      <c r="B82" s="99" t="str">
        <f>IF(AND(YEAR('Dados de Entrada'!N72)&gt;=$D$18,YEAR('Dados de Entrada'!N72)&lt;=$D$19),'Dados de Entrada'!N72,"")</f>
        <v>Fevereiro/1999</v>
      </c>
      <c r="C82" s="100">
        <f t="shared" si="8"/>
        <v>107563.32</v>
      </c>
      <c r="D82" s="97">
        <f>IF(B82="","",IFERROR(
INDEX('Dados de Entrada'!$K$13:$K$35,MATCH(C82,'Dados de Entrada'!$J$13:$J$35,0)),
INDEX('Dados de Entrada'!$K$13:$K$35,MATCH(C82,'Dados de Entrada'!$J$13:$J$35,1))+
(C82-INDEX('Dados de Entrada'!$J$13:$J$35,MATCH(C82,'Dados de Entrada'!$J$13:$J$35,1)))*
(INDEX('Dados de Entrada'!$K$13:$K$35,MATCH(C82,'Dados de Entrada'!$J$13:$J$35,1)+1)-INDEX('Dados de Entrada'!$K$13:$K$35,MATCH(C82,'Dados de Entrada'!$J$13:$J$35,1)))/
(INDEX('Dados de Entrada'!$J$13:$J$35,MATCH(C82,'Dados de Entrada'!$J$13:$J$35,1)+1)-INDEX('Dados de Entrada'!$J$13:$J$35,MATCH(C82,'Dados de Entrada'!$J$13:$J$35,1)))
))</f>
        <v>23900</v>
      </c>
      <c r="E82" s="101">
        <f>IF(B82="","",('Dados de Entrada'!O72/'Dados de Entrada'!$Q$6)*'Dados de Entrada'!$L$4)</f>
        <v>0.37437069158878505</v>
      </c>
      <c r="F82" s="101">
        <f t="shared" si="9"/>
        <v>9.5000000000000001E-2</v>
      </c>
      <c r="G82" s="101">
        <f>IF(B82="","",VLOOKUP(MONTH(B82),Retiradas!$P$3:$S$14,3,FALSE))</f>
        <v>2.0107142857142858E-2</v>
      </c>
      <c r="H82" s="137">
        <f>IF(B82="","",(VLOOKUP(MONTH(B82),Evaporação!$D$5:$F$16,3,FALSE)/(1000*3600*24*VLOOKUP(MONTH(B82),'Dados de Entrada'!$T$11:$V$22,3,FALSE)))*Simulação!D82)</f>
        <v>1.1025297619047618E-3</v>
      </c>
      <c r="I82" s="146"/>
      <c r="J82" s="138">
        <f>IF(B82="","",(E82+I82-F82-G82-H82)*3600*24*VLOOKUP(MONTH(B82),'Dados de Entrada'!$T$11:$V$22,3,FALSE))</f>
        <v>624543.13709158869</v>
      </c>
      <c r="K82" s="100">
        <f>IF(B82="","",IF(J82+K81&lt;'Dados de Entrada'!$G$7,IF(Simulação!J82+K81&lt;'Dados de Entrada'!$L$7,'Dados de Entrada'!$L$7,J82+K81),'Dados de Entrada'!$G$7))</f>
        <v>107563.32</v>
      </c>
      <c r="L82" s="101">
        <f>IF(B82="","",IF(AND(J82&gt;0,K82='Dados de Entrada'!$G$7),(J82/(3600*24*VLOOKUP(MONTH(B82),'Dados de Entrada'!$T$11:$V$22,3,FALSE))),0))</f>
        <v>0.25816101896973737</v>
      </c>
      <c r="M82" s="26">
        <f t="shared" si="10"/>
        <v>0.35316101896973739</v>
      </c>
      <c r="N82" s="102">
        <f>IF(B82="","",IF(K82='Dados de Entrada'!$L$7,1,0))</f>
        <v>0</v>
      </c>
      <c r="O82" s="26">
        <f t="shared" si="11"/>
        <v>2</v>
      </c>
      <c r="P82" s="110">
        <f>IF(B82="","",'Dados de Entrada'!$L$7)</f>
        <v>32269</v>
      </c>
      <c r="Q82" s="103">
        <f t="shared" si="12"/>
        <v>62</v>
      </c>
      <c r="U82" s="18"/>
    </row>
    <row r="83" spans="1:21" ht="14.25" customHeight="1" x14ac:dyDescent="0.25">
      <c r="A83" s="18"/>
      <c r="B83" s="99" t="str">
        <f>IF(AND(YEAR('Dados de Entrada'!N73)&gt;=$D$18,YEAR('Dados de Entrada'!N73)&lt;=$D$19),'Dados de Entrada'!N73,"")</f>
        <v>Março/1999</v>
      </c>
      <c r="C83" s="100">
        <f t="shared" si="8"/>
        <v>107563.32</v>
      </c>
      <c r="D83" s="97">
        <f>IF(B83="","",IFERROR(
INDEX('Dados de Entrada'!$K$13:$K$35,MATCH(C83,'Dados de Entrada'!$J$13:$J$35,0)),
INDEX('Dados de Entrada'!$K$13:$K$35,MATCH(C83,'Dados de Entrada'!$J$13:$J$35,1))+
(C83-INDEX('Dados de Entrada'!$J$13:$J$35,MATCH(C83,'Dados de Entrada'!$J$13:$J$35,1)))*
(INDEX('Dados de Entrada'!$K$13:$K$35,MATCH(C83,'Dados de Entrada'!$J$13:$J$35,1)+1)-INDEX('Dados de Entrada'!$K$13:$K$35,MATCH(C83,'Dados de Entrada'!$J$13:$J$35,1)))/
(INDEX('Dados de Entrada'!$J$13:$J$35,MATCH(C83,'Dados de Entrada'!$J$13:$J$35,1)+1)-INDEX('Dados de Entrada'!$J$13:$J$35,MATCH(C83,'Dados de Entrada'!$J$13:$J$35,1)))
))</f>
        <v>23900</v>
      </c>
      <c r="E83" s="101">
        <f>IF(B83="","",('Dados de Entrada'!O73/'Dados de Entrada'!$Q$6)*'Dados de Entrada'!$L$4)</f>
        <v>0.66790041121495325</v>
      </c>
      <c r="F83" s="101">
        <f t="shared" si="9"/>
        <v>0.1</v>
      </c>
      <c r="G83" s="101">
        <f>IF(B83="","",VLOOKUP(MONTH(B83),Retiradas!$P$3:$S$14,3,FALSE))</f>
        <v>1.81989247311828E-2</v>
      </c>
      <c r="H83" s="137">
        <f>IF(B83="","",(VLOOKUP(MONTH(B83),Evaporação!$D$5:$F$16,3,FALSE)/(1000*3600*24*VLOOKUP(MONTH(B83),'Dados de Entrada'!$T$11:$V$22,3,FALSE)))*Simulação!D83)</f>
        <v>1.0279569892473119E-3</v>
      </c>
      <c r="I83" s="146"/>
      <c r="J83" s="138">
        <f>IF(B83="","",(E83+I83-F83-G83-H83)*3600*24*VLOOKUP(MONTH(B83),'Dados de Entrada'!$T$11:$V$22,3,FALSE))</f>
        <v>1469567.1813981307</v>
      </c>
      <c r="K83" s="100">
        <f>IF(B83="","",IF(J83+K82&lt;'Dados de Entrada'!$G$7,IF(Simulação!J83+K82&lt;'Dados de Entrada'!$L$7,'Dados de Entrada'!$L$7,J83+K82),'Dados de Entrada'!$G$7))</f>
        <v>107563.32</v>
      </c>
      <c r="L83" s="101">
        <f>IF(B83="","",IF(AND(J83&gt;0,K83='Dados de Entrada'!$G$7),(J83/(3600*24*VLOOKUP(MONTH(B83),'Dados de Entrada'!$T$11:$V$22,3,FALSE))),0))</f>
        <v>0.54867352949452308</v>
      </c>
      <c r="M83" s="26">
        <f t="shared" si="10"/>
        <v>0.64867352949452306</v>
      </c>
      <c r="N83" s="102">
        <f>IF(B83="","",IF(K83='Dados de Entrada'!$L$7,1,0))</f>
        <v>0</v>
      </c>
      <c r="O83" s="26">
        <f t="shared" si="11"/>
        <v>3</v>
      </c>
      <c r="P83" s="110">
        <f>IF(B83="","",'Dados de Entrada'!$L$7)</f>
        <v>32269</v>
      </c>
      <c r="Q83" s="103">
        <f t="shared" si="12"/>
        <v>63</v>
      </c>
      <c r="U83" s="18"/>
    </row>
    <row r="84" spans="1:21" ht="14.25" customHeight="1" x14ac:dyDescent="0.25">
      <c r="A84" s="18"/>
      <c r="B84" s="99" t="str">
        <f>IF(AND(YEAR('Dados de Entrada'!N74)&gt;=$D$18,YEAR('Dados de Entrada'!N74)&lt;=$D$19),'Dados de Entrada'!N74,"")</f>
        <v>Abril/1999</v>
      </c>
      <c r="C84" s="100">
        <f t="shared" si="8"/>
        <v>107563.32</v>
      </c>
      <c r="D84" s="97">
        <f>IF(B84="","",IFERROR(
INDEX('Dados de Entrada'!$K$13:$K$35,MATCH(C84,'Dados de Entrada'!$J$13:$J$35,0)),
INDEX('Dados de Entrada'!$K$13:$K$35,MATCH(C84,'Dados de Entrada'!$J$13:$J$35,1))+
(C84-INDEX('Dados de Entrada'!$J$13:$J$35,MATCH(C84,'Dados de Entrada'!$J$13:$J$35,1)))*
(INDEX('Dados de Entrada'!$K$13:$K$35,MATCH(C84,'Dados de Entrada'!$J$13:$J$35,1)+1)-INDEX('Dados de Entrada'!$K$13:$K$35,MATCH(C84,'Dados de Entrada'!$J$13:$J$35,1)))/
(INDEX('Dados de Entrada'!$J$13:$J$35,MATCH(C84,'Dados de Entrada'!$J$13:$J$35,1)+1)-INDEX('Dados de Entrada'!$J$13:$J$35,MATCH(C84,'Dados de Entrada'!$J$13:$J$35,1)))
))</f>
        <v>23900</v>
      </c>
      <c r="E84" s="101">
        <f>IF(B84="","",('Dados de Entrada'!O74/'Dados de Entrada'!$Q$6)*'Dados de Entrada'!$L$4)</f>
        <v>0.33491259813084112</v>
      </c>
      <c r="F84" s="101">
        <f t="shared" si="9"/>
        <v>0.09</v>
      </c>
      <c r="G84" s="101">
        <f>IF(B84="","",VLOOKUP(MONTH(B84),Retiradas!$P$3:$S$14,3,FALSE))</f>
        <v>1.8791666666666668E-2</v>
      </c>
      <c r="H84" s="137">
        <f>IF(B84="","",(VLOOKUP(MONTH(B84),Evaporação!$D$5:$F$16,3,FALSE)/(1000*3600*24*VLOOKUP(MONTH(B84),'Dados de Entrada'!$T$11:$V$22,3,FALSE)))*Simulação!D84)</f>
        <v>1.2143634259259258E-3</v>
      </c>
      <c r="I84" s="146"/>
      <c r="J84" s="138">
        <f>IF(B84="","",(E84+I84-F84-G84-H84)*3600*24*VLOOKUP(MONTH(B84),'Dados de Entrada'!$T$11:$V$22,3,FALSE))</f>
        <v>582957.82435514021</v>
      </c>
      <c r="K84" s="100">
        <f>IF(B84="","",IF(J84+K83&lt;'Dados de Entrada'!$G$7,IF(Simulação!J84+K83&lt;'Dados de Entrada'!$L$7,'Dados de Entrada'!$L$7,J84+K83),'Dados de Entrada'!$G$7))</f>
        <v>107563.32</v>
      </c>
      <c r="L84" s="101">
        <f>IF(B84="","",IF(AND(J84&gt;0,K84='Dados de Entrada'!$G$7),(J84/(3600*24*VLOOKUP(MONTH(B84),'Dados de Entrada'!$T$11:$V$22,3,FALSE))),0))</f>
        <v>0.22490656803824854</v>
      </c>
      <c r="M84" s="26">
        <f t="shared" si="10"/>
        <v>0.31490656803824857</v>
      </c>
      <c r="N84" s="102">
        <f>IF(B84="","",IF(K84='Dados de Entrada'!$L$7,1,0))</f>
        <v>0</v>
      </c>
      <c r="O84" s="26">
        <f t="shared" si="11"/>
        <v>4</v>
      </c>
      <c r="P84" s="110">
        <f>IF(B84="","",'Dados de Entrada'!$L$7)</f>
        <v>32269</v>
      </c>
      <c r="Q84" s="103">
        <f t="shared" si="12"/>
        <v>64</v>
      </c>
      <c r="U84" s="18"/>
    </row>
    <row r="85" spans="1:21" ht="14.25" customHeight="1" x14ac:dyDescent="0.25">
      <c r="A85" s="18"/>
      <c r="B85" s="99" t="str">
        <f>IF(AND(YEAR('Dados de Entrada'!N75)&gt;=$D$18,YEAR('Dados de Entrada'!N75)&lt;=$D$19),'Dados de Entrada'!N75,"")</f>
        <v>Maio/1999</v>
      </c>
      <c r="C85" s="100">
        <f t="shared" si="8"/>
        <v>107563.32</v>
      </c>
      <c r="D85" s="97">
        <f>IF(B85="","",IFERROR(
INDEX('Dados de Entrada'!$K$13:$K$35,MATCH(C85,'Dados de Entrada'!$J$13:$J$35,0)),
INDEX('Dados de Entrada'!$K$13:$K$35,MATCH(C85,'Dados de Entrada'!$J$13:$J$35,1))+
(C85-INDEX('Dados de Entrada'!$J$13:$J$35,MATCH(C85,'Dados de Entrada'!$J$13:$J$35,1)))*
(INDEX('Dados de Entrada'!$K$13:$K$35,MATCH(C85,'Dados de Entrada'!$J$13:$J$35,1)+1)-INDEX('Dados de Entrada'!$K$13:$K$35,MATCH(C85,'Dados de Entrada'!$J$13:$J$35,1)))/
(INDEX('Dados de Entrada'!$J$13:$J$35,MATCH(C85,'Dados de Entrada'!$J$13:$J$35,1)+1)-INDEX('Dados de Entrada'!$J$13:$J$35,MATCH(C85,'Dados de Entrada'!$J$13:$J$35,1)))
))</f>
        <v>23900</v>
      </c>
      <c r="E85" s="101">
        <f>IF(B85="","",('Dados de Entrada'!O75/'Dados de Entrada'!$Q$6)*'Dados de Entrada'!$L$4)</f>
        <v>0.20450841121495328</v>
      </c>
      <c r="F85" s="101">
        <f t="shared" si="9"/>
        <v>8.5000000000000006E-2</v>
      </c>
      <c r="G85" s="101">
        <f>IF(B85="","",VLOOKUP(MONTH(B85),Retiradas!$P$3:$S$14,3,FALSE))</f>
        <v>1.81989247311828E-2</v>
      </c>
      <c r="H85" s="137">
        <f>IF(B85="","",(VLOOKUP(MONTH(B85),Evaporação!$D$5:$F$16,3,FALSE)/(1000*3600*24*VLOOKUP(MONTH(B85),'Dados de Entrada'!$T$11:$V$22,3,FALSE)))*Simulação!D85)</f>
        <v>1.2760229988052567E-3</v>
      </c>
      <c r="I85" s="146"/>
      <c r="J85" s="138">
        <f>IF(B85="","",(E85+I85-F85-G85-H85)*3600*24*VLOOKUP(MONTH(B85),'Dados de Entrada'!$T$11:$V$22,3,FALSE))</f>
        <v>267929.62859813083</v>
      </c>
      <c r="K85" s="100">
        <f>IF(B85="","",IF(J85+K84&lt;'Dados de Entrada'!$G$7,IF(Simulação!J85+K84&lt;'Dados de Entrada'!$L$7,'Dados de Entrada'!$L$7,J85+K84),'Dados de Entrada'!$G$7))</f>
        <v>107563.32</v>
      </c>
      <c r="L85" s="101">
        <f>IF(B85="","",IF(AND(J85&gt;0,K85='Dados de Entrada'!$G$7),(J85/(3600*24*VLOOKUP(MONTH(B85),'Dados de Entrada'!$T$11:$V$22,3,FALSE))),0))</f>
        <v>0.10003346348496521</v>
      </c>
      <c r="M85" s="26">
        <f t="shared" si="10"/>
        <v>0.18503346348496522</v>
      </c>
      <c r="N85" s="102">
        <f>IF(B85="","",IF(K85='Dados de Entrada'!$L$7,1,0))</f>
        <v>0</v>
      </c>
      <c r="O85" s="26">
        <f t="shared" si="11"/>
        <v>5</v>
      </c>
      <c r="P85" s="110">
        <f>IF(B85="","",'Dados de Entrada'!$L$7)</f>
        <v>32269</v>
      </c>
      <c r="Q85" s="103">
        <f t="shared" si="12"/>
        <v>65</v>
      </c>
      <c r="U85" s="18"/>
    </row>
    <row r="86" spans="1:21" ht="14.25" customHeight="1" x14ac:dyDescent="0.25">
      <c r="A86" s="18"/>
      <c r="B86" s="99" t="str">
        <f>IF(AND(YEAR('Dados de Entrada'!N76)&gt;=$D$18,YEAR('Dados de Entrada'!N76)&lt;=$D$19),'Dados de Entrada'!N76,"")</f>
        <v>Junho/1999</v>
      </c>
      <c r="C86" s="100">
        <f t="shared" ref="C86:C149" si="13">IF(B86="","",K85)</f>
        <v>107563.32</v>
      </c>
      <c r="D86" s="97">
        <f>IF(B86="","",IFERROR(
INDEX('Dados de Entrada'!$K$13:$K$35,MATCH(C86,'Dados de Entrada'!$J$13:$J$35,0)),
INDEX('Dados de Entrada'!$K$13:$K$35,MATCH(C86,'Dados de Entrada'!$J$13:$J$35,1))+
(C86-INDEX('Dados de Entrada'!$J$13:$J$35,MATCH(C86,'Dados de Entrada'!$J$13:$J$35,1)))*
(INDEX('Dados de Entrada'!$K$13:$K$35,MATCH(C86,'Dados de Entrada'!$J$13:$J$35,1)+1)-INDEX('Dados de Entrada'!$K$13:$K$35,MATCH(C86,'Dados de Entrada'!$J$13:$J$35,1)))/
(INDEX('Dados de Entrada'!$J$13:$J$35,MATCH(C86,'Dados de Entrada'!$J$13:$J$35,1)+1)-INDEX('Dados de Entrada'!$J$13:$J$35,MATCH(C86,'Dados de Entrada'!$J$13:$J$35,1)))
))</f>
        <v>23900</v>
      </c>
      <c r="E86" s="101">
        <f>IF(B86="","",('Dados de Entrada'!O76/'Dados de Entrada'!$Q$6)*'Dados de Entrada'!$L$4)</f>
        <v>0.17238856074766354</v>
      </c>
      <c r="F86" s="101">
        <f t="shared" ref="F86:F149" si="14">IF(B86="","",(VLOOKUP(MONTH(B86),$G$4:$J$15,4,FALSE)))</f>
        <v>7.0000000000000007E-2</v>
      </c>
      <c r="G86" s="101">
        <f>IF(B86="","",VLOOKUP(MONTH(B86),Retiradas!$P$3:$S$14,3,FALSE))</f>
        <v>1.8791666666666668E-2</v>
      </c>
      <c r="H86" s="137">
        <f>IF(B86="","",(VLOOKUP(MONTH(B86),Evaporação!$D$5:$F$16,3,FALSE)/(1000*3600*24*VLOOKUP(MONTH(B86),'Dados de Entrada'!$T$11:$V$22,3,FALSE)))*Simulação!D86)</f>
        <v>1.4504128086419755E-3</v>
      </c>
      <c r="I86" s="146"/>
      <c r="J86" s="138">
        <f>IF(B86="","",(E86+I86-F86-G86-H86)*3600*24*VLOOKUP(MONTH(B86),'Dados de Entrada'!$T$11:$V$22,3,FALSE))</f>
        <v>212923.67945794392</v>
      </c>
      <c r="K86" s="100">
        <f>IF(B86="","",IF(J86+K85&lt;'Dados de Entrada'!$G$7,IF(Simulação!J86+K85&lt;'Dados de Entrada'!$L$7,'Dados de Entrada'!$L$7,J86+K85),'Dados de Entrada'!$G$7))</f>
        <v>107563.32</v>
      </c>
      <c r="L86" s="101">
        <f>IF(B86="","",IF(AND(J86&gt;0,K86='Dados de Entrada'!$G$7),(J86/(3600*24*VLOOKUP(MONTH(B86),'Dados de Entrada'!$T$11:$V$22,3,FALSE))),0))</f>
        <v>8.214648127235491E-2</v>
      </c>
      <c r="M86" s="26">
        <f t="shared" ref="M86:M149" si="15">IF(B86="","",F86+L86)</f>
        <v>0.15214648127235492</v>
      </c>
      <c r="N86" s="102">
        <f>IF(B86="","",IF(K86='Dados de Entrada'!$L$7,1,0))</f>
        <v>0</v>
      </c>
      <c r="O86" s="26">
        <f t="shared" ref="O86:O149" si="16">IF(B86="","",MONTH(B86))</f>
        <v>6</v>
      </c>
      <c r="P86" s="110">
        <f>IF(B86="","",'Dados de Entrada'!$L$7)</f>
        <v>32269</v>
      </c>
      <c r="Q86" s="103">
        <f t="shared" si="12"/>
        <v>66</v>
      </c>
      <c r="U86" s="18"/>
    </row>
    <row r="87" spans="1:21" ht="14.25" customHeight="1" x14ac:dyDescent="0.25">
      <c r="A87" s="18"/>
      <c r="B87" s="99" t="str">
        <f>IF(AND(YEAR('Dados de Entrada'!N77)&gt;=$D$18,YEAR('Dados de Entrada'!N77)&lt;=$D$19),'Dados de Entrada'!N77,"")</f>
        <v>Julho/1999</v>
      </c>
      <c r="C87" s="100">
        <f t="shared" si="13"/>
        <v>107563.32</v>
      </c>
      <c r="D87" s="97">
        <f>IF(B87="","",IFERROR(
INDEX('Dados de Entrada'!$K$13:$K$35,MATCH(C87,'Dados de Entrada'!$J$13:$J$35,0)),
INDEX('Dados de Entrada'!$K$13:$K$35,MATCH(C87,'Dados de Entrada'!$J$13:$J$35,1))+
(C87-INDEX('Dados de Entrada'!$J$13:$J$35,MATCH(C87,'Dados de Entrada'!$J$13:$J$35,1)))*
(INDEX('Dados de Entrada'!$K$13:$K$35,MATCH(C87,'Dados de Entrada'!$J$13:$J$35,1)+1)-INDEX('Dados de Entrada'!$K$13:$K$35,MATCH(C87,'Dados de Entrada'!$J$13:$J$35,1)))/
(INDEX('Dados de Entrada'!$J$13:$J$35,MATCH(C87,'Dados de Entrada'!$J$13:$J$35,1)+1)-INDEX('Dados de Entrada'!$J$13:$J$35,MATCH(C87,'Dados de Entrada'!$J$13:$J$35,1)))
))</f>
        <v>23900</v>
      </c>
      <c r="E87" s="101">
        <f>IF(B87="","",('Dados de Entrada'!O77/'Dados de Entrada'!$Q$6)*'Dados de Entrada'!$L$4)</f>
        <v>0.13196807476635514</v>
      </c>
      <c r="F87" s="101">
        <f t="shared" si="14"/>
        <v>7.0000000000000007E-2</v>
      </c>
      <c r="G87" s="101">
        <f>IF(B87="","",VLOOKUP(MONTH(B87),Retiradas!$P$3:$S$14,3,FALSE))</f>
        <v>1.81989247311828E-2</v>
      </c>
      <c r="H87" s="137">
        <f>IF(B87="","",(VLOOKUP(MONTH(B87),Evaporação!$D$5:$F$16,3,FALSE)/(1000*3600*24*VLOOKUP(MONTH(B87),'Dados de Entrada'!$T$11:$V$22,3,FALSE)))*Simulação!D87)</f>
        <v>1.8346176821983273E-3</v>
      </c>
      <c r="I87" s="146"/>
      <c r="J87" s="138">
        <f>IF(B87="","",(E87+I87-F87-G87-H87)*3600*24*VLOOKUP(MONTH(B87),'Dados de Entrada'!$T$11:$V$22,3,FALSE))</f>
        <v>112317.45145420555</v>
      </c>
      <c r="K87" s="100">
        <f>IF(B87="","",IF(J87+K86&lt;'Dados de Entrada'!$G$7,IF(Simulação!J87+K86&lt;'Dados de Entrada'!$L$7,'Dados de Entrada'!$L$7,J87+K86),'Dados de Entrada'!$G$7))</f>
        <v>107563.32</v>
      </c>
      <c r="L87" s="101">
        <f>IF(B87="","",IF(AND(J87&gt;0,K87='Dados de Entrada'!$G$7),(J87/(3600*24*VLOOKUP(MONTH(B87),'Dados de Entrada'!$T$11:$V$22,3,FALSE))),0))</f>
        <v>4.1934532352974001E-2</v>
      </c>
      <c r="M87" s="26">
        <f t="shared" si="15"/>
        <v>0.11193453235297401</v>
      </c>
      <c r="N87" s="102">
        <f>IF(B87="","",IF(K87='Dados de Entrada'!$L$7,1,0))</f>
        <v>0</v>
      </c>
      <c r="O87" s="26">
        <f t="shared" si="16"/>
        <v>7</v>
      </c>
      <c r="P87" s="110">
        <f>IF(B87="","",'Dados de Entrada'!$L$7)</f>
        <v>32269</v>
      </c>
      <c r="Q87" s="103">
        <f t="shared" ref="Q87:Q150" si="17">IF(B87&lt;&gt;"",Q86+1,"")</f>
        <v>67</v>
      </c>
      <c r="U87" s="18"/>
    </row>
    <row r="88" spans="1:21" ht="14.25" customHeight="1" x14ac:dyDescent="0.25">
      <c r="A88" s="18"/>
      <c r="B88" s="99" t="str">
        <f>IF(AND(YEAR('Dados de Entrada'!N78)&gt;=$D$18,YEAR('Dados de Entrada'!N78)&lt;=$D$19),'Dados de Entrada'!N78,"")</f>
        <v>Agosto/1999</v>
      </c>
      <c r="C88" s="100">
        <f t="shared" si="13"/>
        <v>107563.32</v>
      </c>
      <c r="D88" s="97">
        <f>IF(B88="","",IFERROR(
INDEX('Dados de Entrada'!$K$13:$K$35,MATCH(C88,'Dados de Entrada'!$J$13:$J$35,0)),
INDEX('Dados de Entrada'!$K$13:$K$35,MATCH(C88,'Dados de Entrada'!$J$13:$J$35,1))+
(C88-INDEX('Dados de Entrada'!$J$13:$J$35,MATCH(C88,'Dados de Entrada'!$J$13:$J$35,1)))*
(INDEX('Dados de Entrada'!$K$13:$K$35,MATCH(C88,'Dados de Entrada'!$J$13:$J$35,1)+1)-INDEX('Dados de Entrada'!$K$13:$K$35,MATCH(C88,'Dados de Entrada'!$J$13:$J$35,1)))/
(INDEX('Dados de Entrada'!$J$13:$J$35,MATCH(C88,'Dados de Entrada'!$J$13:$J$35,1)+1)-INDEX('Dados de Entrada'!$J$13:$J$35,MATCH(C88,'Dados de Entrada'!$J$13:$J$35,1)))
))</f>
        <v>23900</v>
      </c>
      <c r="E88" s="101">
        <f>IF(B88="","",('Dados de Entrada'!O78/'Dados de Entrada'!$Q$6)*'Dados de Entrada'!$L$4)</f>
        <v>0.10826915887850468</v>
      </c>
      <c r="F88" s="101">
        <f t="shared" si="14"/>
        <v>6.7000000000000004E-2</v>
      </c>
      <c r="G88" s="101">
        <f>IF(B88="","",VLOOKUP(MONTH(B88),Retiradas!$P$3:$S$14,3,FALSE))</f>
        <v>1.81989247311828E-2</v>
      </c>
      <c r="H88" s="137">
        <f>IF(B88="","",(VLOOKUP(MONTH(B88),Evaporação!$D$5:$F$16,3,FALSE)/(1000*3600*24*VLOOKUP(MONTH(B88),'Dados de Entrada'!$T$11:$V$22,3,FALSE)))*Simulação!D88)</f>
        <v>2.3905353942652329E-3</v>
      </c>
      <c r="I88" s="146"/>
      <c r="J88" s="138">
        <f>IF(B88="","",(E88+I88-F88-G88-H88)*3600*24*VLOOKUP(MONTH(B88),'Dados de Entrada'!$T$11:$V$22,3,FALSE))</f>
        <v>55388.505140186891</v>
      </c>
      <c r="K88" s="100">
        <f>IF(B88="","",IF(J88+K87&lt;'Dados de Entrada'!$G$7,IF(Simulação!J88+K87&lt;'Dados de Entrada'!$L$7,'Dados de Entrada'!$L$7,J88+K87),'Dados de Entrada'!$G$7))</f>
        <v>107563.32</v>
      </c>
      <c r="L88" s="101">
        <f>IF(B88="","",IF(AND(J88&gt;0,K88='Dados de Entrada'!$G$7),(J88/(3600*24*VLOOKUP(MONTH(B88),'Dados de Entrada'!$T$11:$V$22,3,FALSE))),0))</f>
        <v>2.0679698753056634E-2</v>
      </c>
      <c r="M88" s="26">
        <f t="shared" si="15"/>
        <v>8.7679698753056645E-2</v>
      </c>
      <c r="N88" s="102">
        <f>IF(B88="","",IF(K88='Dados de Entrada'!$L$7,1,0))</f>
        <v>0</v>
      </c>
      <c r="O88" s="26">
        <f t="shared" si="16"/>
        <v>8</v>
      </c>
      <c r="P88" s="110">
        <f>IF(B88="","",'Dados de Entrada'!$L$7)</f>
        <v>32269</v>
      </c>
      <c r="Q88" s="103">
        <f t="shared" si="17"/>
        <v>68</v>
      </c>
      <c r="U88" s="18"/>
    </row>
    <row r="89" spans="1:21" ht="14.25" customHeight="1" x14ac:dyDescent="0.25">
      <c r="A89" s="18"/>
      <c r="B89" s="99" t="str">
        <f>IF(AND(YEAR('Dados de Entrada'!N79)&gt;=$D$18,YEAR('Dados de Entrada'!N79)&lt;=$D$19),'Dados de Entrada'!N79,"")</f>
        <v>Setembro/1999</v>
      </c>
      <c r="C89" s="100">
        <f t="shared" si="13"/>
        <v>107563.32</v>
      </c>
      <c r="D89" s="97">
        <f>IF(B89="","",IFERROR(
INDEX('Dados de Entrada'!$K$13:$K$35,MATCH(C89,'Dados de Entrada'!$J$13:$J$35,0)),
INDEX('Dados de Entrada'!$K$13:$K$35,MATCH(C89,'Dados de Entrada'!$J$13:$J$35,1))+
(C89-INDEX('Dados de Entrada'!$J$13:$J$35,MATCH(C89,'Dados de Entrada'!$J$13:$J$35,1)))*
(INDEX('Dados de Entrada'!$K$13:$K$35,MATCH(C89,'Dados de Entrada'!$J$13:$J$35,1)+1)-INDEX('Dados de Entrada'!$K$13:$K$35,MATCH(C89,'Dados de Entrada'!$J$13:$J$35,1)))/
(INDEX('Dados de Entrada'!$J$13:$J$35,MATCH(C89,'Dados de Entrada'!$J$13:$J$35,1)+1)-INDEX('Dados de Entrada'!$J$13:$J$35,MATCH(C89,'Dados de Entrada'!$J$13:$J$35,1)))
))</f>
        <v>23900</v>
      </c>
      <c r="E89" s="101">
        <f>IF(B89="","",('Dados de Entrada'!O79/'Dados de Entrada'!$Q$6)*'Dados de Entrada'!$L$4)</f>
        <v>0.10971274766355139</v>
      </c>
      <c r="F89" s="101">
        <f t="shared" si="14"/>
        <v>6.5000000000000002E-2</v>
      </c>
      <c r="G89" s="101">
        <f>IF(B89="","",VLOOKUP(MONTH(B89),Retiradas!$P$3:$S$14,3,FALSE))</f>
        <v>1.8791666666666668E-2</v>
      </c>
      <c r="H89" s="137">
        <f>IF(B89="","",(VLOOKUP(MONTH(B89),Evaporação!$D$5:$F$16,3,FALSE)/(1000*3600*24*VLOOKUP(MONTH(B89),'Dados de Entrada'!$T$11:$V$22,3,FALSE)))*Simulação!D89)</f>
        <v>2.2438522376543209E-3</v>
      </c>
      <c r="I89" s="146"/>
      <c r="J89" s="138">
        <f>IF(B89="","",(E89+I89-F89-G89-H89)*3600*24*VLOOKUP(MONTH(B89),'Dados de Entrada'!$T$11:$V$22,3,FALSE))</f>
        <v>61371.376943925199</v>
      </c>
      <c r="K89" s="100">
        <f>IF(B89="","",IF(J89+K88&lt;'Dados de Entrada'!$G$7,IF(Simulação!J89+K88&lt;'Dados de Entrada'!$L$7,'Dados de Entrada'!$L$7,J89+K88),'Dados de Entrada'!$G$7))</f>
        <v>107563.32</v>
      </c>
      <c r="L89" s="101">
        <f>IF(B89="","",IF(AND(J89&gt;0,K89='Dados de Entrada'!$G$7),(J89/(3600*24*VLOOKUP(MONTH(B89),'Dados de Entrada'!$T$11:$V$22,3,FALSE))),0))</f>
        <v>2.3677228759230402E-2</v>
      </c>
      <c r="M89" s="26">
        <f t="shared" si="15"/>
        <v>8.8677228759230398E-2</v>
      </c>
      <c r="N89" s="102">
        <f>IF(B89="","",IF(K89='Dados de Entrada'!$L$7,1,0))</f>
        <v>0</v>
      </c>
      <c r="O89" s="26">
        <f t="shared" si="16"/>
        <v>9</v>
      </c>
      <c r="P89" s="110">
        <f>IF(B89="","",'Dados de Entrada'!$L$7)</f>
        <v>32269</v>
      </c>
      <c r="Q89" s="103">
        <f t="shared" si="17"/>
        <v>69</v>
      </c>
      <c r="U89" s="18"/>
    </row>
    <row r="90" spans="1:21" ht="14.25" customHeight="1" x14ac:dyDescent="0.25">
      <c r="A90" s="18"/>
      <c r="B90" s="99" t="str">
        <f>IF(AND(YEAR('Dados de Entrada'!N80)&gt;=$D$18,YEAR('Dados de Entrada'!N80)&lt;=$D$19),'Dados de Entrada'!N80,"")</f>
        <v>Outubro/1999</v>
      </c>
      <c r="C90" s="100">
        <f t="shared" si="13"/>
        <v>107563.32</v>
      </c>
      <c r="D90" s="97">
        <f>IF(B90="","",IFERROR(
INDEX('Dados de Entrada'!$K$13:$K$35,MATCH(C90,'Dados de Entrada'!$J$13:$J$35,0)),
INDEX('Dados de Entrada'!$K$13:$K$35,MATCH(C90,'Dados de Entrada'!$J$13:$J$35,1))+
(C90-INDEX('Dados de Entrada'!$J$13:$J$35,MATCH(C90,'Dados de Entrada'!$J$13:$J$35,1)))*
(INDEX('Dados de Entrada'!$K$13:$K$35,MATCH(C90,'Dados de Entrada'!$J$13:$J$35,1)+1)-INDEX('Dados de Entrada'!$K$13:$K$35,MATCH(C90,'Dados de Entrada'!$J$13:$J$35,1)))/
(INDEX('Dados de Entrada'!$J$13:$J$35,MATCH(C90,'Dados de Entrada'!$J$13:$J$35,1)+1)-INDEX('Dados de Entrada'!$J$13:$J$35,MATCH(C90,'Dados de Entrada'!$J$13:$J$35,1)))
))</f>
        <v>23900</v>
      </c>
      <c r="E90" s="101">
        <f>IF(B90="","",('Dados de Entrada'!O80/'Dados de Entrada'!$Q$6)*'Dados de Entrada'!$L$4)</f>
        <v>0.107908261682243</v>
      </c>
      <c r="F90" s="101">
        <f t="shared" si="14"/>
        <v>6.2E-2</v>
      </c>
      <c r="G90" s="101">
        <f>IF(B90="","",VLOOKUP(MONTH(B90),Retiradas!$P$3:$S$14,3,FALSE))</f>
        <v>1.81989247311828E-2</v>
      </c>
      <c r="H90" s="137">
        <f>IF(B90="","",(VLOOKUP(MONTH(B90),Evaporação!$D$5:$F$16,3,FALSE)/(1000*3600*24*VLOOKUP(MONTH(B90),'Dados de Entrada'!$T$11:$V$22,3,FALSE)))*Simulação!D90)</f>
        <v>1.9524044205495817E-3</v>
      </c>
      <c r="I90" s="146"/>
      <c r="J90" s="138">
        <f>IF(B90="","",(E90+I90-F90-G90-H90)*3600*24*VLOOKUP(MONTH(B90),'Dados de Entrada'!$T$11:$V$22,3,FALSE))</f>
        <v>68987.368089719661</v>
      </c>
      <c r="K90" s="100">
        <f>IF(B90="","",IF(J90+K89&lt;'Dados de Entrada'!$G$7,IF(Simulação!J90+K89&lt;'Dados de Entrada'!$L$7,'Dados de Entrada'!$L$7,J90+K89),'Dados de Entrada'!$G$7))</f>
        <v>107563.32</v>
      </c>
      <c r="L90" s="101">
        <f>IF(B90="","",IF(AND(J90&gt;0,K90='Dados de Entrada'!$G$7),(J90/(3600*24*VLOOKUP(MONTH(B90),'Dados de Entrada'!$T$11:$V$22,3,FALSE))),0))</f>
        <v>2.5756932530510625E-2</v>
      </c>
      <c r="M90" s="26">
        <f t="shared" si="15"/>
        <v>8.7756932530510617E-2</v>
      </c>
      <c r="N90" s="102">
        <f>IF(B90="","",IF(K90='Dados de Entrada'!$L$7,1,0))</f>
        <v>0</v>
      </c>
      <c r="O90" s="26">
        <f t="shared" si="16"/>
        <v>10</v>
      </c>
      <c r="P90" s="110">
        <f>IF(B90="","",'Dados de Entrada'!$L$7)</f>
        <v>32269</v>
      </c>
      <c r="Q90" s="103">
        <f t="shared" si="17"/>
        <v>70</v>
      </c>
      <c r="U90" s="18"/>
    </row>
    <row r="91" spans="1:21" ht="14.25" customHeight="1" x14ac:dyDescent="0.25">
      <c r="A91" s="18"/>
      <c r="B91" s="99" t="str">
        <f>IF(AND(YEAR('Dados de Entrada'!N81)&gt;=$D$18,YEAR('Dados de Entrada'!N81)&lt;=$D$19),'Dados de Entrada'!N81,"")</f>
        <v>Novembro/1999</v>
      </c>
      <c r="C91" s="100">
        <f t="shared" si="13"/>
        <v>107563.32</v>
      </c>
      <c r="D91" s="97">
        <f>IF(B91="","",IFERROR(
INDEX('Dados de Entrada'!$K$13:$K$35,MATCH(C91,'Dados de Entrada'!$J$13:$J$35,0)),
INDEX('Dados de Entrada'!$K$13:$K$35,MATCH(C91,'Dados de Entrada'!$J$13:$J$35,1))+
(C91-INDEX('Dados de Entrada'!$J$13:$J$35,MATCH(C91,'Dados de Entrada'!$J$13:$J$35,1)))*
(INDEX('Dados de Entrada'!$K$13:$K$35,MATCH(C91,'Dados de Entrada'!$J$13:$J$35,1)+1)-INDEX('Dados de Entrada'!$K$13:$K$35,MATCH(C91,'Dados de Entrada'!$J$13:$J$35,1)))/
(INDEX('Dados de Entrada'!$J$13:$J$35,MATCH(C91,'Dados de Entrada'!$J$13:$J$35,1)+1)-INDEX('Dados de Entrada'!$J$13:$J$35,MATCH(C91,'Dados de Entrada'!$J$13:$J$35,1)))
))</f>
        <v>23900</v>
      </c>
      <c r="E91" s="101">
        <f>IF(B91="","",('Dados de Entrada'!O81/'Dados de Entrada'!$Q$6)*'Dados de Entrada'!$L$4)</f>
        <v>0.22110968224299063</v>
      </c>
      <c r="F91" s="101">
        <f t="shared" si="14"/>
        <v>7.4999999999999997E-2</v>
      </c>
      <c r="G91" s="101">
        <f>IF(B91="","",VLOOKUP(MONTH(B91),Retiradas!$P$3:$S$14,3,FALSE))</f>
        <v>1.8791666666666668E-2</v>
      </c>
      <c r="H91" s="137">
        <f>IF(B91="","",(VLOOKUP(MONTH(B91),Evaporação!$D$5:$F$16,3,FALSE)/(1000*3600*24*VLOOKUP(MONTH(B91),'Dados de Entrada'!$T$11:$V$22,3,FALSE)))*Simulação!D91)</f>
        <v>1.4033873456790122E-3</v>
      </c>
      <c r="I91" s="146"/>
      <c r="J91" s="138">
        <f>IF(B91="","",(E91+I91-F91-G91-H91)*3600*24*VLOOKUP(MONTH(B91),'Dados de Entrada'!$T$11:$V$22,3,FALSE))</f>
        <v>326370.71637383167</v>
      </c>
      <c r="K91" s="100">
        <f>IF(B91="","",IF(J91+K90&lt;'Dados de Entrada'!$G$7,IF(Simulação!J91+K90&lt;'Dados de Entrada'!$L$7,'Dados de Entrada'!$L$7,J91+K90),'Dados de Entrada'!$G$7))</f>
        <v>107563.32</v>
      </c>
      <c r="L91" s="101">
        <f>IF(B91="","",IF(AND(J91&gt;0,K91='Dados de Entrada'!$G$7),(J91/(3600*24*VLOOKUP(MONTH(B91),'Dados de Entrada'!$T$11:$V$22,3,FALSE))),0))</f>
        <v>0.12591462823064495</v>
      </c>
      <c r="M91" s="26">
        <f t="shared" si="15"/>
        <v>0.20091462823064493</v>
      </c>
      <c r="N91" s="102">
        <f>IF(B91="","",IF(K91='Dados de Entrada'!$L$7,1,0))</f>
        <v>0</v>
      </c>
      <c r="O91" s="26">
        <f t="shared" si="16"/>
        <v>11</v>
      </c>
      <c r="P91" s="110">
        <f>IF(B91="","",'Dados de Entrada'!$L$7)</f>
        <v>32269</v>
      </c>
      <c r="Q91" s="103">
        <f t="shared" si="17"/>
        <v>71</v>
      </c>
      <c r="U91" s="18"/>
    </row>
    <row r="92" spans="1:21" ht="14.25" customHeight="1" x14ac:dyDescent="0.25">
      <c r="A92" s="18"/>
      <c r="B92" s="99" t="str">
        <f>IF(AND(YEAR('Dados de Entrada'!N82)&gt;=$D$18,YEAR('Dados de Entrada'!N82)&lt;=$D$19),'Dados de Entrada'!N82,"")</f>
        <v>Dezembro/1999</v>
      </c>
      <c r="C92" s="100">
        <f t="shared" si="13"/>
        <v>107563.32</v>
      </c>
      <c r="D92" s="97">
        <f>IF(B92="","",IFERROR(
INDEX('Dados de Entrada'!$K$13:$K$35,MATCH(C92,'Dados de Entrada'!$J$13:$J$35,0)),
INDEX('Dados de Entrada'!$K$13:$K$35,MATCH(C92,'Dados de Entrada'!$J$13:$J$35,1))+
(C92-INDEX('Dados de Entrada'!$J$13:$J$35,MATCH(C92,'Dados de Entrada'!$J$13:$J$35,1)))*
(INDEX('Dados de Entrada'!$K$13:$K$35,MATCH(C92,'Dados de Entrada'!$J$13:$J$35,1)+1)-INDEX('Dados de Entrada'!$K$13:$K$35,MATCH(C92,'Dados de Entrada'!$J$13:$J$35,1)))/
(INDEX('Dados de Entrada'!$J$13:$J$35,MATCH(C92,'Dados de Entrada'!$J$13:$J$35,1)+1)-INDEX('Dados de Entrada'!$J$13:$J$35,MATCH(C92,'Dados de Entrada'!$J$13:$J$35,1)))
))</f>
        <v>23900</v>
      </c>
      <c r="E92" s="101">
        <f>IF(B92="","",('Dados de Entrada'!O82/'Dados de Entrada'!$Q$6)*'Dados de Entrada'!$L$4)</f>
        <v>0.29918377570093457</v>
      </c>
      <c r="F92" s="101">
        <f t="shared" si="14"/>
        <v>8.9200000000000002E-2</v>
      </c>
      <c r="G92" s="101">
        <f>IF(B92="","",VLOOKUP(MONTH(B92),Retiradas!$P$3:$S$14,3,FALSE))</f>
        <v>1.81989247311828E-2</v>
      </c>
      <c r="H92" s="137">
        <f>IF(B92="","",(VLOOKUP(MONTH(B92),Evaporação!$D$5:$F$16,3,FALSE)/(1000*3600*24*VLOOKUP(MONTH(B92),'Dados de Entrada'!$T$11:$V$22,3,FALSE)))*Simulação!D92)</f>
        <v>1.0681115591397851E-3</v>
      </c>
      <c r="I92" s="146"/>
      <c r="J92" s="138">
        <f>IF(B92="","",(E92+I92-F92-G92-H92)*3600*24*VLOOKUP(MONTH(B92),'Dados de Entrada'!$T$11:$V$22,3,FALSE))</f>
        <v>510815.71483738325</v>
      </c>
      <c r="K92" s="100">
        <f>IF(B92="","",IF(J92+K91&lt;'Dados de Entrada'!$G$7,IF(Simulação!J92+K91&lt;'Dados de Entrada'!$L$7,'Dados de Entrada'!$L$7,J92+K91),'Dados de Entrada'!$G$7))</f>
        <v>107563.32</v>
      </c>
      <c r="L92" s="101">
        <f>IF(B92="","",IF(AND(J92&gt;0,K92='Dados de Entrada'!$G$7),(J92/(3600*24*VLOOKUP(MONTH(B92),'Dados de Entrada'!$T$11:$V$22,3,FALSE))),0))</f>
        <v>0.19071673941061201</v>
      </c>
      <c r="M92" s="26">
        <f t="shared" si="15"/>
        <v>0.27991673941061201</v>
      </c>
      <c r="N92" s="102">
        <f>IF(B92="","",IF(K92='Dados de Entrada'!$L$7,1,0))</f>
        <v>0</v>
      </c>
      <c r="O92" s="26">
        <f t="shared" si="16"/>
        <v>12</v>
      </c>
      <c r="P92" s="110">
        <f>IF(B92="","",'Dados de Entrada'!$L$7)</f>
        <v>32269</v>
      </c>
      <c r="Q92" s="103">
        <f t="shared" si="17"/>
        <v>72</v>
      </c>
      <c r="U92" s="18"/>
    </row>
    <row r="93" spans="1:21" ht="14.25" customHeight="1" x14ac:dyDescent="0.25">
      <c r="A93" s="18"/>
      <c r="B93" s="99" t="str">
        <f>IF(AND(YEAR('Dados de Entrada'!N83)&gt;=$D$18,YEAR('Dados de Entrada'!N83)&lt;=$D$19),'Dados de Entrada'!N83,"")</f>
        <v>Janeiro/2000</v>
      </c>
      <c r="C93" s="100">
        <f t="shared" si="13"/>
        <v>107563.32</v>
      </c>
      <c r="D93" s="97">
        <f>IF(B93="","",IFERROR(
INDEX('Dados de Entrada'!$K$13:$K$35,MATCH(C93,'Dados de Entrada'!$J$13:$J$35,0)),
INDEX('Dados de Entrada'!$K$13:$K$35,MATCH(C93,'Dados de Entrada'!$J$13:$J$35,1))+
(C93-INDEX('Dados de Entrada'!$J$13:$J$35,MATCH(C93,'Dados de Entrada'!$J$13:$J$35,1)))*
(INDEX('Dados de Entrada'!$K$13:$K$35,MATCH(C93,'Dados de Entrada'!$J$13:$J$35,1)+1)-INDEX('Dados de Entrada'!$K$13:$K$35,MATCH(C93,'Dados de Entrada'!$J$13:$J$35,1)))/
(INDEX('Dados de Entrada'!$J$13:$J$35,MATCH(C93,'Dados de Entrada'!$J$13:$J$35,1)+1)-INDEX('Dados de Entrada'!$J$13:$J$35,MATCH(C93,'Dados de Entrada'!$J$13:$J$35,1)))
))</f>
        <v>23900</v>
      </c>
      <c r="E93" s="101">
        <f>IF(B93="","",('Dados de Entrada'!O83/'Dados de Entrada'!$Q$6)*'Dados de Entrada'!$L$4)</f>
        <v>1.2045545420560746</v>
      </c>
      <c r="F93" s="101">
        <f t="shared" si="14"/>
        <v>8.9200000000000002E-2</v>
      </c>
      <c r="G93" s="101">
        <f>IF(B93="","",VLOOKUP(MONTH(B93),Retiradas!$P$3:$S$14,3,FALSE))</f>
        <v>1.81989247311828E-2</v>
      </c>
      <c r="H93" s="137">
        <f>IF(B93="","",(VLOOKUP(MONTH(B93),Evaporação!$D$5:$F$16,3,FALSE)/(1000*3600*24*VLOOKUP(MONTH(B93),'Dados de Entrada'!$T$11:$V$22,3,FALSE)))*Simulação!D93)</f>
        <v>1.0056488948626046E-3</v>
      </c>
      <c r="I93" s="146"/>
      <c r="J93" s="138">
        <f>IF(B93="","",(E93+I93-F93-G93-H93)*3600*24*VLOOKUP(MONTH(B93),'Dados de Entrada'!$T$11:$V$22,3,FALSE))</f>
        <v>2935928.0754429903</v>
      </c>
      <c r="K93" s="100">
        <f>IF(B93="","",IF(J93+K92&lt;'Dados de Entrada'!$G$7,IF(Simulação!J93+K92&lt;'Dados de Entrada'!$L$7,'Dados de Entrada'!$L$7,J93+K92),'Dados de Entrada'!$G$7))</f>
        <v>107563.32</v>
      </c>
      <c r="L93" s="101">
        <f>IF(B93="","",IF(AND(J93&gt;0,K93='Dados de Entrada'!$G$7),(J93/(3600*24*VLOOKUP(MONTH(B93),'Dados de Entrada'!$T$11:$V$22,3,FALSE))),0))</f>
        <v>1.0961499684300293</v>
      </c>
      <c r="M93" s="26">
        <f t="shared" si="15"/>
        <v>1.1853499684300293</v>
      </c>
      <c r="N93" s="102">
        <f>IF(B93="","",IF(K93='Dados de Entrada'!$L$7,1,0))</f>
        <v>0</v>
      </c>
      <c r="O93" s="26">
        <f t="shared" si="16"/>
        <v>1</v>
      </c>
      <c r="P93" s="110">
        <f>IF(B93="","",'Dados de Entrada'!$L$7)</f>
        <v>32269</v>
      </c>
      <c r="Q93" s="103">
        <f t="shared" si="17"/>
        <v>73</v>
      </c>
      <c r="U93" s="18"/>
    </row>
    <row r="94" spans="1:21" ht="14.25" customHeight="1" x14ac:dyDescent="0.25">
      <c r="A94" s="18"/>
      <c r="B94" s="99" t="str">
        <f>IF(AND(YEAR('Dados de Entrada'!N84)&gt;=$D$18,YEAR('Dados de Entrada'!N84)&lt;=$D$19),'Dados de Entrada'!N84,"")</f>
        <v>Fevereiro/2000</v>
      </c>
      <c r="C94" s="100">
        <f t="shared" si="13"/>
        <v>107563.32</v>
      </c>
      <c r="D94" s="97">
        <f>IF(B94="","",IFERROR(
INDEX('Dados de Entrada'!$K$13:$K$35,MATCH(C94,'Dados de Entrada'!$J$13:$J$35,0)),
INDEX('Dados de Entrada'!$K$13:$K$35,MATCH(C94,'Dados de Entrada'!$J$13:$J$35,1))+
(C94-INDEX('Dados de Entrada'!$J$13:$J$35,MATCH(C94,'Dados de Entrada'!$J$13:$J$35,1)))*
(INDEX('Dados de Entrada'!$K$13:$K$35,MATCH(C94,'Dados de Entrada'!$J$13:$J$35,1)+1)-INDEX('Dados de Entrada'!$K$13:$K$35,MATCH(C94,'Dados de Entrada'!$J$13:$J$35,1)))/
(INDEX('Dados de Entrada'!$J$13:$J$35,MATCH(C94,'Dados de Entrada'!$J$13:$J$35,1)+1)-INDEX('Dados de Entrada'!$J$13:$J$35,MATCH(C94,'Dados de Entrada'!$J$13:$J$35,1)))
))</f>
        <v>23900</v>
      </c>
      <c r="E94" s="101">
        <f>IF(B94="","",('Dados de Entrada'!O84/'Dados de Entrada'!$Q$6)*'Dados de Entrada'!$L$4)</f>
        <v>0.87349151401869163</v>
      </c>
      <c r="F94" s="101">
        <f t="shared" si="14"/>
        <v>9.5000000000000001E-2</v>
      </c>
      <c r="G94" s="101">
        <f>IF(B94="","",VLOOKUP(MONTH(B94),Retiradas!$P$3:$S$14,3,FALSE))</f>
        <v>2.0107142857142858E-2</v>
      </c>
      <c r="H94" s="137">
        <f>IF(B94="","",(VLOOKUP(MONTH(B94),Evaporação!$D$5:$F$16,3,FALSE)/(1000*3600*24*VLOOKUP(MONTH(B94),'Dados de Entrada'!$T$11:$V$22,3,FALSE)))*Simulação!D94)</f>
        <v>1.1025297619047618E-3</v>
      </c>
      <c r="I94" s="146"/>
      <c r="J94" s="138">
        <f>IF(B94="","",(E94+I94-F94-G94-H94)*3600*24*VLOOKUP(MONTH(B94),'Dados de Entrada'!$T$11:$V$22,3,FALSE))</f>
        <v>1832016.2307140189</v>
      </c>
      <c r="K94" s="100">
        <f>IF(B94="","",IF(J94+K93&lt;'Dados de Entrada'!$G$7,IF(Simulação!J94+K93&lt;'Dados de Entrada'!$L$7,'Dados de Entrada'!$L$7,J94+K93),'Dados de Entrada'!$G$7))</f>
        <v>107563.32</v>
      </c>
      <c r="L94" s="101">
        <f>IF(B94="","",IF(AND(J94&gt;0,K94='Dados de Entrada'!$G$7),(J94/(3600*24*VLOOKUP(MONTH(B94),'Dados de Entrada'!$T$11:$V$22,3,FALSE))),0))</f>
        <v>0.75728184139964405</v>
      </c>
      <c r="M94" s="26">
        <f t="shared" si="15"/>
        <v>0.85228184139964402</v>
      </c>
      <c r="N94" s="102">
        <f>IF(B94="","",IF(K94='Dados de Entrada'!$L$7,1,0))</f>
        <v>0</v>
      </c>
      <c r="O94" s="26">
        <f t="shared" si="16"/>
        <v>2</v>
      </c>
      <c r="P94" s="110">
        <f>IF(B94="","",'Dados de Entrada'!$L$7)</f>
        <v>32269</v>
      </c>
      <c r="Q94" s="103">
        <f t="shared" si="17"/>
        <v>74</v>
      </c>
      <c r="U94" s="18"/>
    </row>
    <row r="95" spans="1:21" ht="14.25" customHeight="1" x14ac:dyDescent="0.25">
      <c r="A95" s="18"/>
      <c r="B95" s="99" t="str">
        <f>IF(AND(YEAR('Dados de Entrada'!N85)&gt;=$D$18,YEAR('Dados de Entrada'!N85)&lt;=$D$19),'Dados de Entrada'!N85,"")</f>
        <v>Março/2000</v>
      </c>
      <c r="C95" s="100">
        <f t="shared" si="13"/>
        <v>107563.32</v>
      </c>
      <c r="D95" s="97">
        <f>IF(B95="","",IFERROR(
INDEX('Dados de Entrada'!$K$13:$K$35,MATCH(C95,'Dados de Entrada'!$J$13:$J$35,0)),
INDEX('Dados de Entrada'!$K$13:$K$35,MATCH(C95,'Dados de Entrada'!$J$13:$J$35,1))+
(C95-INDEX('Dados de Entrada'!$J$13:$J$35,MATCH(C95,'Dados de Entrada'!$J$13:$J$35,1)))*
(INDEX('Dados de Entrada'!$K$13:$K$35,MATCH(C95,'Dados de Entrada'!$J$13:$J$35,1)+1)-INDEX('Dados de Entrada'!$K$13:$K$35,MATCH(C95,'Dados de Entrada'!$J$13:$J$35,1)))/
(INDEX('Dados de Entrada'!$J$13:$J$35,MATCH(C95,'Dados de Entrada'!$J$13:$J$35,1)+1)-INDEX('Dados de Entrada'!$J$13:$J$35,MATCH(C95,'Dados de Entrada'!$J$13:$J$35,1)))
))</f>
        <v>23900</v>
      </c>
      <c r="E95" s="101">
        <f>IF(B95="","",('Dados de Entrada'!O85/'Dados de Entrada'!$Q$6)*'Dados de Entrada'!$L$4)</f>
        <v>0.65202093457943933</v>
      </c>
      <c r="F95" s="101">
        <f t="shared" si="14"/>
        <v>0.1</v>
      </c>
      <c r="G95" s="101">
        <f>IF(B95="","",VLOOKUP(MONTH(B95),Retiradas!$P$3:$S$14,3,FALSE))</f>
        <v>1.81989247311828E-2</v>
      </c>
      <c r="H95" s="137">
        <f>IF(B95="","",(VLOOKUP(MONTH(B95),Evaporação!$D$5:$F$16,3,FALSE)/(1000*3600*24*VLOOKUP(MONTH(B95),'Dados de Entrada'!$T$11:$V$22,3,FALSE)))*Simulação!D95)</f>
        <v>1.0279569892473119E-3</v>
      </c>
      <c r="I95" s="146"/>
      <c r="J95" s="138">
        <f>IF(B95="","",(E95+I95-F95-G95-H95)*3600*24*VLOOKUP(MONTH(B95),'Dados de Entrada'!$T$11:$V$22,3,FALSE))</f>
        <v>1427035.5911775704</v>
      </c>
      <c r="K95" s="100">
        <f>IF(B95="","",IF(J95+K94&lt;'Dados de Entrada'!$G$7,IF(Simulação!J95+K94&lt;'Dados de Entrada'!$L$7,'Dados de Entrada'!$L$7,J95+K94),'Dados de Entrada'!$G$7))</f>
        <v>107563.32</v>
      </c>
      <c r="L95" s="101">
        <f>IF(B95="","",IF(AND(J95&gt;0,K95='Dados de Entrada'!$G$7),(J95/(3600*24*VLOOKUP(MONTH(B95),'Dados de Entrada'!$T$11:$V$22,3,FALSE))),0))</f>
        <v>0.53279405285900927</v>
      </c>
      <c r="M95" s="26">
        <f t="shared" si="15"/>
        <v>0.63279405285900925</v>
      </c>
      <c r="N95" s="102">
        <f>IF(B95="","",IF(K95='Dados de Entrada'!$L$7,1,0))</f>
        <v>0</v>
      </c>
      <c r="O95" s="26">
        <f t="shared" si="16"/>
        <v>3</v>
      </c>
      <c r="P95" s="110">
        <f>IF(B95="","",'Dados de Entrada'!$L$7)</f>
        <v>32269</v>
      </c>
      <c r="Q95" s="103">
        <f t="shared" si="17"/>
        <v>75</v>
      </c>
      <c r="U95" s="18"/>
    </row>
    <row r="96" spans="1:21" ht="14.25" customHeight="1" x14ac:dyDescent="0.25">
      <c r="A96" s="18"/>
      <c r="B96" s="99" t="str">
        <f>IF(AND(YEAR('Dados de Entrada'!N86)&gt;=$D$18,YEAR('Dados de Entrada'!N86)&lt;=$D$19),'Dados de Entrada'!N86,"")</f>
        <v>Abril/2000</v>
      </c>
      <c r="C96" s="100">
        <f t="shared" si="13"/>
        <v>107563.32</v>
      </c>
      <c r="D96" s="97">
        <f>IF(B96="","",IFERROR(
INDEX('Dados de Entrada'!$K$13:$K$35,MATCH(C96,'Dados de Entrada'!$J$13:$J$35,0)),
INDEX('Dados de Entrada'!$K$13:$K$35,MATCH(C96,'Dados de Entrada'!$J$13:$J$35,1))+
(C96-INDEX('Dados de Entrada'!$J$13:$J$35,MATCH(C96,'Dados de Entrada'!$J$13:$J$35,1)))*
(INDEX('Dados de Entrada'!$K$13:$K$35,MATCH(C96,'Dados de Entrada'!$J$13:$J$35,1)+1)-INDEX('Dados de Entrada'!$K$13:$K$35,MATCH(C96,'Dados de Entrada'!$J$13:$J$35,1)))/
(INDEX('Dados de Entrada'!$J$13:$J$35,MATCH(C96,'Dados de Entrada'!$J$13:$J$35,1)+1)-INDEX('Dados de Entrada'!$J$13:$J$35,MATCH(C96,'Dados de Entrada'!$J$13:$J$35,1)))
))</f>
        <v>23900</v>
      </c>
      <c r="E96" s="101">
        <f>IF(B96="","",('Dados de Entrada'!O86/'Dados de Entrada'!$Q$6)*'Dados de Entrada'!$L$4)</f>
        <v>0.35825061682242992</v>
      </c>
      <c r="F96" s="101">
        <f t="shared" si="14"/>
        <v>0.09</v>
      </c>
      <c r="G96" s="101">
        <f>IF(B96="","",VLOOKUP(MONTH(B96),Retiradas!$P$3:$S$14,3,FALSE))</f>
        <v>1.8791666666666668E-2</v>
      </c>
      <c r="H96" s="137">
        <f>IF(B96="","",(VLOOKUP(MONTH(B96),Evaporação!$D$5:$F$16,3,FALSE)/(1000*3600*24*VLOOKUP(MONTH(B96),'Dados de Entrada'!$T$11:$V$22,3,FALSE)))*Simulação!D96)</f>
        <v>1.2143634259259258E-3</v>
      </c>
      <c r="I96" s="146"/>
      <c r="J96" s="138">
        <f>IF(B96="","",(E96+I96-F96-G96-H96)*3600*24*VLOOKUP(MONTH(B96),'Dados de Entrada'!$T$11:$V$22,3,FALSE))</f>
        <v>643449.96880373824</v>
      </c>
      <c r="K96" s="100">
        <f>IF(B96="","",IF(J96+K95&lt;'Dados de Entrada'!$G$7,IF(Simulação!J96+K95&lt;'Dados de Entrada'!$L$7,'Dados de Entrada'!$L$7,J96+K95),'Dados de Entrada'!$G$7))</f>
        <v>107563.32</v>
      </c>
      <c r="L96" s="101">
        <f>IF(B96="","",IF(AND(J96&gt;0,K96='Dados de Entrada'!$G$7),(J96/(3600*24*VLOOKUP(MONTH(B96),'Dados de Entrada'!$T$11:$V$22,3,FALSE))),0))</f>
        <v>0.24824458672983729</v>
      </c>
      <c r="M96" s="26">
        <f t="shared" si="15"/>
        <v>0.33824458672983726</v>
      </c>
      <c r="N96" s="102">
        <f>IF(B96="","",IF(K96='Dados de Entrada'!$L$7,1,0))</f>
        <v>0</v>
      </c>
      <c r="O96" s="26">
        <f t="shared" si="16"/>
        <v>4</v>
      </c>
      <c r="P96" s="110">
        <f>IF(B96="","",'Dados de Entrada'!$L$7)</f>
        <v>32269</v>
      </c>
      <c r="Q96" s="103">
        <f t="shared" si="17"/>
        <v>76</v>
      </c>
      <c r="U96" s="18"/>
    </row>
    <row r="97" spans="1:21" ht="14.25" customHeight="1" x14ac:dyDescent="0.25">
      <c r="A97" s="18"/>
      <c r="B97" s="99" t="str">
        <f>IF(AND(YEAR('Dados de Entrada'!N87)&gt;=$D$18,YEAR('Dados de Entrada'!N87)&lt;=$D$19),'Dados de Entrada'!N87,"")</f>
        <v>Maio/2000</v>
      </c>
      <c r="C97" s="100">
        <f t="shared" si="13"/>
        <v>107563.32</v>
      </c>
      <c r="D97" s="97">
        <f>IF(B97="","",IFERROR(
INDEX('Dados de Entrada'!$K$13:$K$35,MATCH(C97,'Dados de Entrada'!$J$13:$J$35,0)),
INDEX('Dados de Entrada'!$K$13:$K$35,MATCH(C97,'Dados de Entrada'!$J$13:$J$35,1))+
(C97-INDEX('Dados de Entrada'!$J$13:$J$35,MATCH(C97,'Dados de Entrada'!$J$13:$J$35,1)))*
(INDEX('Dados de Entrada'!$K$13:$K$35,MATCH(C97,'Dados de Entrada'!$J$13:$J$35,1)+1)-INDEX('Dados de Entrada'!$K$13:$K$35,MATCH(C97,'Dados de Entrada'!$J$13:$J$35,1)))/
(INDEX('Dados de Entrada'!$J$13:$J$35,MATCH(C97,'Dados de Entrada'!$J$13:$J$35,1)+1)-INDEX('Dados de Entrada'!$J$13:$J$35,MATCH(C97,'Dados de Entrada'!$J$13:$J$35,1)))
))</f>
        <v>23900</v>
      </c>
      <c r="E97" s="101">
        <f>IF(B97="","",('Dados de Entrada'!O87/'Dados de Entrada'!$Q$6)*'Dados de Entrada'!$L$4)</f>
        <v>0.23398168224299065</v>
      </c>
      <c r="F97" s="101">
        <f t="shared" si="14"/>
        <v>8.5000000000000006E-2</v>
      </c>
      <c r="G97" s="101">
        <f>IF(B97="","",VLOOKUP(MONTH(B97),Retiradas!$P$3:$S$14,3,FALSE))</f>
        <v>1.81989247311828E-2</v>
      </c>
      <c r="H97" s="137">
        <f>IF(B97="","",(VLOOKUP(MONTH(B97),Evaporação!$D$5:$F$16,3,FALSE)/(1000*3600*24*VLOOKUP(MONTH(B97),'Dados de Entrada'!$T$11:$V$22,3,FALSE)))*Simulação!D97)</f>
        <v>1.2760229988052567E-3</v>
      </c>
      <c r="I97" s="146"/>
      <c r="J97" s="138">
        <f>IF(B97="","",(E97+I97-F97-G97-H97)*3600*24*VLOOKUP(MONTH(B97),'Dados de Entrada'!$T$11:$V$22,3,FALSE))</f>
        <v>346870.83771962614</v>
      </c>
      <c r="K97" s="100">
        <f>IF(B97="","",IF(J97+K96&lt;'Dados de Entrada'!$G$7,IF(Simulação!J97+K96&lt;'Dados de Entrada'!$L$7,'Dados de Entrada'!$L$7,J97+K96),'Dados de Entrada'!$G$7))</f>
        <v>107563.32</v>
      </c>
      <c r="L97" s="101">
        <f>IF(B97="","",IF(AND(J97&gt;0,K97='Dados de Entrada'!$G$7),(J97/(3600*24*VLOOKUP(MONTH(B97),'Dados de Entrada'!$T$11:$V$22,3,FALSE))),0))</f>
        <v>0.1295067345130026</v>
      </c>
      <c r="M97" s="26">
        <f t="shared" si="15"/>
        <v>0.21450673451300262</v>
      </c>
      <c r="N97" s="102">
        <f>IF(B97="","",IF(K97='Dados de Entrada'!$L$7,1,0))</f>
        <v>0</v>
      </c>
      <c r="O97" s="26">
        <f t="shared" si="16"/>
        <v>5</v>
      </c>
      <c r="P97" s="110">
        <f>IF(B97="","",'Dados de Entrada'!$L$7)</f>
        <v>32269</v>
      </c>
      <c r="Q97" s="103">
        <f t="shared" si="17"/>
        <v>77</v>
      </c>
      <c r="U97" s="18"/>
    </row>
    <row r="98" spans="1:21" ht="14.25" customHeight="1" x14ac:dyDescent="0.25">
      <c r="A98" s="18"/>
      <c r="B98" s="99" t="str">
        <f>IF(AND(YEAR('Dados de Entrada'!N88)&gt;=$D$18,YEAR('Dados de Entrada'!N88)&lt;=$D$19),'Dados de Entrada'!N88,"")</f>
        <v>Junho/2000</v>
      </c>
      <c r="C98" s="100">
        <f t="shared" si="13"/>
        <v>107563.32</v>
      </c>
      <c r="D98" s="97">
        <f>IF(B98="","",IFERROR(
INDEX('Dados de Entrada'!$K$13:$K$35,MATCH(C98,'Dados de Entrada'!$J$13:$J$35,0)),
INDEX('Dados de Entrada'!$K$13:$K$35,MATCH(C98,'Dados de Entrada'!$J$13:$J$35,1))+
(C98-INDEX('Dados de Entrada'!$J$13:$J$35,MATCH(C98,'Dados de Entrada'!$J$13:$J$35,1)))*
(INDEX('Dados de Entrada'!$K$13:$K$35,MATCH(C98,'Dados de Entrada'!$J$13:$J$35,1)+1)-INDEX('Dados de Entrada'!$K$13:$K$35,MATCH(C98,'Dados de Entrada'!$J$13:$J$35,1)))/
(INDEX('Dados de Entrada'!$J$13:$J$35,MATCH(C98,'Dados de Entrada'!$J$13:$J$35,1)+1)-INDEX('Dados de Entrada'!$J$13:$J$35,MATCH(C98,'Dados de Entrada'!$J$13:$J$35,1)))
))</f>
        <v>23900</v>
      </c>
      <c r="E98" s="101">
        <f>IF(B98="","",('Dados de Entrada'!O88/'Dados de Entrada'!$Q$6)*'Dados de Entrada'!$L$4)</f>
        <v>0.18068919626168223</v>
      </c>
      <c r="F98" s="101">
        <f t="shared" si="14"/>
        <v>7.0000000000000007E-2</v>
      </c>
      <c r="G98" s="101">
        <f>IF(B98="","",VLOOKUP(MONTH(B98),Retiradas!$P$3:$S$14,3,FALSE))</f>
        <v>1.8791666666666668E-2</v>
      </c>
      <c r="H98" s="137">
        <f>IF(B98="","",(VLOOKUP(MONTH(B98),Evaporação!$D$5:$F$16,3,FALSE)/(1000*3600*24*VLOOKUP(MONTH(B98),'Dados de Entrada'!$T$11:$V$22,3,FALSE)))*Simulação!D98)</f>
        <v>1.4504128086419755E-3</v>
      </c>
      <c r="I98" s="146"/>
      <c r="J98" s="138">
        <f>IF(B98="","",(E98+I98-F98-G98-H98)*3600*24*VLOOKUP(MONTH(B98),'Dados de Entrada'!$T$11:$V$22,3,FALSE))</f>
        <v>234438.92671028033</v>
      </c>
      <c r="K98" s="100">
        <f>IF(B98="","",IF(J98+K97&lt;'Dados de Entrada'!$G$7,IF(Simulação!J98+K97&lt;'Dados de Entrada'!$L$7,'Dados de Entrada'!$L$7,J98+K97),'Dados de Entrada'!$G$7))</f>
        <v>107563.32</v>
      </c>
      <c r="L98" s="101">
        <f>IF(B98="","",IF(AND(J98&gt;0,K98='Dados de Entrada'!$G$7),(J98/(3600*24*VLOOKUP(MONTH(B98),'Dados de Entrada'!$T$11:$V$22,3,FALSE))),0))</f>
        <v>9.0447116786373585E-2</v>
      </c>
      <c r="M98" s="26">
        <f t="shared" si="15"/>
        <v>0.16044711678637358</v>
      </c>
      <c r="N98" s="102">
        <f>IF(B98="","",IF(K98='Dados de Entrada'!$L$7,1,0))</f>
        <v>0</v>
      </c>
      <c r="O98" s="26">
        <f t="shared" si="16"/>
        <v>6</v>
      </c>
      <c r="P98" s="110">
        <f>IF(B98="","",'Dados de Entrada'!$L$7)</f>
        <v>32269</v>
      </c>
      <c r="Q98" s="103">
        <f t="shared" si="17"/>
        <v>78</v>
      </c>
      <c r="U98" s="18"/>
    </row>
    <row r="99" spans="1:21" ht="14.25" customHeight="1" x14ac:dyDescent="0.25">
      <c r="A99" s="18"/>
      <c r="B99" s="99" t="str">
        <f>IF(AND(YEAR('Dados de Entrada'!N89)&gt;=$D$18,YEAR('Dados de Entrada'!N89)&lt;=$D$19),'Dados de Entrada'!N89,"")</f>
        <v>Julho/2000</v>
      </c>
      <c r="C99" s="100">
        <f t="shared" si="13"/>
        <v>107563.32</v>
      </c>
      <c r="D99" s="97">
        <f>IF(B99="","",IFERROR(
INDEX('Dados de Entrada'!$K$13:$K$35,MATCH(C99,'Dados de Entrada'!$J$13:$J$35,0)),
INDEX('Dados de Entrada'!$K$13:$K$35,MATCH(C99,'Dados de Entrada'!$J$13:$J$35,1))+
(C99-INDEX('Dados de Entrada'!$J$13:$J$35,MATCH(C99,'Dados de Entrada'!$J$13:$J$35,1)))*
(INDEX('Dados de Entrada'!$K$13:$K$35,MATCH(C99,'Dados de Entrada'!$J$13:$J$35,1)+1)-INDEX('Dados de Entrada'!$K$13:$K$35,MATCH(C99,'Dados de Entrada'!$J$13:$J$35,1)))/
(INDEX('Dados de Entrada'!$J$13:$J$35,MATCH(C99,'Dados de Entrada'!$J$13:$J$35,1)+1)-INDEX('Dados de Entrada'!$J$13:$J$35,MATCH(C99,'Dados de Entrada'!$J$13:$J$35,1)))
))</f>
        <v>23900</v>
      </c>
      <c r="E99" s="101">
        <f>IF(B99="","",('Dados de Entrada'!O89/'Dados de Entrada'!$Q$6)*'Dados de Entrada'!$L$4)</f>
        <v>0.15374220560747665</v>
      </c>
      <c r="F99" s="101">
        <f t="shared" si="14"/>
        <v>7.0000000000000007E-2</v>
      </c>
      <c r="G99" s="101">
        <f>IF(B99="","",VLOOKUP(MONTH(B99),Retiradas!$P$3:$S$14,3,FALSE))</f>
        <v>1.81989247311828E-2</v>
      </c>
      <c r="H99" s="137">
        <f>IF(B99="","",(VLOOKUP(MONTH(B99),Evaporação!$D$5:$F$16,3,FALSE)/(1000*3600*24*VLOOKUP(MONTH(B99),'Dados de Entrada'!$T$11:$V$22,3,FALSE)))*Simulação!D99)</f>
        <v>1.8346176821983273E-3</v>
      </c>
      <c r="I99" s="146"/>
      <c r="J99" s="138">
        <f>IF(B99="","",(E99+I99-F99-G99-H99)*3600*24*VLOOKUP(MONTH(B99),'Dados de Entrada'!$T$11:$V$22,3,FALSE))</f>
        <v>170637.28349906541</v>
      </c>
      <c r="K99" s="100">
        <f>IF(B99="","",IF(J99+K98&lt;'Dados de Entrada'!$G$7,IF(Simulação!J99+K98&lt;'Dados de Entrada'!$L$7,'Dados de Entrada'!$L$7,J99+K98),'Dados de Entrada'!$G$7))</f>
        <v>107563.32</v>
      </c>
      <c r="L99" s="101">
        <f>IF(B99="","",IF(AND(J99&gt;0,K99='Dados de Entrada'!$G$7),(J99/(3600*24*VLOOKUP(MONTH(B99),'Dados de Entrada'!$T$11:$V$22,3,FALSE))),0))</f>
        <v>6.3708663194095502E-2</v>
      </c>
      <c r="M99" s="26">
        <f t="shared" si="15"/>
        <v>0.13370866319409552</v>
      </c>
      <c r="N99" s="102">
        <f>IF(B99="","",IF(K99='Dados de Entrada'!$L$7,1,0))</f>
        <v>0</v>
      </c>
      <c r="O99" s="26">
        <f t="shared" si="16"/>
        <v>7</v>
      </c>
      <c r="P99" s="110">
        <f>IF(B99="","",'Dados de Entrada'!$L$7)</f>
        <v>32269</v>
      </c>
      <c r="Q99" s="103">
        <f t="shared" si="17"/>
        <v>79</v>
      </c>
      <c r="U99" s="18"/>
    </row>
    <row r="100" spans="1:21" ht="14.25" customHeight="1" x14ac:dyDescent="0.25">
      <c r="A100" s="18"/>
      <c r="B100" s="99" t="str">
        <f>IF(AND(YEAR('Dados de Entrada'!N90)&gt;=$D$18,YEAR('Dados de Entrada'!N90)&lt;=$D$19),'Dados de Entrada'!N90,"")</f>
        <v>Agosto/2000</v>
      </c>
      <c r="C100" s="100">
        <f t="shared" si="13"/>
        <v>107563.32</v>
      </c>
      <c r="D100" s="97">
        <f>IF(B100="","",IFERROR(
INDEX('Dados de Entrada'!$K$13:$K$35,MATCH(C100,'Dados de Entrada'!$J$13:$J$35,0)),
INDEX('Dados de Entrada'!$K$13:$K$35,MATCH(C100,'Dados de Entrada'!$J$13:$J$35,1))+
(C100-INDEX('Dados de Entrada'!$J$13:$J$35,MATCH(C100,'Dados de Entrada'!$J$13:$J$35,1)))*
(INDEX('Dados de Entrada'!$K$13:$K$35,MATCH(C100,'Dados de Entrada'!$J$13:$J$35,1)+1)-INDEX('Dados de Entrada'!$K$13:$K$35,MATCH(C100,'Dados de Entrada'!$J$13:$J$35,1)))/
(INDEX('Dados de Entrada'!$J$13:$J$35,MATCH(C100,'Dados de Entrada'!$J$13:$J$35,1)+1)-INDEX('Dados de Entrada'!$J$13:$J$35,MATCH(C100,'Dados de Entrada'!$J$13:$J$35,1)))
))</f>
        <v>23900</v>
      </c>
      <c r="E100" s="101">
        <f>IF(B100="","",('Dados de Entrada'!O90/'Dados de Entrada'!$Q$6)*'Dados de Entrada'!$L$4)</f>
        <v>0.12956209345794392</v>
      </c>
      <c r="F100" s="101">
        <f t="shared" si="14"/>
        <v>6.7000000000000004E-2</v>
      </c>
      <c r="G100" s="101">
        <f>IF(B100="","",VLOOKUP(MONTH(B100),Retiradas!$P$3:$S$14,3,FALSE))</f>
        <v>1.81989247311828E-2</v>
      </c>
      <c r="H100" s="137">
        <f>IF(B100="","",(VLOOKUP(MONTH(B100),Evaporação!$D$5:$F$16,3,FALSE)/(1000*3600*24*VLOOKUP(MONTH(B100),'Dados de Entrada'!$T$11:$V$22,3,FALSE)))*Simulação!D100)</f>
        <v>2.3905353942652329E-3</v>
      </c>
      <c r="I100" s="146"/>
      <c r="J100" s="138">
        <f>IF(B100="","",(E100+I100-F100-G100-H100)*3600*24*VLOOKUP(MONTH(B100),'Dados de Entrada'!$T$11:$V$22,3,FALSE))</f>
        <v>112419.501117757</v>
      </c>
      <c r="K100" s="100">
        <f>IF(B100="","",IF(J100+K99&lt;'Dados de Entrada'!$G$7,IF(Simulação!J100+K99&lt;'Dados de Entrada'!$L$7,'Dados de Entrada'!$L$7,J100+K99),'Dados de Entrada'!$G$7))</f>
        <v>107563.32</v>
      </c>
      <c r="L100" s="101">
        <f>IF(B100="","",IF(AND(J100&gt;0,K100='Dados de Entrada'!$G$7),(J100/(3600*24*VLOOKUP(MONTH(B100),'Dados de Entrada'!$T$11:$V$22,3,FALSE))),0))</f>
        <v>4.1972633332495894E-2</v>
      </c>
      <c r="M100" s="26">
        <f t="shared" si="15"/>
        <v>0.10897263333249591</v>
      </c>
      <c r="N100" s="102">
        <f>IF(B100="","",IF(K100='Dados de Entrada'!$L$7,1,0))</f>
        <v>0</v>
      </c>
      <c r="O100" s="26">
        <f t="shared" si="16"/>
        <v>8</v>
      </c>
      <c r="P100" s="110">
        <f>IF(B100="","",'Dados de Entrada'!$L$7)</f>
        <v>32269</v>
      </c>
      <c r="Q100" s="103">
        <f t="shared" si="17"/>
        <v>80</v>
      </c>
      <c r="U100" s="18"/>
    </row>
    <row r="101" spans="1:21" ht="14.25" customHeight="1" x14ac:dyDescent="0.25">
      <c r="A101" s="18"/>
      <c r="B101" s="99" t="str">
        <f>IF(AND(YEAR('Dados de Entrada'!N91)&gt;=$D$18,YEAR('Dados de Entrada'!N91)&lt;=$D$19),'Dados de Entrada'!N91,"")</f>
        <v>Setembro/2000</v>
      </c>
      <c r="C101" s="100">
        <f t="shared" si="13"/>
        <v>107563.32</v>
      </c>
      <c r="D101" s="97">
        <f>IF(B101="","",IFERROR(
INDEX('Dados de Entrada'!$K$13:$K$35,MATCH(C101,'Dados de Entrada'!$J$13:$J$35,0)),
INDEX('Dados de Entrada'!$K$13:$K$35,MATCH(C101,'Dados de Entrada'!$J$13:$J$35,1))+
(C101-INDEX('Dados de Entrada'!$J$13:$J$35,MATCH(C101,'Dados de Entrada'!$J$13:$J$35,1)))*
(INDEX('Dados de Entrada'!$K$13:$K$35,MATCH(C101,'Dados de Entrada'!$J$13:$J$35,1)+1)-INDEX('Dados de Entrada'!$K$13:$K$35,MATCH(C101,'Dados de Entrada'!$J$13:$J$35,1)))/
(INDEX('Dados de Entrada'!$J$13:$J$35,MATCH(C101,'Dados de Entrada'!$J$13:$J$35,1)+1)-INDEX('Dados de Entrada'!$J$13:$J$35,MATCH(C101,'Dados de Entrada'!$J$13:$J$35,1)))
))</f>
        <v>23900</v>
      </c>
      <c r="E101" s="101">
        <f>IF(B101="","",('Dados de Entrada'!O91/'Dados de Entrada'!$Q$6)*'Dados de Entrada'!$L$4)</f>
        <v>0.18742594392523365</v>
      </c>
      <c r="F101" s="101">
        <f t="shared" si="14"/>
        <v>6.5000000000000002E-2</v>
      </c>
      <c r="G101" s="101">
        <f>IF(B101="","",VLOOKUP(MONTH(B101),Retiradas!$P$3:$S$14,3,FALSE))</f>
        <v>1.8791666666666668E-2</v>
      </c>
      <c r="H101" s="137">
        <f>IF(B101="","",(VLOOKUP(MONTH(B101),Evaporação!$D$5:$F$16,3,FALSE)/(1000*3600*24*VLOOKUP(MONTH(B101),'Dados de Entrada'!$T$11:$V$22,3,FALSE)))*Simulação!D101)</f>
        <v>2.2438522376543209E-3</v>
      </c>
      <c r="I101" s="146"/>
      <c r="J101" s="138">
        <f>IF(B101="","",(E101+I101-F101-G101-H101)*3600*24*VLOOKUP(MONTH(B101),'Dados de Entrada'!$T$11:$V$22,3,FALSE))</f>
        <v>262803.98165420565</v>
      </c>
      <c r="K101" s="100">
        <f>IF(B101="","",IF(J101+K100&lt;'Dados de Entrada'!$G$7,IF(Simulação!J101+K100&lt;'Dados de Entrada'!$L$7,'Dados de Entrada'!$L$7,J101+K100),'Dados de Entrada'!$G$7))</f>
        <v>107563.32</v>
      </c>
      <c r="L101" s="101">
        <f>IF(B101="","",IF(AND(J101&gt;0,K101='Dados de Entrada'!$G$7),(J101/(3600*24*VLOOKUP(MONTH(B101),'Dados de Entrada'!$T$11:$V$22,3,FALSE))),0))</f>
        <v>0.10139042502091268</v>
      </c>
      <c r="M101" s="26">
        <f t="shared" si="15"/>
        <v>0.16639042502091267</v>
      </c>
      <c r="N101" s="102">
        <f>IF(B101="","",IF(K101='Dados de Entrada'!$L$7,1,0))</f>
        <v>0</v>
      </c>
      <c r="O101" s="26">
        <f t="shared" si="16"/>
        <v>9</v>
      </c>
      <c r="P101" s="110">
        <f>IF(B101="","",'Dados de Entrada'!$L$7)</f>
        <v>32269</v>
      </c>
      <c r="Q101" s="103">
        <f t="shared" si="17"/>
        <v>81</v>
      </c>
      <c r="U101" s="18"/>
    </row>
    <row r="102" spans="1:21" ht="14.25" customHeight="1" x14ac:dyDescent="0.25">
      <c r="A102" s="18"/>
      <c r="B102" s="99" t="str">
        <f>IF(AND(YEAR('Dados de Entrada'!N92)&gt;=$D$18,YEAR('Dados de Entrada'!N92)&lt;=$D$19),'Dados de Entrada'!N92,"")</f>
        <v>Outubro/2000</v>
      </c>
      <c r="C102" s="100">
        <f t="shared" si="13"/>
        <v>107563.32</v>
      </c>
      <c r="D102" s="97">
        <f>IF(B102="","",IFERROR(
INDEX('Dados de Entrada'!$K$13:$K$35,MATCH(C102,'Dados de Entrada'!$J$13:$J$35,0)),
INDEX('Dados de Entrada'!$K$13:$K$35,MATCH(C102,'Dados de Entrada'!$J$13:$J$35,1))+
(C102-INDEX('Dados de Entrada'!$J$13:$J$35,MATCH(C102,'Dados de Entrada'!$J$13:$J$35,1)))*
(INDEX('Dados de Entrada'!$K$13:$K$35,MATCH(C102,'Dados de Entrada'!$J$13:$J$35,1)+1)-INDEX('Dados de Entrada'!$K$13:$K$35,MATCH(C102,'Dados de Entrada'!$J$13:$J$35,1)))/
(INDEX('Dados de Entrada'!$J$13:$J$35,MATCH(C102,'Dados de Entrada'!$J$13:$J$35,1)+1)-INDEX('Dados de Entrada'!$J$13:$J$35,MATCH(C102,'Dados de Entrada'!$J$13:$J$35,1)))
))</f>
        <v>23900</v>
      </c>
      <c r="E102" s="101">
        <f>IF(B102="","",('Dados de Entrada'!O92/'Dados de Entrada'!$Q$6)*'Dados de Entrada'!$L$4)</f>
        <v>0.13184777570093459</v>
      </c>
      <c r="F102" s="101">
        <f t="shared" si="14"/>
        <v>6.2E-2</v>
      </c>
      <c r="G102" s="101">
        <f>IF(B102="","",VLOOKUP(MONTH(B102),Retiradas!$P$3:$S$14,3,FALSE))</f>
        <v>1.81989247311828E-2</v>
      </c>
      <c r="H102" s="137">
        <f>IF(B102="","",(VLOOKUP(MONTH(B102),Evaporação!$D$5:$F$16,3,FALSE)/(1000*3600*24*VLOOKUP(MONTH(B102),'Dados de Entrada'!$T$11:$V$22,3,FALSE)))*Simulação!D102)</f>
        <v>1.9524044205495817E-3</v>
      </c>
      <c r="I102" s="146"/>
      <c r="J102" s="138">
        <f>IF(B102="","",(E102+I102-F102-G102-H102)*3600*24*VLOOKUP(MONTH(B102),'Dados de Entrada'!$T$11:$V$22,3,FALSE))</f>
        <v>133106.96243738319</v>
      </c>
      <c r="K102" s="100">
        <f>IF(B102="","",IF(J102+K101&lt;'Dados de Entrada'!$G$7,IF(Simulação!J102+K101&lt;'Dados de Entrada'!$L$7,'Dados de Entrada'!$L$7,J102+K101),'Dados de Entrada'!$G$7))</f>
        <v>107563.32</v>
      </c>
      <c r="L102" s="101">
        <f>IF(B102="","",IF(AND(J102&gt;0,K102='Dados de Entrada'!$G$7),(J102/(3600*24*VLOOKUP(MONTH(B102),'Dados de Entrada'!$T$11:$V$22,3,FALSE))),0))</f>
        <v>4.969644654920221E-2</v>
      </c>
      <c r="M102" s="26">
        <f t="shared" si="15"/>
        <v>0.11169644654920222</v>
      </c>
      <c r="N102" s="102">
        <f>IF(B102="","",IF(K102='Dados de Entrada'!$L$7,1,0))</f>
        <v>0</v>
      </c>
      <c r="O102" s="26">
        <f t="shared" si="16"/>
        <v>10</v>
      </c>
      <c r="P102" s="110">
        <f>IF(B102="","",'Dados de Entrada'!$L$7)</f>
        <v>32269</v>
      </c>
      <c r="Q102" s="103">
        <f t="shared" si="17"/>
        <v>82</v>
      </c>
      <c r="U102" s="18"/>
    </row>
    <row r="103" spans="1:21" ht="14.25" customHeight="1" x14ac:dyDescent="0.25">
      <c r="A103" s="18"/>
      <c r="B103" s="99" t="str">
        <f>IF(AND(YEAR('Dados de Entrada'!N93)&gt;=$D$18,YEAR('Dados de Entrada'!N93)&lt;=$D$19),'Dados de Entrada'!N93,"")</f>
        <v>Novembro/2000</v>
      </c>
      <c r="C103" s="100">
        <f t="shared" si="13"/>
        <v>107563.32</v>
      </c>
      <c r="D103" s="97">
        <f>IF(B103="","",IFERROR(
INDEX('Dados de Entrada'!$K$13:$K$35,MATCH(C103,'Dados de Entrada'!$J$13:$J$35,0)),
INDEX('Dados de Entrada'!$K$13:$K$35,MATCH(C103,'Dados de Entrada'!$J$13:$J$35,1))+
(C103-INDEX('Dados de Entrada'!$J$13:$J$35,MATCH(C103,'Dados de Entrada'!$J$13:$J$35,1)))*
(INDEX('Dados de Entrada'!$K$13:$K$35,MATCH(C103,'Dados de Entrada'!$J$13:$J$35,1)+1)-INDEX('Dados de Entrada'!$K$13:$K$35,MATCH(C103,'Dados de Entrada'!$J$13:$J$35,1)))/
(INDEX('Dados de Entrada'!$J$13:$J$35,MATCH(C103,'Dados de Entrada'!$J$13:$J$35,1)+1)-INDEX('Dados de Entrada'!$J$13:$J$35,MATCH(C103,'Dados de Entrada'!$J$13:$J$35,1)))
))</f>
        <v>23900</v>
      </c>
      <c r="E103" s="101">
        <f>IF(B103="","",('Dados de Entrada'!O93/'Dados de Entrada'!$Q$6)*'Dados de Entrada'!$L$4)</f>
        <v>0.25659790654205605</v>
      </c>
      <c r="F103" s="101">
        <f t="shared" si="14"/>
        <v>7.4999999999999997E-2</v>
      </c>
      <c r="G103" s="101">
        <f>IF(B103="","",VLOOKUP(MONTH(B103),Retiradas!$P$3:$S$14,3,FALSE))</f>
        <v>1.8791666666666668E-2</v>
      </c>
      <c r="H103" s="137">
        <f>IF(B103="","",(VLOOKUP(MONTH(B103),Evaporação!$D$5:$F$16,3,FALSE)/(1000*3600*24*VLOOKUP(MONTH(B103),'Dados de Entrada'!$T$11:$V$22,3,FALSE)))*Simulação!D103)</f>
        <v>1.4033873456790122E-3</v>
      </c>
      <c r="I103" s="146"/>
      <c r="J103" s="138">
        <f>IF(B103="","",(E103+I103-F103-G103-H103)*3600*24*VLOOKUP(MONTH(B103),'Dados de Entrada'!$T$11:$V$22,3,FALSE))</f>
        <v>418356.19375700917</v>
      </c>
      <c r="K103" s="100">
        <f>IF(B103="","",IF(J103+K102&lt;'Dados de Entrada'!$G$7,IF(Simulação!J103+K102&lt;'Dados de Entrada'!$L$7,'Dados de Entrada'!$L$7,J103+K102),'Dados de Entrada'!$G$7))</f>
        <v>107563.32</v>
      </c>
      <c r="L103" s="101">
        <f>IF(B103="","",IF(AND(J103&gt;0,K103='Dados de Entrada'!$G$7),(J103/(3600*24*VLOOKUP(MONTH(B103),'Dados de Entrada'!$T$11:$V$22,3,FALSE))),0))</f>
        <v>0.16140285252971032</v>
      </c>
      <c r="M103" s="26">
        <f t="shared" si="15"/>
        <v>0.23640285252971033</v>
      </c>
      <c r="N103" s="102">
        <f>IF(B103="","",IF(K103='Dados de Entrada'!$L$7,1,0))</f>
        <v>0</v>
      </c>
      <c r="O103" s="26">
        <f t="shared" si="16"/>
        <v>11</v>
      </c>
      <c r="P103" s="110">
        <f>IF(B103="","",'Dados de Entrada'!$L$7)</f>
        <v>32269</v>
      </c>
      <c r="Q103" s="103">
        <f t="shared" si="17"/>
        <v>83</v>
      </c>
      <c r="U103" s="18"/>
    </row>
    <row r="104" spans="1:21" ht="14.25" customHeight="1" x14ac:dyDescent="0.25">
      <c r="A104" s="18"/>
      <c r="B104" s="99" t="str">
        <f>IF(AND(YEAR('Dados de Entrada'!N94)&gt;=$D$18,YEAR('Dados de Entrada'!N94)&lt;=$D$19),'Dados de Entrada'!N94,"")</f>
        <v>Dezembro/2000</v>
      </c>
      <c r="C104" s="100">
        <f t="shared" si="13"/>
        <v>107563.32</v>
      </c>
      <c r="D104" s="97">
        <f>IF(B104="","",IFERROR(
INDEX('Dados de Entrada'!$K$13:$K$35,MATCH(C104,'Dados de Entrada'!$J$13:$J$35,0)),
INDEX('Dados de Entrada'!$K$13:$K$35,MATCH(C104,'Dados de Entrada'!$J$13:$J$35,1))+
(C104-INDEX('Dados de Entrada'!$J$13:$J$35,MATCH(C104,'Dados de Entrada'!$J$13:$J$35,1)))*
(INDEX('Dados de Entrada'!$K$13:$K$35,MATCH(C104,'Dados de Entrada'!$J$13:$J$35,1)+1)-INDEX('Dados de Entrada'!$K$13:$K$35,MATCH(C104,'Dados de Entrada'!$J$13:$J$35,1)))/
(INDEX('Dados de Entrada'!$J$13:$J$35,MATCH(C104,'Dados de Entrada'!$J$13:$J$35,1)+1)-INDEX('Dados de Entrada'!$J$13:$J$35,MATCH(C104,'Dados de Entrada'!$J$13:$J$35,1)))
))</f>
        <v>23900</v>
      </c>
      <c r="E104" s="101">
        <f>IF(B104="","",('Dados de Entrada'!O94/'Dados de Entrada'!$Q$6)*'Dados de Entrada'!$L$4)</f>
        <v>0.49479005607476634</v>
      </c>
      <c r="F104" s="101">
        <f t="shared" si="14"/>
        <v>8.9200000000000002E-2</v>
      </c>
      <c r="G104" s="101">
        <f>IF(B104="","",VLOOKUP(MONTH(B104),Retiradas!$P$3:$S$14,3,FALSE))</f>
        <v>1.81989247311828E-2</v>
      </c>
      <c r="H104" s="137">
        <f>IF(B104="","",(VLOOKUP(MONTH(B104),Evaporação!$D$5:$F$16,3,FALSE)/(1000*3600*24*VLOOKUP(MONTH(B104),'Dados de Entrada'!$T$11:$V$22,3,FALSE)))*Simulação!D104)</f>
        <v>1.0681115591397851E-3</v>
      </c>
      <c r="I104" s="146"/>
      <c r="J104" s="138">
        <f>IF(B104="","",(E104+I104-F104-G104-H104)*3600*24*VLOOKUP(MONTH(B104),'Dados de Entrada'!$T$11:$V$22,3,FALSE))</f>
        <v>1034727.5761906542</v>
      </c>
      <c r="K104" s="100">
        <f>IF(B104="","",IF(J104+K103&lt;'Dados de Entrada'!$G$7,IF(Simulação!J104+K103&lt;'Dados de Entrada'!$L$7,'Dados de Entrada'!$L$7,J104+K103),'Dados de Entrada'!$G$7))</f>
        <v>107563.32</v>
      </c>
      <c r="L104" s="101">
        <f>IF(B104="","",IF(AND(J104&gt;0,K104='Dados de Entrada'!$G$7),(J104/(3600*24*VLOOKUP(MONTH(B104),'Dados de Entrada'!$T$11:$V$22,3,FALSE))),0))</f>
        <v>0.38632301978444378</v>
      </c>
      <c r="M104" s="26">
        <f t="shared" si="15"/>
        <v>0.47552301978444378</v>
      </c>
      <c r="N104" s="102">
        <f>IF(B104="","",IF(K104='Dados de Entrada'!$L$7,1,0))</f>
        <v>0</v>
      </c>
      <c r="O104" s="26">
        <f t="shared" si="16"/>
        <v>12</v>
      </c>
      <c r="P104" s="110">
        <f>IF(B104="","",'Dados de Entrada'!$L$7)</f>
        <v>32269</v>
      </c>
      <c r="Q104" s="103">
        <f t="shared" si="17"/>
        <v>84</v>
      </c>
      <c r="U104" s="18"/>
    </row>
    <row r="105" spans="1:21" ht="14.25" customHeight="1" x14ac:dyDescent="0.25">
      <c r="A105" s="18"/>
      <c r="B105" s="99" t="str">
        <f>IF(AND(YEAR('Dados de Entrada'!N95)&gt;=$D$18,YEAR('Dados de Entrada'!N95)&lt;=$D$19),'Dados de Entrada'!N95,"")</f>
        <v>Janeiro/2001</v>
      </c>
      <c r="C105" s="100">
        <f t="shared" si="13"/>
        <v>107563.32</v>
      </c>
      <c r="D105" s="97">
        <f>IF(B105="","",IFERROR(
INDEX('Dados de Entrada'!$K$13:$K$35,MATCH(C105,'Dados de Entrada'!$J$13:$J$35,0)),
INDEX('Dados de Entrada'!$K$13:$K$35,MATCH(C105,'Dados de Entrada'!$J$13:$J$35,1))+
(C105-INDEX('Dados de Entrada'!$J$13:$J$35,MATCH(C105,'Dados de Entrada'!$J$13:$J$35,1)))*
(INDEX('Dados de Entrada'!$K$13:$K$35,MATCH(C105,'Dados de Entrada'!$J$13:$J$35,1)+1)-INDEX('Dados de Entrada'!$K$13:$K$35,MATCH(C105,'Dados de Entrada'!$J$13:$J$35,1)))/
(INDEX('Dados de Entrada'!$J$13:$J$35,MATCH(C105,'Dados de Entrada'!$J$13:$J$35,1)+1)-INDEX('Dados de Entrada'!$J$13:$J$35,MATCH(C105,'Dados de Entrada'!$J$13:$J$35,1)))
))</f>
        <v>23900</v>
      </c>
      <c r="E105" s="101">
        <f>IF(B105="","",('Dados de Entrada'!O95/'Dados de Entrada'!$Q$6)*'Dados de Entrada'!$L$4)</f>
        <v>0.60125472897196253</v>
      </c>
      <c r="F105" s="101">
        <f t="shared" si="14"/>
        <v>8.9200000000000002E-2</v>
      </c>
      <c r="G105" s="101">
        <f>IF(B105="","",VLOOKUP(MONTH(B105),Retiradas!$P$3:$S$14,3,FALSE))</f>
        <v>1.81989247311828E-2</v>
      </c>
      <c r="H105" s="137">
        <f>IF(B105="","",(VLOOKUP(MONTH(B105),Evaporação!$D$5:$F$16,3,FALSE)/(1000*3600*24*VLOOKUP(MONTH(B105),'Dados de Entrada'!$T$11:$V$22,3,FALSE)))*Simulação!D105)</f>
        <v>1.0056488948626046E-3</v>
      </c>
      <c r="I105" s="146"/>
      <c r="J105" s="138">
        <f>IF(B105="","",(E105+I105-F105-G105-H105)*3600*24*VLOOKUP(MONTH(B105),'Dados de Entrada'!$T$11:$V$22,3,FALSE))</f>
        <v>1320049.8560785046</v>
      </c>
      <c r="K105" s="100">
        <f>IF(B105="","",IF(J105+K104&lt;'Dados de Entrada'!$G$7,IF(Simulação!J105+K104&lt;'Dados de Entrada'!$L$7,'Dados de Entrada'!$L$7,J105+K104),'Dados de Entrada'!$G$7))</f>
        <v>107563.32</v>
      </c>
      <c r="L105" s="101">
        <f>IF(B105="","",IF(AND(J105&gt;0,K105='Dados de Entrada'!$G$7),(J105/(3600*24*VLOOKUP(MONTH(B105),'Dados de Entrada'!$T$11:$V$22,3,FALSE))),0))</f>
        <v>0.4928501553459172</v>
      </c>
      <c r="M105" s="26">
        <f t="shared" si="15"/>
        <v>0.5820501553459172</v>
      </c>
      <c r="N105" s="102">
        <f>IF(B105="","",IF(K105='Dados de Entrada'!$L$7,1,0))</f>
        <v>0</v>
      </c>
      <c r="O105" s="26">
        <f t="shared" si="16"/>
        <v>1</v>
      </c>
      <c r="P105" s="110">
        <f>IF(B105="","",'Dados de Entrada'!$L$7)</f>
        <v>32269</v>
      </c>
      <c r="Q105" s="103">
        <f t="shared" si="17"/>
        <v>85</v>
      </c>
      <c r="U105" s="18"/>
    </row>
    <row r="106" spans="1:21" ht="14.25" customHeight="1" x14ac:dyDescent="0.25">
      <c r="A106" s="18"/>
      <c r="B106" s="99" t="str">
        <f>IF(AND(YEAR('Dados de Entrada'!N96)&gt;=$D$18,YEAR('Dados de Entrada'!N96)&lt;=$D$19),'Dados de Entrada'!N96,"")</f>
        <v>Fevereiro/2001</v>
      </c>
      <c r="C106" s="100">
        <f t="shared" si="13"/>
        <v>107563.32</v>
      </c>
      <c r="D106" s="97">
        <f>IF(B106="","",IFERROR(
INDEX('Dados de Entrada'!$K$13:$K$35,MATCH(C106,'Dados de Entrada'!$J$13:$J$35,0)),
INDEX('Dados de Entrada'!$K$13:$K$35,MATCH(C106,'Dados de Entrada'!$J$13:$J$35,1))+
(C106-INDEX('Dados de Entrada'!$J$13:$J$35,MATCH(C106,'Dados de Entrada'!$J$13:$J$35,1)))*
(INDEX('Dados de Entrada'!$K$13:$K$35,MATCH(C106,'Dados de Entrada'!$J$13:$J$35,1)+1)-INDEX('Dados de Entrada'!$K$13:$K$35,MATCH(C106,'Dados de Entrada'!$J$13:$J$35,1)))/
(INDEX('Dados de Entrada'!$J$13:$J$35,MATCH(C106,'Dados de Entrada'!$J$13:$J$35,1)+1)-INDEX('Dados de Entrada'!$J$13:$J$35,MATCH(C106,'Dados de Entrada'!$J$13:$J$35,1)))
))</f>
        <v>23900</v>
      </c>
      <c r="E106" s="101">
        <f>IF(B106="","",('Dados de Entrada'!O96/'Dados de Entrada'!$Q$6)*'Dados de Entrada'!$L$4)</f>
        <v>0.36149869158878506</v>
      </c>
      <c r="F106" s="101">
        <f t="shared" si="14"/>
        <v>9.5000000000000001E-2</v>
      </c>
      <c r="G106" s="101">
        <f>IF(B106="","",VLOOKUP(MONTH(B106),Retiradas!$P$3:$S$14,3,FALSE))</f>
        <v>2.0107142857142858E-2</v>
      </c>
      <c r="H106" s="137">
        <f>IF(B106="","",(VLOOKUP(MONTH(B106),Evaporação!$D$5:$F$16,3,FALSE)/(1000*3600*24*VLOOKUP(MONTH(B106),'Dados de Entrada'!$T$11:$V$22,3,FALSE)))*Simulação!D106)</f>
        <v>1.1025297619047618E-3</v>
      </c>
      <c r="I106" s="146"/>
      <c r="J106" s="138">
        <f>IF(B106="","",(E106+I106-F106-G106-H106)*3600*24*VLOOKUP(MONTH(B106),'Dados de Entrada'!$T$11:$V$22,3,FALSE))</f>
        <v>593403.19469158875</v>
      </c>
      <c r="K106" s="100">
        <f>IF(B106="","",IF(J106+K105&lt;'Dados de Entrada'!$G$7,IF(Simulação!J106+K105&lt;'Dados de Entrada'!$L$7,'Dados de Entrada'!$L$7,J106+K105),'Dados de Entrada'!$G$7))</f>
        <v>107563.32</v>
      </c>
      <c r="L106" s="101">
        <f>IF(B106="","",IF(AND(J106&gt;0,K106='Dados de Entrada'!$G$7),(J106/(3600*24*VLOOKUP(MONTH(B106),'Dados de Entrada'!$T$11:$V$22,3,FALSE))),0))</f>
        <v>0.24528901896973743</v>
      </c>
      <c r="M106" s="26">
        <f t="shared" si="15"/>
        <v>0.3402890189697374</v>
      </c>
      <c r="N106" s="102">
        <f>IF(B106="","",IF(K106='Dados de Entrada'!$L$7,1,0))</f>
        <v>0</v>
      </c>
      <c r="O106" s="26">
        <f t="shared" si="16"/>
        <v>2</v>
      </c>
      <c r="P106" s="110">
        <f>IF(B106="","",'Dados de Entrada'!$L$7)</f>
        <v>32269</v>
      </c>
      <c r="Q106" s="103">
        <f t="shared" si="17"/>
        <v>86</v>
      </c>
      <c r="U106" s="18"/>
    </row>
    <row r="107" spans="1:21" ht="14.25" customHeight="1" x14ac:dyDescent="0.25">
      <c r="A107" s="18"/>
      <c r="B107" s="99" t="str">
        <f>IF(AND(YEAR('Dados de Entrada'!N97)&gt;=$D$18,YEAR('Dados de Entrada'!N97)&lt;=$D$19),'Dados de Entrada'!N97,"")</f>
        <v>Março/2001</v>
      </c>
      <c r="C107" s="100">
        <f t="shared" si="13"/>
        <v>107563.32</v>
      </c>
      <c r="D107" s="97">
        <f>IF(B107="","",IFERROR(
INDEX('Dados de Entrada'!$K$13:$K$35,MATCH(C107,'Dados de Entrada'!$J$13:$J$35,0)),
INDEX('Dados de Entrada'!$K$13:$K$35,MATCH(C107,'Dados de Entrada'!$J$13:$J$35,1))+
(C107-INDEX('Dados de Entrada'!$J$13:$J$35,MATCH(C107,'Dados de Entrada'!$J$13:$J$35,1)))*
(INDEX('Dados de Entrada'!$K$13:$K$35,MATCH(C107,'Dados de Entrada'!$J$13:$J$35,1)+1)-INDEX('Dados de Entrada'!$K$13:$K$35,MATCH(C107,'Dados de Entrada'!$J$13:$J$35,1)))/
(INDEX('Dados de Entrada'!$J$13:$J$35,MATCH(C107,'Dados de Entrada'!$J$13:$J$35,1)+1)-INDEX('Dados de Entrada'!$J$13:$J$35,MATCH(C107,'Dados de Entrada'!$J$13:$J$35,1)))
))</f>
        <v>23900</v>
      </c>
      <c r="E107" s="101">
        <f>IF(B107="","",('Dados de Entrada'!O97/'Dados de Entrada'!$Q$6)*'Dados de Entrada'!$L$4)</f>
        <v>0.30447693457943925</v>
      </c>
      <c r="F107" s="101">
        <f t="shared" si="14"/>
        <v>0.1</v>
      </c>
      <c r="G107" s="101">
        <f>IF(B107="","",VLOOKUP(MONTH(B107),Retiradas!$P$3:$S$14,3,FALSE))</f>
        <v>1.81989247311828E-2</v>
      </c>
      <c r="H107" s="137">
        <f>IF(B107="","",(VLOOKUP(MONTH(B107),Evaporação!$D$5:$F$16,3,FALSE)/(1000*3600*24*VLOOKUP(MONTH(B107),'Dados de Entrada'!$T$11:$V$22,3,FALSE)))*Simulação!D107)</f>
        <v>1.0279569892473119E-3</v>
      </c>
      <c r="I107" s="146"/>
      <c r="J107" s="138">
        <f>IF(B107="","",(E107+I107-F107-G107-H107)*3600*24*VLOOKUP(MONTH(B107),'Dados de Entrada'!$T$11:$V$22,3,FALSE))</f>
        <v>496173.74157757004</v>
      </c>
      <c r="K107" s="100">
        <f>IF(B107="","",IF(J107+K106&lt;'Dados de Entrada'!$G$7,IF(Simulação!J107+K106&lt;'Dados de Entrada'!$L$7,'Dados de Entrada'!$L$7,J107+K106),'Dados de Entrada'!$G$7))</f>
        <v>107563.32</v>
      </c>
      <c r="L107" s="101">
        <f>IF(B107="","",IF(AND(J107&gt;0,K107='Dados de Entrada'!$G$7),(J107/(3600*24*VLOOKUP(MONTH(B107),'Dados de Entrada'!$T$11:$V$22,3,FALSE))),0))</f>
        <v>0.18525005285900911</v>
      </c>
      <c r="M107" s="26">
        <f t="shared" si="15"/>
        <v>0.28525005285900912</v>
      </c>
      <c r="N107" s="102">
        <f>IF(B107="","",IF(K107='Dados de Entrada'!$L$7,1,0))</f>
        <v>0</v>
      </c>
      <c r="O107" s="26">
        <f t="shared" si="16"/>
        <v>3</v>
      </c>
      <c r="P107" s="110">
        <f>IF(B107="","",'Dados de Entrada'!$L$7)</f>
        <v>32269</v>
      </c>
      <c r="Q107" s="103">
        <f t="shared" si="17"/>
        <v>87</v>
      </c>
      <c r="U107" s="18"/>
    </row>
    <row r="108" spans="1:21" ht="14.25" customHeight="1" x14ac:dyDescent="0.25">
      <c r="A108" s="18"/>
      <c r="B108" s="99" t="str">
        <f>IF(AND(YEAR('Dados de Entrada'!N98)&gt;=$D$18,YEAR('Dados de Entrada'!N98)&lt;=$D$19),'Dados de Entrada'!N98,"")</f>
        <v>Abril/2001</v>
      </c>
      <c r="C108" s="100">
        <f t="shared" si="13"/>
        <v>107563.32</v>
      </c>
      <c r="D108" s="97">
        <f>IF(B108="","",IFERROR(
INDEX('Dados de Entrada'!$K$13:$K$35,MATCH(C108,'Dados de Entrada'!$J$13:$J$35,0)),
INDEX('Dados de Entrada'!$K$13:$K$35,MATCH(C108,'Dados de Entrada'!$J$13:$J$35,1))+
(C108-INDEX('Dados de Entrada'!$J$13:$J$35,MATCH(C108,'Dados de Entrada'!$J$13:$J$35,1)))*
(INDEX('Dados de Entrada'!$K$13:$K$35,MATCH(C108,'Dados de Entrada'!$J$13:$J$35,1)+1)-INDEX('Dados de Entrada'!$K$13:$K$35,MATCH(C108,'Dados de Entrada'!$J$13:$J$35,1)))/
(INDEX('Dados de Entrada'!$J$13:$J$35,MATCH(C108,'Dados de Entrada'!$J$13:$J$35,1)+1)-INDEX('Dados de Entrada'!$J$13:$J$35,MATCH(C108,'Dados de Entrada'!$J$13:$J$35,1)))
))</f>
        <v>23900</v>
      </c>
      <c r="E108" s="101">
        <f>IF(B108="","",('Dados de Entrada'!O98/'Dados de Entrada'!$Q$6)*'Dados de Entrada'!$L$4)</f>
        <v>0.22062848598130841</v>
      </c>
      <c r="F108" s="101">
        <f t="shared" si="14"/>
        <v>0.09</v>
      </c>
      <c r="G108" s="101">
        <f>IF(B108="","",VLOOKUP(MONTH(B108),Retiradas!$P$3:$S$14,3,FALSE))</f>
        <v>1.8791666666666668E-2</v>
      </c>
      <c r="H108" s="137">
        <f>IF(B108="","",(VLOOKUP(MONTH(B108),Evaporação!$D$5:$F$16,3,FALSE)/(1000*3600*24*VLOOKUP(MONTH(B108),'Dados de Entrada'!$T$11:$V$22,3,FALSE)))*Simulação!D108)</f>
        <v>1.2143634259259258E-3</v>
      </c>
      <c r="I108" s="146"/>
      <c r="J108" s="138">
        <f>IF(B108="","",(E108+I108-F108-G108-H108)*3600*24*VLOOKUP(MONTH(B108),'Dados de Entrada'!$T$11:$V$22,3,FALSE))</f>
        <v>286733.40566355136</v>
      </c>
      <c r="K108" s="100">
        <f>IF(B108="","",IF(J108+K107&lt;'Dados de Entrada'!$G$7,IF(Simulação!J108+K107&lt;'Dados de Entrada'!$L$7,'Dados de Entrada'!$L$7,J108+K107),'Dados de Entrada'!$G$7))</f>
        <v>107563.32</v>
      </c>
      <c r="L108" s="101">
        <f>IF(B108="","",IF(AND(J108&gt;0,K108='Dados de Entrada'!$G$7),(J108/(3600*24*VLOOKUP(MONTH(B108),'Dados de Entrada'!$T$11:$V$22,3,FALSE))),0))</f>
        <v>0.1106224558887158</v>
      </c>
      <c r="M108" s="26">
        <f t="shared" si="15"/>
        <v>0.2006224558887158</v>
      </c>
      <c r="N108" s="102">
        <f>IF(B108="","",IF(K108='Dados de Entrada'!$L$7,1,0))</f>
        <v>0</v>
      </c>
      <c r="O108" s="26">
        <f t="shared" si="16"/>
        <v>4</v>
      </c>
      <c r="P108" s="110">
        <f>IF(B108="","",'Dados de Entrada'!$L$7)</f>
        <v>32269</v>
      </c>
      <c r="Q108" s="103">
        <f t="shared" si="17"/>
        <v>88</v>
      </c>
      <c r="U108" s="18"/>
    </row>
    <row r="109" spans="1:21" ht="14.25" customHeight="1" x14ac:dyDescent="0.25">
      <c r="A109" s="18"/>
      <c r="B109" s="99" t="str">
        <f>IF(AND(YEAR('Dados de Entrada'!N99)&gt;=$D$18,YEAR('Dados de Entrada'!N99)&lt;=$D$19),'Dados de Entrada'!N99,"")</f>
        <v>Maio/2001</v>
      </c>
      <c r="C109" s="100">
        <f t="shared" si="13"/>
        <v>107563.32</v>
      </c>
      <c r="D109" s="97">
        <f>IF(B109="","",IFERROR(
INDEX('Dados de Entrada'!$K$13:$K$35,MATCH(C109,'Dados de Entrada'!$J$13:$J$35,0)),
INDEX('Dados de Entrada'!$K$13:$K$35,MATCH(C109,'Dados de Entrada'!$J$13:$J$35,1))+
(C109-INDEX('Dados de Entrada'!$J$13:$J$35,MATCH(C109,'Dados de Entrada'!$J$13:$J$35,1)))*
(INDEX('Dados de Entrada'!$K$13:$K$35,MATCH(C109,'Dados de Entrada'!$J$13:$J$35,1)+1)-INDEX('Dados de Entrada'!$K$13:$K$35,MATCH(C109,'Dados de Entrada'!$J$13:$J$35,1)))/
(INDEX('Dados de Entrada'!$J$13:$J$35,MATCH(C109,'Dados de Entrada'!$J$13:$J$35,1)+1)-INDEX('Dados de Entrada'!$J$13:$J$35,MATCH(C109,'Dados de Entrada'!$J$13:$J$35,1)))
))</f>
        <v>23900</v>
      </c>
      <c r="E109" s="101">
        <f>IF(B109="","",('Dados de Entrada'!O99/'Dados de Entrada'!$Q$6)*'Dados de Entrada'!$L$4)</f>
        <v>0.17202766355140187</v>
      </c>
      <c r="F109" s="101">
        <f t="shared" si="14"/>
        <v>8.5000000000000006E-2</v>
      </c>
      <c r="G109" s="101">
        <f>IF(B109="","",VLOOKUP(MONTH(B109),Retiradas!$P$3:$S$14,3,FALSE))</f>
        <v>1.81989247311828E-2</v>
      </c>
      <c r="H109" s="137">
        <f>IF(B109="","",(VLOOKUP(MONTH(B109),Evaporação!$D$5:$F$16,3,FALSE)/(1000*3600*24*VLOOKUP(MONTH(B109),'Dados de Entrada'!$T$11:$V$22,3,FALSE)))*Simulação!D109)</f>
        <v>1.2760229988052567E-3</v>
      </c>
      <c r="I109" s="146"/>
      <c r="J109" s="138">
        <f>IF(B109="","",(E109+I109-F109-G109-H109)*3600*24*VLOOKUP(MONTH(B109),'Dados de Entrada'!$T$11:$V$22,3,FALSE))</f>
        <v>180933.19405607472</v>
      </c>
      <c r="K109" s="100">
        <f>IF(B109="","",IF(J109+K108&lt;'Dados de Entrada'!$G$7,IF(Simulação!J109+K108&lt;'Dados de Entrada'!$L$7,'Dados de Entrada'!$L$7,J109+K108),'Dados de Entrada'!$G$7))</f>
        <v>107563.32</v>
      </c>
      <c r="L109" s="101">
        <f>IF(B109="","",IF(AND(J109&gt;0,K109='Dados de Entrada'!$G$7),(J109/(3600*24*VLOOKUP(MONTH(B109),'Dados de Entrada'!$T$11:$V$22,3,FALSE))),0))</f>
        <v>6.7552715821413797E-2</v>
      </c>
      <c r="M109" s="26">
        <f t="shared" si="15"/>
        <v>0.1525527158214138</v>
      </c>
      <c r="N109" s="102">
        <f>IF(B109="","",IF(K109='Dados de Entrada'!$L$7,1,0))</f>
        <v>0</v>
      </c>
      <c r="O109" s="26">
        <f t="shared" si="16"/>
        <v>5</v>
      </c>
      <c r="P109" s="110">
        <f>IF(B109="","",'Dados de Entrada'!$L$7)</f>
        <v>32269</v>
      </c>
      <c r="Q109" s="103">
        <f t="shared" si="17"/>
        <v>89</v>
      </c>
      <c r="U109" s="18"/>
    </row>
    <row r="110" spans="1:21" ht="14.25" customHeight="1" x14ac:dyDescent="0.25">
      <c r="A110" s="18"/>
      <c r="B110" s="99" t="str">
        <f>IF(AND(YEAR('Dados de Entrada'!N100)&gt;=$D$18,YEAR('Dados de Entrada'!N100)&lt;=$D$19),'Dados de Entrada'!N100,"")</f>
        <v>Junho/2001</v>
      </c>
      <c r="C110" s="100">
        <f t="shared" si="13"/>
        <v>107563.32</v>
      </c>
      <c r="D110" s="97">
        <f>IF(B110="","",IFERROR(
INDEX('Dados de Entrada'!$K$13:$K$35,MATCH(C110,'Dados de Entrada'!$J$13:$J$35,0)),
INDEX('Dados de Entrada'!$K$13:$K$35,MATCH(C110,'Dados de Entrada'!$J$13:$J$35,1))+
(C110-INDEX('Dados de Entrada'!$J$13:$J$35,MATCH(C110,'Dados de Entrada'!$J$13:$J$35,1)))*
(INDEX('Dados de Entrada'!$K$13:$K$35,MATCH(C110,'Dados de Entrada'!$J$13:$J$35,1)+1)-INDEX('Dados de Entrada'!$K$13:$K$35,MATCH(C110,'Dados de Entrada'!$J$13:$J$35,1)))/
(INDEX('Dados de Entrada'!$J$13:$J$35,MATCH(C110,'Dados de Entrada'!$J$13:$J$35,1)+1)-INDEX('Dados de Entrada'!$J$13:$J$35,MATCH(C110,'Dados de Entrada'!$J$13:$J$35,1)))
))</f>
        <v>23900</v>
      </c>
      <c r="E110" s="101">
        <f>IF(B110="","",('Dados de Entrada'!O100/'Dados de Entrada'!$Q$6)*'Dados de Entrada'!$L$4)</f>
        <v>0.13786272897196264</v>
      </c>
      <c r="F110" s="101">
        <f t="shared" si="14"/>
        <v>7.0000000000000007E-2</v>
      </c>
      <c r="G110" s="101">
        <f>IF(B110="","",VLOOKUP(MONTH(B110),Retiradas!$P$3:$S$14,3,FALSE))</f>
        <v>1.8791666666666668E-2</v>
      </c>
      <c r="H110" s="137">
        <f>IF(B110="","",(VLOOKUP(MONTH(B110),Evaporação!$D$5:$F$16,3,FALSE)/(1000*3600*24*VLOOKUP(MONTH(B110),'Dados de Entrada'!$T$11:$V$22,3,FALSE)))*Simulação!D110)</f>
        <v>1.4504128086419755E-3</v>
      </c>
      <c r="I110" s="146"/>
      <c r="J110" s="138">
        <f>IF(B110="","",(E110+I110-F110-G110-H110)*3600*24*VLOOKUP(MONTH(B110),'Dados de Entrada'!$T$11:$V$22,3,FALSE))</f>
        <v>123432.72349532713</v>
      </c>
      <c r="K110" s="100">
        <f>IF(B110="","",IF(J110+K109&lt;'Dados de Entrada'!$G$7,IF(Simulação!J110+K109&lt;'Dados de Entrada'!$L$7,'Dados de Entrada'!$L$7,J110+K109),'Dados de Entrada'!$G$7))</f>
        <v>107563.32</v>
      </c>
      <c r="L110" s="101">
        <f>IF(B110="","",IF(AND(J110&gt;0,K110='Dados de Entrada'!$G$7),(J110/(3600*24*VLOOKUP(MONTH(B110),'Dados de Entrada'!$T$11:$V$22,3,FALSE))),0))</f>
        <v>4.7620649496653983E-2</v>
      </c>
      <c r="M110" s="26">
        <f t="shared" si="15"/>
        <v>0.11762064949665399</v>
      </c>
      <c r="N110" s="102">
        <f>IF(B110="","",IF(K110='Dados de Entrada'!$L$7,1,0))</f>
        <v>0</v>
      </c>
      <c r="O110" s="26">
        <f t="shared" si="16"/>
        <v>6</v>
      </c>
      <c r="P110" s="110">
        <f>IF(B110="","",'Dados de Entrada'!$L$7)</f>
        <v>32269</v>
      </c>
      <c r="Q110" s="103">
        <f t="shared" si="17"/>
        <v>90</v>
      </c>
      <c r="U110" s="18"/>
    </row>
    <row r="111" spans="1:21" ht="14.25" customHeight="1" x14ac:dyDescent="0.25">
      <c r="A111" s="18"/>
      <c r="B111" s="99" t="str">
        <f>IF(AND(YEAR('Dados de Entrada'!N101)&gt;=$D$18,YEAR('Dados de Entrada'!N101)&lt;=$D$19),'Dados de Entrada'!N101,"")</f>
        <v>Julho/2001</v>
      </c>
      <c r="C111" s="100">
        <f t="shared" si="13"/>
        <v>107563.32</v>
      </c>
      <c r="D111" s="97">
        <f>IF(B111="","",IFERROR(
INDEX('Dados de Entrada'!$K$13:$K$35,MATCH(C111,'Dados de Entrada'!$J$13:$J$35,0)),
INDEX('Dados de Entrada'!$K$13:$K$35,MATCH(C111,'Dados de Entrada'!$J$13:$J$35,1))+
(C111-INDEX('Dados de Entrada'!$J$13:$J$35,MATCH(C111,'Dados de Entrada'!$J$13:$J$35,1)))*
(INDEX('Dados de Entrada'!$K$13:$K$35,MATCH(C111,'Dados de Entrada'!$J$13:$J$35,1)+1)-INDEX('Dados de Entrada'!$K$13:$K$35,MATCH(C111,'Dados de Entrada'!$J$13:$J$35,1)))/
(INDEX('Dados de Entrada'!$J$13:$J$35,MATCH(C111,'Dados de Entrada'!$J$13:$J$35,1)+1)-INDEX('Dados de Entrada'!$J$13:$J$35,MATCH(C111,'Dados de Entrada'!$J$13:$J$35,1)))
))</f>
        <v>23900</v>
      </c>
      <c r="E111" s="101">
        <f>IF(B111="","",('Dados de Entrada'!O101/'Dados de Entrada'!$Q$6)*'Dados de Entrada'!$L$4)</f>
        <v>0.11969757009345793</v>
      </c>
      <c r="F111" s="101">
        <f t="shared" si="14"/>
        <v>7.0000000000000007E-2</v>
      </c>
      <c r="G111" s="101">
        <f>IF(B111="","",VLOOKUP(MONTH(B111),Retiradas!$P$3:$S$14,3,FALSE))</f>
        <v>1.81989247311828E-2</v>
      </c>
      <c r="H111" s="137">
        <f>IF(B111="","",(VLOOKUP(MONTH(B111),Evaporação!$D$5:$F$16,3,FALSE)/(1000*3600*24*VLOOKUP(MONTH(B111),'Dados de Entrada'!$T$11:$V$22,3,FALSE)))*Simulação!D111)</f>
        <v>1.8346176821983273E-3</v>
      </c>
      <c r="I111" s="146"/>
      <c r="J111" s="138">
        <f>IF(B111="","",(E111+I111-F111-G111-H111)*3600*24*VLOOKUP(MONTH(B111),'Dados de Entrada'!$T$11:$V$22,3,FALSE))</f>
        <v>79452.131738317679</v>
      </c>
      <c r="K111" s="100">
        <f>IF(B111="","",IF(J111+K110&lt;'Dados de Entrada'!$G$7,IF(Simulação!J111+K110&lt;'Dados de Entrada'!$L$7,'Dados de Entrada'!$L$7,J111+K110),'Dados de Entrada'!$G$7))</f>
        <v>107563.32</v>
      </c>
      <c r="L111" s="101">
        <f>IF(B111="","",IF(AND(J111&gt;0,K111='Dados de Entrada'!$G$7),(J111/(3600*24*VLOOKUP(MONTH(B111),'Dados de Entrada'!$T$11:$V$22,3,FALSE))),0))</f>
        <v>2.9664027680076793E-2</v>
      </c>
      <c r="M111" s="26">
        <f t="shared" si="15"/>
        <v>9.9664027680076803E-2</v>
      </c>
      <c r="N111" s="102">
        <f>IF(B111="","",IF(K111='Dados de Entrada'!$L$7,1,0))</f>
        <v>0</v>
      </c>
      <c r="O111" s="26">
        <f t="shared" si="16"/>
        <v>7</v>
      </c>
      <c r="P111" s="110">
        <f>IF(B111="","",'Dados de Entrada'!$L$7)</f>
        <v>32269</v>
      </c>
      <c r="Q111" s="103">
        <f t="shared" si="17"/>
        <v>91</v>
      </c>
      <c r="U111" s="18"/>
    </row>
    <row r="112" spans="1:21" ht="14.25" customHeight="1" x14ac:dyDescent="0.25">
      <c r="A112" s="18"/>
      <c r="B112" s="99" t="str">
        <f>IF(AND(YEAR('Dados de Entrada'!N102)&gt;=$D$18,YEAR('Dados de Entrada'!N102)&lt;=$D$19),'Dados de Entrada'!N102,"")</f>
        <v>Agosto/2001</v>
      </c>
      <c r="C112" s="100">
        <f t="shared" si="13"/>
        <v>107563.32</v>
      </c>
      <c r="D112" s="97">
        <f>IF(B112="","",IFERROR(
INDEX('Dados de Entrada'!$K$13:$K$35,MATCH(C112,'Dados de Entrada'!$J$13:$J$35,0)),
INDEX('Dados de Entrada'!$K$13:$K$35,MATCH(C112,'Dados de Entrada'!$J$13:$J$35,1))+
(C112-INDEX('Dados de Entrada'!$J$13:$J$35,MATCH(C112,'Dados de Entrada'!$J$13:$J$35,1)))*
(INDEX('Dados de Entrada'!$K$13:$K$35,MATCH(C112,'Dados de Entrada'!$J$13:$J$35,1)+1)-INDEX('Dados de Entrada'!$K$13:$K$35,MATCH(C112,'Dados de Entrada'!$J$13:$J$35,1)))/
(INDEX('Dados de Entrada'!$J$13:$J$35,MATCH(C112,'Dados de Entrada'!$J$13:$J$35,1)+1)-INDEX('Dados de Entrada'!$J$13:$J$35,MATCH(C112,'Dados de Entrada'!$J$13:$J$35,1)))
))</f>
        <v>23900</v>
      </c>
      <c r="E112" s="101">
        <f>IF(B112="","",('Dados de Entrada'!O102/'Dados de Entrada'!$Q$6)*'Dados de Entrada'!$L$4)</f>
        <v>0.11729158878504672</v>
      </c>
      <c r="F112" s="101">
        <f t="shared" si="14"/>
        <v>6.7000000000000004E-2</v>
      </c>
      <c r="G112" s="101">
        <f>IF(B112="","",VLOOKUP(MONTH(B112),Retiradas!$P$3:$S$14,3,FALSE))</f>
        <v>1.81989247311828E-2</v>
      </c>
      <c r="H112" s="137">
        <f>IF(B112="","",(VLOOKUP(MONTH(B112),Evaporação!$D$5:$F$16,3,FALSE)/(1000*3600*24*VLOOKUP(MONTH(B112),'Dados de Entrada'!$T$11:$V$22,3,FALSE)))*Simulação!D112)</f>
        <v>2.3905353942652329E-3</v>
      </c>
      <c r="I112" s="146"/>
      <c r="J112" s="138">
        <f>IF(B112="","",(E112+I112-F112-G112-H112)*3600*24*VLOOKUP(MONTH(B112),'Dados de Entrada'!$T$11:$V$22,3,FALSE))</f>
        <v>79554.181401869108</v>
      </c>
      <c r="K112" s="100">
        <f>IF(B112="","",IF(J112+K111&lt;'Dados de Entrada'!$G$7,IF(Simulação!J112+K111&lt;'Dados de Entrada'!$L$7,'Dados de Entrada'!$L$7,J112+K111),'Dados de Entrada'!$G$7))</f>
        <v>107563.32</v>
      </c>
      <c r="L112" s="101">
        <f>IF(B112="","",IF(AND(J112&gt;0,K112='Dados de Entrada'!$G$7),(J112/(3600*24*VLOOKUP(MONTH(B112),'Dados de Entrada'!$T$11:$V$22,3,FALSE))),0))</f>
        <v>2.9702128659598682E-2</v>
      </c>
      <c r="M112" s="26">
        <f t="shared" si="15"/>
        <v>9.670212865959868E-2</v>
      </c>
      <c r="N112" s="102">
        <f>IF(B112="","",IF(K112='Dados de Entrada'!$L$7,1,0))</f>
        <v>0</v>
      </c>
      <c r="O112" s="26">
        <f t="shared" si="16"/>
        <v>8</v>
      </c>
      <c r="P112" s="110">
        <f>IF(B112="","",'Dados de Entrada'!$L$7)</f>
        <v>32269</v>
      </c>
      <c r="Q112" s="103">
        <f t="shared" si="17"/>
        <v>92</v>
      </c>
      <c r="U112" s="18"/>
    </row>
    <row r="113" spans="1:21" ht="14.25" customHeight="1" x14ac:dyDescent="0.25">
      <c r="A113" s="18"/>
      <c r="B113" s="99" t="str">
        <f>IF(AND(YEAR('Dados de Entrada'!N103)&gt;=$D$18,YEAR('Dados de Entrada'!N103)&lt;=$D$19),'Dados de Entrada'!N103,"")</f>
        <v>Setembro/2001</v>
      </c>
      <c r="C113" s="100">
        <f t="shared" si="13"/>
        <v>107563.32</v>
      </c>
      <c r="D113" s="97">
        <f>IF(B113="","",IFERROR(
INDEX('Dados de Entrada'!$K$13:$K$35,MATCH(C113,'Dados de Entrada'!$J$13:$J$35,0)),
INDEX('Dados de Entrada'!$K$13:$K$35,MATCH(C113,'Dados de Entrada'!$J$13:$J$35,1))+
(C113-INDEX('Dados de Entrada'!$J$13:$J$35,MATCH(C113,'Dados de Entrada'!$J$13:$J$35,1)))*
(INDEX('Dados de Entrada'!$K$13:$K$35,MATCH(C113,'Dados de Entrada'!$J$13:$J$35,1)+1)-INDEX('Dados de Entrada'!$K$13:$K$35,MATCH(C113,'Dados de Entrada'!$J$13:$J$35,1)))/
(INDEX('Dados de Entrada'!$J$13:$J$35,MATCH(C113,'Dados de Entrada'!$J$13:$J$35,1)+1)-INDEX('Dados de Entrada'!$J$13:$J$35,MATCH(C113,'Dados de Entrada'!$J$13:$J$35,1)))
))</f>
        <v>23900</v>
      </c>
      <c r="E113" s="101">
        <f>IF(B113="","",('Dados de Entrada'!O103/'Dados de Entrada'!$Q$6)*'Dados de Entrada'!$L$4)</f>
        <v>0.10899095327102805</v>
      </c>
      <c r="F113" s="101">
        <f t="shared" si="14"/>
        <v>6.5000000000000002E-2</v>
      </c>
      <c r="G113" s="101">
        <f>IF(B113="","",VLOOKUP(MONTH(B113),Retiradas!$P$3:$S$14,3,FALSE))</f>
        <v>1.8791666666666668E-2</v>
      </c>
      <c r="H113" s="137">
        <f>IF(B113="","",(VLOOKUP(MONTH(B113),Evaporação!$D$5:$F$16,3,FALSE)/(1000*3600*24*VLOOKUP(MONTH(B113),'Dados de Entrada'!$T$11:$V$22,3,FALSE)))*Simulação!D113)</f>
        <v>2.2438522376543209E-3</v>
      </c>
      <c r="I113" s="146"/>
      <c r="J113" s="138">
        <f>IF(B113="","",(E113+I113-F113-G113-H113)*3600*24*VLOOKUP(MONTH(B113),'Dados de Entrada'!$T$11:$V$22,3,FALSE))</f>
        <v>59500.485878504689</v>
      </c>
      <c r="K113" s="100">
        <f>IF(B113="","",IF(J113+K112&lt;'Dados de Entrada'!$G$7,IF(Simulação!J113+K112&lt;'Dados de Entrada'!$L$7,'Dados de Entrada'!$L$7,J113+K112),'Dados de Entrada'!$G$7))</f>
        <v>107563.32</v>
      </c>
      <c r="L113" s="101">
        <f>IF(B113="","",IF(AND(J113&gt;0,K113='Dados de Entrada'!$G$7),(J113/(3600*24*VLOOKUP(MONTH(B113),'Dados de Entrada'!$T$11:$V$22,3,FALSE))),0))</f>
        <v>2.2955434366707057E-2</v>
      </c>
      <c r="M113" s="26">
        <f t="shared" si="15"/>
        <v>8.7955434366707053E-2</v>
      </c>
      <c r="N113" s="102">
        <f>IF(B113="","",IF(K113='Dados de Entrada'!$L$7,1,0))</f>
        <v>0</v>
      </c>
      <c r="O113" s="26">
        <f t="shared" si="16"/>
        <v>9</v>
      </c>
      <c r="P113" s="110">
        <f>IF(B113="","",'Dados de Entrada'!$L$7)</f>
        <v>32269</v>
      </c>
      <c r="Q113" s="103">
        <f t="shared" si="17"/>
        <v>93</v>
      </c>
      <c r="U113" s="18"/>
    </row>
    <row r="114" spans="1:21" ht="14.25" customHeight="1" x14ac:dyDescent="0.25">
      <c r="A114" s="18"/>
      <c r="B114" s="99" t="str">
        <f>IF(AND(YEAR('Dados de Entrada'!N104)&gt;=$D$18,YEAR('Dados de Entrada'!N104)&lt;=$D$19),'Dados de Entrada'!N104,"")</f>
        <v>Outubro/2001</v>
      </c>
      <c r="C114" s="100">
        <f t="shared" si="13"/>
        <v>107563.32</v>
      </c>
      <c r="D114" s="97">
        <f>IF(B114="","",IFERROR(
INDEX('Dados de Entrada'!$K$13:$K$35,MATCH(C114,'Dados de Entrada'!$J$13:$J$35,0)),
INDEX('Dados de Entrada'!$K$13:$K$35,MATCH(C114,'Dados de Entrada'!$J$13:$J$35,1))+
(C114-INDEX('Dados de Entrada'!$J$13:$J$35,MATCH(C114,'Dados de Entrada'!$J$13:$J$35,1)))*
(INDEX('Dados de Entrada'!$K$13:$K$35,MATCH(C114,'Dados de Entrada'!$J$13:$J$35,1)+1)-INDEX('Dados de Entrada'!$K$13:$K$35,MATCH(C114,'Dados de Entrada'!$J$13:$J$35,1)))/
(INDEX('Dados de Entrada'!$J$13:$J$35,MATCH(C114,'Dados de Entrada'!$J$13:$J$35,1)+1)-INDEX('Dados de Entrada'!$J$13:$J$35,MATCH(C114,'Dados de Entrada'!$J$13:$J$35,1)))
))</f>
        <v>23900</v>
      </c>
      <c r="E114" s="101">
        <f>IF(B114="","",('Dados de Entrada'!O104/'Dados de Entrada'!$Q$6)*'Dados de Entrada'!$L$4)</f>
        <v>0.1229456448598131</v>
      </c>
      <c r="F114" s="101">
        <f t="shared" si="14"/>
        <v>6.2E-2</v>
      </c>
      <c r="G114" s="101">
        <f>IF(B114="","",VLOOKUP(MONTH(B114),Retiradas!$P$3:$S$14,3,FALSE))</f>
        <v>1.81989247311828E-2</v>
      </c>
      <c r="H114" s="137">
        <f>IF(B114="","",(VLOOKUP(MONTH(B114),Evaporação!$D$5:$F$16,3,FALSE)/(1000*3600*24*VLOOKUP(MONTH(B114),'Dados de Entrada'!$T$11:$V$22,3,FALSE)))*Simulação!D114)</f>
        <v>1.9524044205495817E-3</v>
      </c>
      <c r="I114" s="146"/>
      <c r="J114" s="138">
        <f>IF(B114="","",(E114+I114-F114-G114-H114)*3600*24*VLOOKUP(MONTH(B114),'Dados de Entrada'!$T$11:$V$22,3,FALSE))</f>
        <v>109263.49519252341</v>
      </c>
      <c r="K114" s="100">
        <f>IF(B114="","",IF(J114+K113&lt;'Dados de Entrada'!$G$7,IF(Simulação!J114+K113&lt;'Dados de Entrada'!$L$7,'Dados de Entrada'!$L$7,J114+K113),'Dados de Entrada'!$G$7))</f>
        <v>107563.32</v>
      </c>
      <c r="L114" s="101">
        <f>IF(B114="","",IF(AND(J114&gt;0,K114='Dados de Entrada'!$G$7),(J114/(3600*24*VLOOKUP(MONTH(B114),'Dados de Entrada'!$T$11:$V$22,3,FALSE))),0))</f>
        <v>4.0794315708080724E-2</v>
      </c>
      <c r="M114" s="26">
        <f t="shared" si="15"/>
        <v>0.10279431570808073</v>
      </c>
      <c r="N114" s="102">
        <f>IF(B114="","",IF(K114='Dados de Entrada'!$L$7,1,0))</f>
        <v>0</v>
      </c>
      <c r="O114" s="26">
        <f t="shared" si="16"/>
        <v>10</v>
      </c>
      <c r="P114" s="110">
        <f>IF(B114="","",'Dados de Entrada'!$L$7)</f>
        <v>32269</v>
      </c>
      <c r="Q114" s="103">
        <f t="shared" si="17"/>
        <v>94</v>
      </c>
      <c r="U114" s="18"/>
    </row>
    <row r="115" spans="1:21" ht="14.25" customHeight="1" x14ac:dyDescent="0.25">
      <c r="A115" s="18"/>
      <c r="B115" s="99" t="str">
        <f>IF(AND(YEAR('Dados de Entrada'!N105)&gt;=$D$18,YEAR('Dados de Entrada'!N105)&lt;=$D$19),'Dados de Entrada'!N105,"")</f>
        <v>Novembro/2001</v>
      </c>
      <c r="C115" s="100">
        <f t="shared" si="13"/>
        <v>107563.32</v>
      </c>
      <c r="D115" s="97">
        <f>IF(B115="","",IFERROR(
INDEX('Dados de Entrada'!$K$13:$K$35,MATCH(C115,'Dados de Entrada'!$J$13:$J$35,0)),
INDEX('Dados de Entrada'!$K$13:$K$35,MATCH(C115,'Dados de Entrada'!$J$13:$J$35,1))+
(C115-INDEX('Dados de Entrada'!$J$13:$J$35,MATCH(C115,'Dados de Entrada'!$J$13:$J$35,1)))*
(INDEX('Dados de Entrada'!$K$13:$K$35,MATCH(C115,'Dados de Entrada'!$J$13:$J$35,1)+1)-INDEX('Dados de Entrada'!$K$13:$K$35,MATCH(C115,'Dados de Entrada'!$J$13:$J$35,1)))/
(INDEX('Dados de Entrada'!$J$13:$J$35,MATCH(C115,'Dados de Entrada'!$J$13:$J$35,1)+1)-INDEX('Dados de Entrada'!$J$13:$J$35,MATCH(C115,'Dados de Entrada'!$J$13:$J$35,1)))
))</f>
        <v>23900</v>
      </c>
      <c r="E115" s="101">
        <f>IF(B115="","",('Dados de Entrada'!O105/'Dados de Entrada'!$Q$6)*'Dados de Entrada'!$L$4)</f>
        <v>0.17118557009345794</v>
      </c>
      <c r="F115" s="101">
        <f t="shared" si="14"/>
        <v>7.4999999999999997E-2</v>
      </c>
      <c r="G115" s="101">
        <f>IF(B115="","",VLOOKUP(MONTH(B115),Retiradas!$P$3:$S$14,3,FALSE))</f>
        <v>1.8791666666666668E-2</v>
      </c>
      <c r="H115" s="137">
        <f>IF(B115="","",(VLOOKUP(MONTH(B115),Evaporação!$D$5:$F$16,3,FALSE)/(1000*3600*24*VLOOKUP(MONTH(B115),'Dados de Entrada'!$T$11:$V$22,3,FALSE)))*Simulação!D115)</f>
        <v>1.4033873456790122E-3</v>
      </c>
      <c r="I115" s="146"/>
      <c r="J115" s="138">
        <f>IF(B115="","",(E115+I115-F115-G115-H115)*3600*24*VLOOKUP(MONTH(B115),'Dados de Entrada'!$T$11:$V$22,3,FALSE))</f>
        <v>196967.41768224299</v>
      </c>
      <c r="K115" s="100">
        <f>IF(B115="","",IF(J115+K114&lt;'Dados de Entrada'!$G$7,IF(Simulação!J115+K114&lt;'Dados de Entrada'!$L$7,'Dados de Entrada'!$L$7,J115+K114),'Dados de Entrada'!$G$7))</f>
        <v>107563.32</v>
      </c>
      <c r="L115" s="101">
        <f>IF(B115="","",IF(AND(J115&gt;0,K115='Dados de Entrada'!$G$7),(J115/(3600*24*VLOOKUP(MONTH(B115),'Dados de Entrada'!$T$11:$V$22,3,FALSE))),0))</f>
        <v>7.5990516081112264E-2</v>
      </c>
      <c r="M115" s="26">
        <f t="shared" si="15"/>
        <v>0.15099051608111225</v>
      </c>
      <c r="N115" s="102">
        <f>IF(B115="","",IF(K115='Dados de Entrada'!$L$7,1,0))</f>
        <v>0</v>
      </c>
      <c r="O115" s="26">
        <f t="shared" si="16"/>
        <v>11</v>
      </c>
      <c r="P115" s="110">
        <f>IF(B115="","",'Dados de Entrada'!$L$7)</f>
        <v>32269</v>
      </c>
      <c r="Q115" s="103">
        <f t="shared" si="17"/>
        <v>95</v>
      </c>
      <c r="U115" s="18"/>
    </row>
    <row r="116" spans="1:21" ht="14.25" customHeight="1" x14ac:dyDescent="0.25">
      <c r="A116" s="18"/>
      <c r="B116" s="99" t="str">
        <f>IF(AND(YEAR('Dados de Entrada'!N106)&gt;=$D$18,YEAR('Dados de Entrada'!N106)&lt;=$D$19),'Dados de Entrada'!N106,"")</f>
        <v>Dezembro/2001</v>
      </c>
      <c r="C116" s="100">
        <f t="shared" si="13"/>
        <v>107563.32</v>
      </c>
      <c r="D116" s="97">
        <f>IF(B116="","",IFERROR(
INDEX('Dados de Entrada'!$K$13:$K$35,MATCH(C116,'Dados de Entrada'!$J$13:$J$35,0)),
INDEX('Dados de Entrada'!$K$13:$K$35,MATCH(C116,'Dados de Entrada'!$J$13:$J$35,1))+
(C116-INDEX('Dados de Entrada'!$J$13:$J$35,MATCH(C116,'Dados de Entrada'!$J$13:$J$35,1)))*
(INDEX('Dados de Entrada'!$K$13:$K$35,MATCH(C116,'Dados de Entrada'!$J$13:$J$35,1)+1)-INDEX('Dados de Entrada'!$K$13:$K$35,MATCH(C116,'Dados de Entrada'!$J$13:$J$35,1)))/
(INDEX('Dados de Entrada'!$J$13:$J$35,MATCH(C116,'Dados de Entrada'!$J$13:$J$35,1)+1)-INDEX('Dados de Entrada'!$J$13:$J$35,MATCH(C116,'Dados de Entrada'!$J$13:$J$35,1)))
))</f>
        <v>23900</v>
      </c>
      <c r="E116" s="101">
        <f>IF(B116="","",('Dados de Entrada'!O106/'Dados de Entrada'!$Q$6)*'Dados de Entrada'!$L$4)</f>
        <v>0.43175334579439251</v>
      </c>
      <c r="F116" s="101">
        <f t="shared" si="14"/>
        <v>8.9200000000000002E-2</v>
      </c>
      <c r="G116" s="101">
        <f>IF(B116="","",VLOOKUP(MONTH(B116),Retiradas!$P$3:$S$14,3,FALSE))</f>
        <v>1.81989247311828E-2</v>
      </c>
      <c r="H116" s="137">
        <f>IF(B116="","",(VLOOKUP(MONTH(B116),Evaporação!$D$5:$F$16,3,FALSE)/(1000*3600*24*VLOOKUP(MONTH(B116),'Dados de Entrada'!$T$11:$V$22,3,FALSE)))*Simulação!D116)</f>
        <v>1.0681115591397851E-3</v>
      </c>
      <c r="I116" s="146"/>
      <c r="J116" s="138">
        <f>IF(B116="","",(E116+I116-F116-G116-H116)*3600*24*VLOOKUP(MONTH(B116),'Dados de Entrada'!$T$11:$V$22,3,FALSE))</f>
        <v>865890.05137570098</v>
      </c>
      <c r="K116" s="100">
        <f>IF(B116="","",IF(J116+K115&lt;'Dados de Entrada'!$G$7,IF(Simulação!J116+K115&lt;'Dados de Entrada'!$L$7,'Dados de Entrada'!$L$7,J116+K115),'Dados de Entrada'!$G$7))</f>
        <v>107563.32</v>
      </c>
      <c r="L116" s="101">
        <f>IF(B116="","",IF(AND(J116&gt;0,K116='Dados de Entrada'!$G$7),(J116/(3600*24*VLOOKUP(MONTH(B116),'Dados de Entrada'!$T$11:$V$22,3,FALSE))),0))</f>
        <v>0.32328630950406995</v>
      </c>
      <c r="M116" s="26">
        <f t="shared" si="15"/>
        <v>0.41248630950406995</v>
      </c>
      <c r="N116" s="102">
        <f>IF(B116="","",IF(K116='Dados de Entrada'!$L$7,1,0))</f>
        <v>0</v>
      </c>
      <c r="O116" s="26">
        <f t="shared" si="16"/>
        <v>12</v>
      </c>
      <c r="P116" s="110">
        <f>IF(B116="","",'Dados de Entrada'!$L$7)</f>
        <v>32269</v>
      </c>
      <c r="Q116" s="103">
        <f t="shared" si="17"/>
        <v>96</v>
      </c>
      <c r="U116" s="18"/>
    </row>
    <row r="117" spans="1:21" ht="14.25" customHeight="1" x14ac:dyDescent="0.25">
      <c r="A117" s="18"/>
      <c r="B117" s="99" t="str">
        <f>IF(AND(YEAR('Dados de Entrada'!N107)&gt;=$D$18,YEAR('Dados de Entrada'!N107)&lt;=$D$19),'Dados de Entrada'!N107,"")</f>
        <v>Janeiro/2002</v>
      </c>
      <c r="C117" s="100">
        <f t="shared" si="13"/>
        <v>107563.32</v>
      </c>
      <c r="D117" s="97">
        <f>IF(B117="","",IFERROR(
INDEX('Dados de Entrada'!$K$13:$K$35,MATCH(C117,'Dados de Entrada'!$J$13:$J$35,0)),
INDEX('Dados de Entrada'!$K$13:$K$35,MATCH(C117,'Dados de Entrada'!$J$13:$J$35,1))+
(C117-INDEX('Dados de Entrada'!$J$13:$J$35,MATCH(C117,'Dados de Entrada'!$J$13:$J$35,1)))*
(INDEX('Dados de Entrada'!$K$13:$K$35,MATCH(C117,'Dados de Entrada'!$J$13:$J$35,1)+1)-INDEX('Dados de Entrada'!$K$13:$K$35,MATCH(C117,'Dados de Entrada'!$J$13:$J$35,1)))/
(INDEX('Dados de Entrada'!$J$13:$J$35,MATCH(C117,'Dados de Entrada'!$J$13:$J$35,1)+1)-INDEX('Dados de Entrada'!$J$13:$J$35,MATCH(C117,'Dados de Entrada'!$J$13:$J$35,1)))
))</f>
        <v>23900</v>
      </c>
      <c r="E117" s="101">
        <f>IF(B117="","",('Dados de Entrada'!O107/'Dados de Entrada'!$Q$6)*'Dados de Entrada'!$L$4)</f>
        <v>0.36089719626168226</v>
      </c>
      <c r="F117" s="101">
        <f t="shared" si="14"/>
        <v>8.9200000000000002E-2</v>
      </c>
      <c r="G117" s="101">
        <f>IF(B117="","",VLOOKUP(MONTH(B117),Retiradas!$P$3:$S$14,3,FALSE))</f>
        <v>1.81989247311828E-2</v>
      </c>
      <c r="H117" s="137">
        <f>IF(B117="","",(VLOOKUP(MONTH(B117),Evaporação!$D$5:$F$16,3,FALSE)/(1000*3600*24*VLOOKUP(MONTH(B117),'Dados de Entrada'!$T$11:$V$22,3,FALSE)))*Simulação!D117)</f>
        <v>1.0056488948626046E-3</v>
      </c>
      <c r="I117" s="146"/>
      <c r="J117" s="138">
        <f>IF(B117="","",(E117+I117-F117-G117-H117)*3600*24*VLOOKUP(MONTH(B117),'Dados de Entrada'!$T$11:$V$22,3,FALSE))</f>
        <v>676276.24046728981</v>
      </c>
      <c r="K117" s="100">
        <f>IF(B117="","",IF(J117+K116&lt;'Dados de Entrada'!$G$7,IF(Simulação!J117+K116&lt;'Dados de Entrada'!$L$7,'Dados de Entrada'!$L$7,J117+K116),'Dados de Entrada'!$G$7))</f>
        <v>107563.32</v>
      </c>
      <c r="L117" s="101">
        <f>IF(B117="","",IF(AND(J117&gt;0,K117='Dados de Entrada'!$G$7),(J117/(3600*24*VLOOKUP(MONTH(B117),'Dados de Entrada'!$T$11:$V$22,3,FALSE))),0))</f>
        <v>0.25249262263563688</v>
      </c>
      <c r="M117" s="26">
        <f t="shared" si="15"/>
        <v>0.34169262263563688</v>
      </c>
      <c r="N117" s="102">
        <f>IF(B117="","",IF(K117='Dados de Entrada'!$L$7,1,0))</f>
        <v>0</v>
      </c>
      <c r="O117" s="26">
        <f t="shared" si="16"/>
        <v>1</v>
      </c>
      <c r="P117" s="110">
        <f>IF(B117="","",'Dados de Entrada'!$L$7)</f>
        <v>32269</v>
      </c>
      <c r="Q117" s="103">
        <f t="shared" si="17"/>
        <v>97</v>
      </c>
      <c r="U117" s="18"/>
    </row>
    <row r="118" spans="1:21" ht="14.25" customHeight="1" x14ac:dyDescent="0.25">
      <c r="A118" s="18"/>
      <c r="B118" s="99" t="str">
        <f>IF(AND(YEAR('Dados de Entrada'!N108)&gt;=$D$18,YEAR('Dados de Entrada'!N108)&lt;=$D$19),'Dados de Entrada'!N108,"")</f>
        <v>Fevereiro/2002</v>
      </c>
      <c r="C118" s="100">
        <f t="shared" si="13"/>
        <v>107563.32</v>
      </c>
      <c r="D118" s="97">
        <f>IF(B118="","",IFERROR(
INDEX('Dados de Entrada'!$K$13:$K$35,MATCH(C118,'Dados de Entrada'!$J$13:$J$35,0)),
INDEX('Dados de Entrada'!$K$13:$K$35,MATCH(C118,'Dados de Entrada'!$J$13:$J$35,1))+
(C118-INDEX('Dados de Entrada'!$J$13:$J$35,MATCH(C118,'Dados de Entrada'!$J$13:$J$35,1)))*
(INDEX('Dados de Entrada'!$K$13:$K$35,MATCH(C118,'Dados de Entrada'!$J$13:$J$35,1)+1)-INDEX('Dados de Entrada'!$K$13:$K$35,MATCH(C118,'Dados de Entrada'!$J$13:$J$35,1)))/
(INDEX('Dados de Entrada'!$J$13:$J$35,MATCH(C118,'Dados de Entrada'!$J$13:$J$35,1)+1)-INDEX('Dados de Entrada'!$J$13:$J$35,MATCH(C118,'Dados de Entrada'!$J$13:$J$35,1)))
))</f>
        <v>23900</v>
      </c>
      <c r="E118" s="101">
        <f>IF(B118="","",('Dados de Entrada'!O108/'Dados de Entrada'!$Q$6)*'Dados de Entrada'!$L$4)</f>
        <v>0.65250213084112152</v>
      </c>
      <c r="F118" s="101">
        <f t="shared" si="14"/>
        <v>9.5000000000000001E-2</v>
      </c>
      <c r="G118" s="101">
        <f>IF(B118="","",VLOOKUP(MONTH(B118),Retiradas!$P$3:$S$14,3,FALSE))</f>
        <v>2.0107142857142858E-2</v>
      </c>
      <c r="H118" s="137">
        <f>IF(B118="","",(VLOOKUP(MONTH(B118),Evaporação!$D$5:$F$16,3,FALSE)/(1000*3600*24*VLOOKUP(MONTH(B118),'Dados de Entrada'!$T$11:$V$22,3,FALSE)))*Simulação!D118)</f>
        <v>1.1025297619047618E-3</v>
      </c>
      <c r="I118" s="146"/>
      <c r="J118" s="138">
        <f>IF(B118="","",(E118+I118-F118-G118-H118)*3600*24*VLOOKUP(MONTH(B118),'Dados de Entrada'!$T$11:$V$22,3,FALSE))</f>
        <v>1297398.7149308412</v>
      </c>
      <c r="K118" s="100">
        <f>IF(B118="","",IF(J118+K117&lt;'Dados de Entrada'!$G$7,IF(Simulação!J118+K117&lt;'Dados de Entrada'!$L$7,'Dados de Entrada'!$L$7,J118+K117),'Dados de Entrada'!$G$7))</f>
        <v>107563.32</v>
      </c>
      <c r="L118" s="101">
        <f>IF(B118="","",IF(AND(J118&gt;0,K118='Dados de Entrada'!$G$7),(J118/(3600*24*VLOOKUP(MONTH(B118),'Dados de Entrada'!$T$11:$V$22,3,FALSE))),0))</f>
        <v>0.53629245822207394</v>
      </c>
      <c r="M118" s="26">
        <f t="shared" si="15"/>
        <v>0.63129245822207392</v>
      </c>
      <c r="N118" s="102">
        <f>IF(B118="","",IF(K118='Dados de Entrada'!$L$7,1,0))</f>
        <v>0</v>
      </c>
      <c r="O118" s="26">
        <f t="shared" si="16"/>
        <v>2</v>
      </c>
      <c r="P118" s="110">
        <f>IF(B118="","",'Dados de Entrada'!$L$7)</f>
        <v>32269</v>
      </c>
      <c r="Q118" s="103">
        <f t="shared" si="17"/>
        <v>98</v>
      </c>
      <c r="U118" s="18"/>
    </row>
    <row r="119" spans="1:21" ht="14.25" customHeight="1" x14ac:dyDescent="0.25">
      <c r="A119" s="18"/>
      <c r="B119" s="99" t="str">
        <f>IF(AND(YEAR('Dados de Entrada'!N109)&gt;=$D$18,YEAR('Dados de Entrada'!N109)&lt;=$D$19),'Dados de Entrada'!N109,"")</f>
        <v>Março/2002</v>
      </c>
      <c r="C119" s="100">
        <f t="shared" si="13"/>
        <v>107563.32</v>
      </c>
      <c r="D119" s="97">
        <f>IF(B119="","",IFERROR(
INDEX('Dados de Entrada'!$K$13:$K$35,MATCH(C119,'Dados de Entrada'!$J$13:$J$35,0)),
INDEX('Dados de Entrada'!$K$13:$K$35,MATCH(C119,'Dados de Entrada'!$J$13:$J$35,1))+
(C119-INDEX('Dados de Entrada'!$J$13:$J$35,MATCH(C119,'Dados de Entrada'!$J$13:$J$35,1)))*
(INDEX('Dados de Entrada'!$K$13:$K$35,MATCH(C119,'Dados de Entrada'!$J$13:$J$35,1)+1)-INDEX('Dados de Entrada'!$K$13:$K$35,MATCH(C119,'Dados de Entrada'!$J$13:$J$35,1)))/
(INDEX('Dados de Entrada'!$J$13:$J$35,MATCH(C119,'Dados de Entrada'!$J$13:$J$35,1)+1)-INDEX('Dados de Entrada'!$J$13:$J$35,MATCH(C119,'Dados de Entrada'!$J$13:$J$35,1)))
))</f>
        <v>23900</v>
      </c>
      <c r="E119" s="101">
        <f>IF(B119="","",('Dados de Entrada'!O109/'Dados de Entrada'!$Q$6)*'Dados de Entrada'!$L$4)</f>
        <v>0.3625813831775701</v>
      </c>
      <c r="F119" s="101">
        <f t="shared" si="14"/>
        <v>0.1</v>
      </c>
      <c r="G119" s="101">
        <f>IF(B119="","",VLOOKUP(MONTH(B119),Retiradas!$P$3:$S$14,3,FALSE))</f>
        <v>1.81989247311828E-2</v>
      </c>
      <c r="H119" s="137">
        <f>IF(B119="","",(VLOOKUP(MONTH(B119),Evaporação!$D$5:$F$16,3,FALSE)/(1000*3600*24*VLOOKUP(MONTH(B119),'Dados de Entrada'!$T$11:$V$22,3,FALSE)))*Simulação!D119)</f>
        <v>1.0279569892473119E-3</v>
      </c>
      <c r="I119" s="146"/>
      <c r="J119" s="138">
        <f>IF(B119="","",(E119+I119-F119-G119-H119)*3600*24*VLOOKUP(MONTH(B119),'Dados de Entrada'!$T$11:$V$22,3,FALSE))</f>
        <v>651800.69670280372</v>
      </c>
      <c r="K119" s="100">
        <f>IF(B119="","",IF(J119+K118&lt;'Dados de Entrada'!$G$7,IF(Simulação!J119+K118&lt;'Dados de Entrada'!$L$7,'Dados de Entrada'!$L$7,J119+K118),'Dados de Entrada'!$G$7))</f>
        <v>107563.32</v>
      </c>
      <c r="L119" s="101">
        <f>IF(B119="","",IF(AND(J119&gt;0,K119='Dados de Entrada'!$G$7),(J119/(3600*24*VLOOKUP(MONTH(B119),'Dados de Entrada'!$T$11:$V$22,3,FALSE))),0))</f>
        <v>0.24335450145713997</v>
      </c>
      <c r="M119" s="26">
        <f t="shared" si="15"/>
        <v>0.34335450145713997</v>
      </c>
      <c r="N119" s="102">
        <f>IF(B119="","",IF(K119='Dados de Entrada'!$L$7,1,0))</f>
        <v>0</v>
      </c>
      <c r="O119" s="26">
        <f t="shared" si="16"/>
        <v>3</v>
      </c>
      <c r="P119" s="110">
        <f>IF(B119="","",'Dados de Entrada'!$L$7)</f>
        <v>32269</v>
      </c>
      <c r="Q119" s="103">
        <f t="shared" si="17"/>
        <v>99</v>
      </c>
      <c r="U119" s="18"/>
    </row>
    <row r="120" spans="1:21" ht="14.25" customHeight="1" x14ac:dyDescent="0.25">
      <c r="A120" s="18"/>
      <c r="B120" s="99" t="str">
        <f>IF(AND(YEAR('Dados de Entrada'!N110)&gt;=$D$18,YEAR('Dados de Entrada'!N110)&lt;=$D$19),'Dados de Entrada'!N110,"")</f>
        <v>Abril/2002</v>
      </c>
      <c r="C120" s="100">
        <f t="shared" si="13"/>
        <v>107563.32</v>
      </c>
      <c r="D120" s="97">
        <f>IF(B120="","",IFERROR(
INDEX('Dados de Entrada'!$K$13:$K$35,MATCH(C120,'Dados de Entrada'!$J$13:$J$35,0)),
INDEX('Dados de Entrada'!$K$13:$K$35,MATCH(C120,'Dados de Entrada'!$J$13:$J$35,1))+
(C120-INDEX('Dados de Entrada'!$J$13:$J$35,MATCH(C120,'Dados de Entrada'!$J$13:$J$35,1)))*
(INDEX('Dados de Entrada'!$K$13:$K$35,MATCH(C120,'Dados de Entrada'!$J$13:$J$35,1)+1)-INDEX('Dados de Entrada'!$K$13:$K$35,MATCH(C120,'Dados de Entrada'!$J$13:$J$35,1)))/
(INDEX('Dados de Entrada'!$J$13:$J$35,MATCH(C120,'Dados de Entrada'!$J$13:$J$35,1)+1)-INDEX('Dados de Entrada'!$J$13:$J$35,MATCH(C120,'Dados de Entrada'!$J$13:$J$35,1)))
))</f>
        <v>23900</v>
      </c>
      <c r="E120" s="101">
        <f>IF(B120="","",('Dados de Entrada'!O110/'Dados de Entrada'!$Q$6)*'Dados de Entrada'!$L$4)</f>
        <v>0.22327506542056072</v>
      </c>
      <c r="F120" s="101">
        <f t="shared" si="14"/>
        <v>0.09</v>
      </c>
      <c r="G120" s="101">
        <f>IF(B120="","",VLOOKUP(MONTH(B120),Retiradas!$P$3:$S$14,3,FALSE))</f>
        <v>1.8791666666666668E-2</v>
      </c>
      <c r="H120" s="137">
        <f>IF(B120="","",(VLOOKUP(MONTH(B120),Evaporação!$D$5:$F$16,3,FALSE)/(1000*3600*24*VLOOKUP(MONTH(B120),'Dados de Entrada'!$T$11:$V$22,3,FALSE)))*Simulação!D120)</f>
        <v>1.2143634259259258E-3</v>
      </c>
      <c r="I120" s="146"/>
      <c r="J120" s="138">
        <f>IF(B120="","",(E120+I120-F120-G120-H120)*3600*24*VLOOKUP(MONTH(B120),'Dados de Entrada'!$T$11:$V$22,3,FALSE))</f>
        <v>293593.33957009338</v>
      </c>
      <c r="K120" s="100">
        <f>IF(B120="","",IF(J120+K119&lt;'Dados de Entrada'!$G$7,IF(Simulação!J120+K119&lt;'Dados de Entrada'!$L$7,'Dados de Entrada'!$L$7,J120+K119),'Dados de Entrada'!$G$7))</f>
        <v>107563.32</v>
      </c>
      <c r="L120" s="101">
        <f>IF(B120="","",IF(AND(J120&gt;0,K120='Dados de Entrada'!$G$7),(J120/(3600*24*VLOOKUP(MONTH(B120),'Dados de Entrada'!$T$11:$V$22,3,FALSE))),0))</f>
        <v>0.11326903532796813</v>
      </c>
      <c r="M120" s="26">
        <f t="shared" si="15"/>
        <v>0.20326903532796814</v>
      </c>
      <c r="N120" s="102">
        <f>IF(B120="","",IF(K120='Dados de Entrada'!$L$7,1,0))</f>
        <v>0</v>
      </c>
      <c r="O120" s="26">
        <f t="shared" si="16"/>
        <v>4</v>
      </c>
      <c r="P120" s="110">
        <f>IF(B120="","",'Dados de Entrada'!$L$7)</f>
        <v>32269</v>
      </c>
      <c r="Q120" s="103">
        <f t="shared" si="17"/>
        <v>100</v>
      </c>
      <c r="U120" s="18"/>
    </row>
    <row r="121" spans="1:21" ht="14.25" customHeight="1" x14ac:dyDescent="0.25">
      <c r="A121" s="18"/>
      <c r="B121" s="99" t="str">
        <f>IF(AND(YEAR('Dados de Entrada'!N111)&gt;=$D$18,YEAR('Dados de Entrada'!N111)&lt;=$D$19),'Dados de Entrada'!N111,"")</f>
        <v>Maio/2002</v>
      </c>
      <c r="C121" s="100">
        <f t="shared" si="13"/>
        <v>107563.32</v>
      </c>
      <c r="D121" s="97">
        <f>IF(B121="","",IFERROR(
INDEX('Dados de Entrada'!$K$13:$K$35,MATCH(C121,'Dados de Entrada'!$J$13:$J$35,0)),
INDEX('Dados de Entrada'!$K$13:$K$35,MATCH(C121,'Dados de Entrada'!$J$13:$J$35,1))+
(C121-INDEX('Dados de Entrada'!$J$13:$J$35,MATCH(C121,'Dados de Entrada'!$J$13:$J$35,1)))*
(INDEX('Dados de Entrada'!$K$13:$K$35,MATCH(C121,'Dados de Entrada'!$J$13:$J$35,1)+1)-INDEX('Dados de Entrada'!$K$13:$K$35,MATCH(C121,'Dados de Entrada'!$J$13:$J$35,1)))/
(INDEX('Dados de Entrada'!$J$13:$J$35,MATCH(C121,'Dados de Entrada'!$J$13:$J$35,1)+1)-INDEX('Dados de Entrada'!$J$13:$J$35,MATCH(C121,'Dados de Entrada'!$J$13:$J$35,1)))
))</f>
        <v>23900</v>
      </c>
      <c r="E121" s="101">
        <f>IF(B121="","",('Dados de Entrada'!O111/'Dados de Entrada'!$Q$6)*'Dados de Entrada'!$L$4)</f>
        <v>0.17671932710280375</v>
      </c>
      <c r="F121" s="101">
        <f t="shared" si="14"/>
        <v>8.5000000000000006E-2</v>
      </c>
      <c r="G121" s="101">
        <f>IF(B121="","",VLOOKUP(MONTH(B121),Retiradas!$P$3:$S$14,3,FALSE))</f>
        <v>1.81989247311828E-2</v>
      </c>
      <c r="H121" s="137">
        <f>IF(B121="","",(VLOOKUP(MONTH(B121),Evaporação!$D$5:$F$16,3,FALSE)/(1000*3600*24*VLOOKUP(MONTH(B121),'Dados de Entrada'!$T$11:$V$22,3,FALSE)))*Simulação!D121)</f>
        <v>1.2760229988052567E-3</v>
      </c>
      <c r="I121" s="146"/>
      <c r="J121" s="138">
        <f>IF(B121="","",(E121+I121-F121-G121-H121)*3600*24*VLOOKUP(MONTH(B121),'Dados de Entrada'!$T$11:$V$22,3,FALSE))</f>
        <v>193499.34571214949</v>
      </c>
      <c r="K121" s="100">
        <f>IF(B121="","",IF(J121+K120&lt;'Dados de Entrada'!$G$7,IF(Simulação!J121+K120&lt;'Dados de Entrada'!$L$7,'Dados de Entrada'!$L$7,J121+K120),'Dados de Entrada'!$G$7))</f>
        <v>107563.32</v>
      </c>
      <c r="L121" s="101">
        <f>IF(B121="","",IF(AND(J121&gt;0,K121='Dados de Entrada'!$G$7),(J121/(3600*24*VLOOKUP(MONTH(B121),'Dados de Entrada'!$T$11:$V$22,3,FALSE))),0))</f>
        <v>7.2244379372815665E-2</v>
      </c>
      <c r="M121" s="26">
        <f t="shared" si="15"/>
        <v>0.15724437937281566</v>
      </c>
      <c r="N121" s="102">
        <f>IF(B121="","",IF(K121='Dados de Entrada'!$L$7,1,0))</f>
        <v>0</v>
      </c>
      <c r="O121" s="26">
        <f t="shared" si="16"/>
        <v>5</v>
      </c>
      <c r="P121" s="110">
        <f>IF(B121="","",'Dados de Entrada'!$L$7)</f>
        <v>32269</v>
      </c>
      <c r="Q121" s="103">
        <f t="shared" si="17"/>
        <v>101</v>
      </c>
      <c r="U121" s="18"/>
    </row>
    <row r="122" spans="1:21" ht="14.25" customHeight="1" x14ac:dyDescent="0.25">
      <c r="A122" s="18"/>
      <c r="B122" s="99" t="str">
        <f>IF(AND(YEAR('Dados de Entrada'!N112)&gt;=$D$18,YEAR('Dados de Entrada'!N112)&lt;=$D$19),'Dados de Entrada'!N112,"")</f>
        <v>Junho/2002</v>
      </c>
      <c r="C122" s="100">
        <f t="shared" si="13"/>
        <v>107563.32</v>
      </c>
      <c r="D122" s="97">
        <f>IF(B122="","",IFERROR(
INDEX('Dados de Entrada'!$K$13:$K$35,MATCH(C122,'Dados de Entrada'!$J$13:$J$35,0)),
INDEX('Dados de Entrada'!$K$13:$K$35,MATCH(C122,'Dados de Entrada'!$J$13:$J$35,1))+
(C122-INDEX('Dados de Entrada'!$J$13:$J$35,MATCH(C122,'Dados de Entrada'!$J$13:$J$35,1)))*
(INDEX('Dados de Entrada'!$K$13:$K$35,MATCH(C122,'Dados de Entrada'!$J$13:$J$35,1)+1)-INDEX('Dados de Entrada'!$K$13:$K$35,MATCH(C122,'Dados de Entrada'!$J$13:$J$35,1)))/
(INDEX('Dados de Entrada'!$J$13:$J$35,MATCH(C122,'Dados de Entrada'!$J$13:$J$35,1)+1)-INDEX('Dados de Entrada'!$J$13:$J$35,MATCH(C122,'Dados de Entrada'!$J$13:$J$35,1)))
))</f>
        <v>23900</v>
      </c>
      <c r="E122" s="101">
        <f>IF(B122="","",('Dados de Entrada'!O112/'Dados de Entrada'!$Q$6)*'Dados de Entrada'!$L$4)</f>
        <v>0.13341166355140185</v>
      </c>
      <c r="F122" s="101">
        <f t="shared" si="14"/>
        <v>7.0000000000000007E-2</v>
      </c>
      <c r="G122" s="101">
        <f>IF(B122="","",VLOOKUP(MONTH(B122),Retiradas!$P$3:$S$14,3,FALSE))</f>
        <v>1.8791666666666668E-2</v>
      </c>
      <c r="H122" s="137">
        <f>IF(B122="","",(VLOOKUP(MONTH(B122),Evaporação!$D$5:$F$16,3,FALSE)/(1000*3600*24*VLOOKUP(MONTH(B122),'Dados de Entrada'!$T$11:$V$22,3,FALSE)))*Simulação!D122)</f>
        <v>1.4504128086419755E-3</v>
      </c>
      <c r="I122" s="146"/>
      <c r="J122" s="138">
        <f>IF(B122="","",(E122+I122-F122-G122-H122)*3600*24*VLOOKUP(MONTH(B122),'Dados de Entrada'!$T$11:$V$22,3,FALSE))</f>
        <v>111895.56192523357</v>
      </c>
      <c r="K122" s="100">
        <f>IF(B122="","",IF(J122+K121&lt;'Dados de Entrada'!$G$7,IF(Simulação!J122+K121&lt;'Dados de Entrada'!$L$7,'Dados de Entrada'!$L$7,J122+K121),'Dados de Entrada'!$G$7))</f>
        <v>107563.32</v>
      </c>
      <c r="L122" s="101">
        <f>IF(B122="","",IF(AND(J122&gt;0,K122='Dados de Entrada'!$G$7),(J122/(3600*24*VLOOKUP(MONTH(B122),'Dados de Entrada'!$T$11:$V$22,3,FALSE))),0))</f>
        <v>4.3169584076093198E-2</v>
      </c>
      <c r="M122" s="26">
        <f t="shared" si="15"/>
        <v>0.1131695840760932</v>
      </c>
      <c r="N122" s="102">
        <f>IF(B122="","",IF(K122='Dados de Entrada'!$L$7,1,0))</f>
        <v>0</v>
      </c>
      <c r="O122" s="26">
        <f t="shared" si="16"/>
        <v>6</v>
      </c>
      <c r="P122" s="110">
        <f>IF(B122="","",'Dados de Entrada'!$L$7)</f>
        <v>32269</v>
      </c>
      <c r="Q122" s="103">
        <f t="shared" si="17"/>
        <v>102</v>
      </c>
      <c r="U122" s="18"/>
    </row>
    <row r="123" spans="1:21" ht="14.25" customHeight="1" x14ac:dyDescent="0.25">
      <c r="A123" s="18"/>
      <c r="B123" s="99" t="str">
        <f>IF(AND(YEAR('Dados de Entrada'!N113)&gt;=$D$18,YEAR('Dados de Entrada'!N113)&lt;=$D$19),'Dados de Entrada'!N113,"")</f>
        <v>Julho/2002</v>
      </c>
      <c r="C123" s="100">
        <f t="shared" si="13"/>
        <v>107563.32</v>
      </c>
      <c r="D123" s="97">
        <f>IF(B123="","",IFERROR(
INDEX('Dados de Entrada'!$K$13:$K$35,MATCH(C123,'Dados de Entrada'!$J$13:$J$35,0)),
INDEX('Dados de Entrada'!$K$13:$K$35,MATCH(C123,'Dados de Entrada'!$J$13:$J$35,1))+
(C123-INDEX('Dados de Entrada'!$J$13:$J$35,MATCH(C123,'Dados de Entrada'!$J$13:$J$35,1)))*
(INDEX('Dados de Entrada'!$K$13:$K$35,MATCH(C123,'Dados de Entrada'!$J$13:$J$35,1)+1)-INDEX('Dados de Entrada'!$K$13:$K$35,MATCH(C123,'Dados de Entrada'!$J$13:$J$35,1)))/
(INDEX('Dados de Entrada'!$J$13:$J$35,MATCH(C123,'Dados de Entrada'!$J$13:$J$35,1)+1)-INDEX('Dados de Entrada'!$J$13:$J$35,MATCH(C123,'Dados de Entrada'!$J$13:$J$35,1)))
))</f>
        <v>23900</v>
      </c>
      <c r="E123" s="101">
        <f>IF(B123="","",('Dados de Entrada'!O113/'Dados de Entrada'!$Q$6)*'Dados de Entrada'!$L$4)</f>
        <v>0.11608859813084113</v>
      </c>
      <c r="F123" s="101">
        <f t="shared" si="14"/>
        <v>7.0000000000000007E-2</v>
      </c>
      <c r="G123" s="101">
        <f>IF(B123="","",VLOOKUP(MONTH(B123),Retiradas!$P$3:$S$14,3,FALSE))</f>
        <v>1.81989247311828E-2</v>
      </c>
      <c r="H123" s="137">
        <f>IF(B123="","",(VLOOKUP(MONTH(B123),Evaporação!$D$5:$F$16,3,FALSE)/(1000*3600*24*VLOOKUP(MONTH(B123),'Dados de Entrada'!$T$11:$V$22,3,FALSE)))*Simulação!D123)</f>
        <v>1.8346176821983273E-3</v>
      </c>
      <c r="I123" s="146"/>
      <c r="J123" s="138">
        <f>IF(B123="","",(E123+I123-F123-G123-H123)*3600*24*VLOOKUP(MONTH(B123),'Dados de Entrada'!$T$11:$V$22,3,FALSE))</f>
        <v>69785.861233644857</v>
      </c>
      <c r="K123" s="100">
        <f>IF(B123="","",IF(J123+K122&lt;'Dados de Entrada'!$G$7,IF(Simulação!J123+K122&lt;'Dados de Entrada'!$L$7,'Dados de Entrada'!$L$7,J123+K122),'Dados de Entrada'!$G$7))</f>
        <v>107563.32</v>
      </c>
      <c r="L123" s="101">
        <f>IF(B123="","",IF(AND(J123&gt;0,K123='Dados de Entrada'!$G$7),(J123/(3600*24*VLOOKUP(MONTH(B123),'Dados de Entrada'!$T$11:$V$22,3,FALSE))),0))</f>
        <v>2.6055055717459998E-2</v>
      </c>
      <c r="M123" s="26">
        <f t="shared" si="15"/>
        <v>9.6055055717460008E-2</v>
      </c>
      <c r="N123" s="102">
        <f>IF(B123="","",IF(K123='Dados de Entrada'!$L$7,1,0))</f>
        <v>0</v>
      </c>
      <c r="O123" s="26">
        <f t="shared" si="16"/>
        <v>7</v>
      </c>
      <c r="P123" s="110">
        <f>IF(B123="","",'Dados de Entrada'!$L$7)</f>
        <v>32269</v>
      </c>
      <c r="Q123" s="103">
        <f t="shared" si="17"/>
        <v>103</v>
      </c>
      <c r="U123" s="18"/>
    </row>
    <row r="124" spans="1:21" ht="14.25" customHeight="1" x14ac:dyDescent="0.25">
      <c r="A124" s="18"/>
      <c r="B124" s="99" t="str">
        <f>IF(AND(YEAR('Dados de Entrada'!N114)&gt;=$D$18,YEAR('Dados de Entrada'!N114)&lt;=$D$19),'Dados de Entrada'!N114,"")</f>
        <v>Agosto/2002</v>
      </c>
      <c r="C124" s="100">
        <f t="shared" si="13"/>
        <v>107563.32</v>
      </c>
      <c r="D124" s="97">
        <f>IF(B124="","",IFERROR(
INDEX('Dados de Entrada'!$K$13:$K$35,MATCH(C124,'Dados de Entrada'!$J$13:$J$35,0)),
INDEX('Dados de Entrada'!$K$13:$K$35,MATCH(C124,'Dados de Entrada'!$J$13:$J$35,1))+
(C124-INDEX('Dados de Entrada'!$J$13:$J$35,MATCH(C124,'Dados de Entrada'!$J$13:$J$35,1)))*
(INDEX('Dados de Entrada'!$K$13:$K$35,MATCH(C124,'Dados de Entrada'!$J$13:$J$35,1)+1)-INDEX('Dados de Entrada'!$K$13:$K$35,MATCH(C124,'Dados de Entrada'!$J$13:$J$35,1)))/
(INDEX('Dados de Entrada'!$J$13:$J$35,MATCH(C124,'Dados de Entrada'!$J$13:$J$35,1)+1)-INDEX('Dados de Entrada'!$J$13:$J$35,MATCH(C124,'Dados de Entrada'!$J$13:$J$35,1)))
))</f>
        <v>23900</v>
      </c>
      <c r="E124" s="101">
        <f>IF(B124="","",('Dados de Entrada'!O114/'Dados de Entrada'!$Q$6)*'Dados de Entrada'!$L$4)</f>
        <v>9.4915962616822419E-2</v>
      </c>
      <c r="F124" s="101">
        <f t="shared" si="14"/>
        <v>6.7000000000000004E-2</v>
      </c>
      <c r="G124" s="101">
        <f>IF(B124="","",VLOOKUP(MONTH(B124),Retiradas!$P$3:$S$14,3,FALSE))</f>
        <v>1.81989247311828E-2</v>
      </c>
      <c r="H124" s="137">
        <f>IF(B124="","",(VLOOKUP(MONTH(B124),Evaporação!$D$5:$F$16,3,FALSE)/(1000*3600*24*VLOOKUP(MONTH(B124),'Dados de Entrada'!$T$11:$V$22,3,FALSE)))*Simulação!D124)</f>
        <v>2.3905353942652329E-3</v>
      </c>
      <c r="I124" s="146"/>
      <c r="J124" s="138">
        <f>IF(B124="","",(E124+I124-F124-G124-H124)*3600*24*VLOOKUP(MONTH(B124),'Dados de Entrada'!$T$11:$V$22,3,FALSE))</f>
        <v>19623.304272897145</v>
      </c>
      <c r="K124" s="100">
        <f>IF(B124="","",IF(J124+K123&lt;'Dados de Entrada'!$G$7,IF(Simulação!J124+K123&lt;'Dados de Entrada'!$L$7,'Dados de Entrada'!$L$7,J124+K123),'Dados de Entrada'!$G$7))</f>
        <v>107563.32</v>
      </c>
      <c r="L124" s="101">
        <f>IF(B124="","",IF(AND(J124&gt;0,K124='Dados de Entrada'!$G$7),(J124/(3600*24*VLOOKUP(MONTH(B124),'Dados de Entrada'!$T$11:$V$22,3,FALSE))),0))</f>
        <v>7.3265024913743825E-3</v>
      </c>
      <c r="M124" s="26">
        <f t="shared" si="15"/>
        <v>7.4326502491374388E-2</v>
      </c>
      <c r="N124" s="102">
        <f>IF(B124="","",IF(K124='Dados de Entrada'!$L$7,1,0))</f>
        <v>0</v>
      </c>
      <c r="O124" s="26">
        <f t="shared" si="16"/>
        <v>8</v>
      </c>
      <c r="P124" s="110">
        <f>IF(B124="","",'Dados de Entrada'!$L$7)</f>
        <v>32269</v>
      </c>
      <c r="Q124" s="103">
        <f t="shared" si="17"/>
        <v>104</v>
      </c>
      <c r="U124" s="18"/>
    </row>
    <row r="125" spans="1:21" ht="14.25" customHeight="1" x14ac:dyDescent="0.25">
      <c r="A125" s="18"/>
      <c r="B125" s="99" t="str">
        <f>IF(AND(YEAR('Dados de Entrada'!N115)&gt;=$D$18,YEAR('Dados de Entrada'!N115)&lt;=$D$19),'Dados de Entrada'!N115,"")</f>
        <v>Setembro/2002</v>
      </c>
      <c r="C125" s="100">
        <f t="shared" si="13"/>
        <v>107563.32</v>
      </c>
      <c r="D125" s="97">
        <f>IF(B125="","",IFERROR(
INDEX('Dados de Entrada'!$K$13:$K$35,MATCH(C125,'Dados de Entrada'!$J$13:$J$35,0)),
INDEX('Dados de Entrada'!$K$13:$K$35,MATCH(C125,'Dados de Entrada'!$J$13:$J$35,1))+
(C125-INDEX('Dados de Entrada'!$J$13:$J$35,MATCH(C125,'Dados de Entrada'!$J$13:$J$35,1)))*
(INDEX('Dados de Entrada'!$K$13:$K$35,MATCH(C125,'Dados de Entrada'!$J$13:$J$35,1)+1)-INDEX('Dados de Entrada'!$K$13:$K$35,MATCH(C125,'Dados de Entrada'!$J$13:$J$35,1)))/
(INDEX('Dados de Entrada'!$J$13:$J$35,MATCH(C125,'Dados de Entrada'!$J$13:$J$35,1)+1)-INDEX('Dados de Entrada'!$J$13:$J$35,MATCH(C125,'Dados de Entrada'!$J$13:$J$35,1)))
))</f>
        <v>23900</v>
      </c>
      <c r="E125" s="101">
        <f>IF(B125="","",('Dados de Entrada'!O115/'Dados de Entrada'!$Q$6)*'Dados de Entrada'!$L$4)</f>
        <v>9.8164037383177569E-2</v>
      </c>
      <c r="F125" s="101">
        <f t="shared" si="14"/>
        <v>6.5000000000000002E-2</v>
      </c>
      <c r="G125" s="101">
        <f>IF(B125="","",VLOOKUP(MONTH(B125),Retiradas!$P$3:$S$14,3,FALSE))</f>
        <v>1.8791666666666668E-2</v>
      </c>
      <c r="H125" s="137">
        <f>IF(B125="","",(VLOOKUP(MONTH(B125),Evaporação!$D$5:$F$16,3,FALSE)/(1000*3600*24*VLOOKUP(MONTH(B125),'Dados de Entrada'!$T$11:$V$22,3,FALSE)))*Simulação!D125)</f>
        <v>2.2438522376543209E-3</v>
      </c>
      <c r="I125" s="146"/>
      <c r="J125" s="138">
        <f>IF(B125="","",(E125+I125-F125-G125-H125)*3600*24*VLOOKUP(MONTH(B125),'Dados de Entrada'!$T$11:$V$22,3,FALSE))</f>
        <v>31437.119897196251</v>
      </c>
      <c r="K125" s="100">
        <f>IF(B125="","",IF(J125+K124&lt;'Dados de Entrada'!$G$7,IF(Simulação!J125+K124&lt;'Dados de Entrada'!$L$7,'Dados de Entrada'!$L$7,J125+K124),'Dados de Entrada'!$G$7))</f>
        <v>107563.32</v>
      </c>
      <c r="L125" s="101">
        <f>IF(B125="","",IF(AND(J125&gt;0,K125='Dados de Entrada'!$G$7),(J125/(3600*24*VLOOKUP(MONTH(B125),'Dados de Entrada'!$T$11:$V$22,3,FALSE))),0))</f>
        <v>1.2128518478856579E-2</v>
      </c>
      <c r="M125" s="26">
        <f t="shared" si="15"/>
        <v>7.7128518478856586E-2</v>
      </c>
      <c r="N125" s="102">
        <f>IF(B125="","",IF(K125='Dados de Entrada'!$L$7,1,0))</f>
        <v>0</v>
      </c>
      <c r="O125" s="26">
        <f t="shared" si="16"/>
        <v>9</v>
      </c>
      <c r="P125" s="110">
        <f>IF(B125="","",'Dados de Entrada'!$L$7)</f>
        <v>32269</v>
      </c>
      <c r="Q125" s="103">
        <f t="shared" si="17"/>
        <v>105</v>
      </c>
      <c r="U125" s="18"/>
    </row>
    <row r="126" spans="1:21" ht="14.25" customHeight="1" x14ac:dyDescent="0.25">
      <c r="A126" s="18"/>
      <c r="B126" s="99" t="str">
        <f>IF(AND(YEAR('Dados de Entrada'!N116)&gt;=$D$18,YEAR('Dados de Entrada'!N116)&lt;=$D$19),'Dados de Entrada'!N116,"")</f>
        <v>Outubro/2002</v>
      </c>
      <c r="C126" s="100">
        <f t="shared" si="13"/>
        <v>107563.32</v>
      </c>
      <c r="D126" s="97">
        <f>IF(B126="","",IFERROR(
INDEX('Dados de Entrada'!$K$13:$K$35,MATCH(C126,'Dados de Entrada'!$J$13:$J$35,0)),
INDEX('Dados de Entrada'!$K$13:$K$35,MATCH(C126,'Dados de Entrada'!$J$13:$J$35,1))+
(C126-INDEX('Dados de Entrada'!$J$13:$J$35,MATCH(C126,'Dados de Entrada'!$J$13:$J$35,1)))*
(INDEX('Dados de Entrada'!$K$13:$K$35,MATCH(C126,'Dados de Entrada'!$J$13:$J$35,1)+1)-INDEX('Dados de Entrada'!$K$13:$K$35,MATCH(C126,'Dados de Entrada'!$J$13:$J$35,1)))/
(INDEX('Dados de Entrada'!$J$13:$J$35,MATCH(C126,'Dados de Entrada'!$J$13:$J$35,1)+1)-INDEX('Dados de Entrada'!$J$13:$J$35,MATCH(C126,'Dados de Entrada'!$J$13:$J$35,1)))
))</f>
        <v>23900</v>
      </c>
      <c r="E126" s="101">
        <f>IF(B126="","",('Dados de Entrada'!O116/'Dados de Entrada'!$Q$6)*'Dados de Entrada'!$L$4)</f>
        <v>8.1081570093457955E-2</v>
      </c>
      <c r="F126" s="101">
        <f t="shared" si="14"/>
        <v>6.2E-2</v>
      </c>
      <c r="G126" s="101">
        <f>IF(B126="","",VLOOKUP(MONTH(B126),Retiradas!$P$3:$S$14,3,FALSE))</f>
        <v>1.81989247311828E-2</v>
      </c>
      <c r="H126" s="137">
        <f>IF(B126="","",(VLOOKUP(MONTH(B126),Evaporação!$D$5:$F$16,3,FALSE)/(1000*3600*24*VLOOKUP(MONTH(B126),'Dados de Entrada'!$T$11:$V$22,3,FALSE)))*Simulação!D126)</f>
        <v>1.9524044205495817E-3</v>
      </c>
      <c r="I126" s="146"/>
      <c r="J126" s="138">
        <f>IF(B126="","",(E126+I126-F126-G126-H126)*3600*24*VLOOKUP(MONTH(B126),'Dados de Entrada'!$T$11:$V$22,3,FALSE))</f>
        <v>-2865.2426616822227</v>
      </c>
      <c r="K126" s="100">
        <f>IF(B126="","",IF(J126+K125&lt;'Dados de Entrada'!$G$7,IF(Simulação!J126+K125&lt;'Dados de Entrada'!$L$7,'Dados de Entrada'!$L$7,J126+K125),'Dados de Entrada'!$G$7))</f>
        <v>104698.07733831779</v>
      </c>
      <c r="L126" s="101">
        <f>IF(B126="","",IF(AND(J126&gt;0,K126='Dados de Entrada'!$G$7),(J126/(3600*24*VLOOKUP(MONTH(B126),'Dados de Entrada'!$T$11:$V$22,3,FALSE))),0))</f>
        <v>0</v>
      </c>
      <c r="M126" s="26">
        <f t="shared" si="15"/>
        <v>6.2E-2</v>
      </c>
      <c r="N126" s="102">
        <f>IF(B126="","",IF(K126='Dados de Entrada'!$L$7,1,0))</f>
        <v>0</v>
      </c>
      <c r="O126" s="26">
        <f t="shared" si="16"/>
        <v>10</v>
      </c>
      <c r="P126" s="110">
        <f>IF(B126="","",'Dados de Entrada'!$L$7)</f>
        <v>32269</v>
      </c>
      <c r="Q126" s="103">
        <f t="shared" si="17"/>
        <v>106</v>
      </c>
      <c r="U126" s="18"/>
    </row>
    <row r="127" spans="1:21" ht="14.25" customHeight="1" x14ac:dyDescent="0.25">
      <c r="A127" s="18"/>
      <c r="B127" s="99" t="str">
        <f>IF(AND(YEAR('Dados de Entrada'!N117)&gt;=$D$18,YEAR('Dados de Entrada'!N117)&lt;=$D$19),'Dados de Entrada'!N117,"")</f>
        <v>Novembro/2002</v>
      </c>
      <c r="C127" s="100">
        <f t="shared" si="13"/>
        <v>104698.07733831779</v>
      </c>
      <c r="D127" s="97">
        <f>IF(B127="","",IFERROR(
INDEX('Dados de Entrada'!$K$13:$K$35,MATCH(C127,'Dados de Entrada'!$J$13:$J$35,0)),
INDEX('Dados de Entrada'!$K$13:$K$35,MATCH(C127,'Dados de Entrada'!$J$13:$J$35,1))+
(C127-INDEX('Dados de Entrada'!$J$13:$J$35,MATCH(C127,'Dados de Entrada'!$J$13:$J$35,1)))*
(INDEX('Dados de Entrada'!$K$13:$K$35,MATCH(C127,'Dados de Entrada'!$J$13:$J$35,1)+1)-INDEX('Dados de Entrada'!$K$13:$K$35,MATCH(C127,'Dados de Entrada'!$J$13:$J$35,1)))/
(INDEX('Dados de Entrada'!$J$13:$J$35,MATCH(C127,'Dados de Entrada'!$J$13:$J$35,1)+1)-INDEX('Dados de Entrada'!$J$13:$J$35,MATCH(C127,'Dados de Entrada'!$J$13:$J$35,1)))
))</f>
        <v>23673.579254036471</v>
      </c>
      <c r="E127" s="101">
        <f>IF(B127="","",('Dados de Entrada'!O117/'Dados de Entrada'!$Q$6)*'Dados de Entrada'!$L$4)</f>
        <v>0.16529091588785047</v>
      </c>
      <c r="F127" s="101">
        <f t="shared" si="14"/>
        <v>7.4999999999999997E-2</v>
      </c>
      <c r="G127" s="101">
        <f>IF(B127="","",VLOOKUP(MONTH(B127),Retiradas!$P$3:$S$14,3,FALSE))</f>
        <v>1.8791666666666668E-2</v>
      </c>
      <c r="H127" s="137">
        <f>IF(B127="","",(VLOOKUP(MONTH(B127),Evaporação!$D$5:$F$16,3,FALSE)/(1000*3600*24*VLOOKUP(MONTH(B127),'Dados de Entrada'!$T$11:$V$22,3,FALSE)))*Simulação!D127)</f>
        <v>1.3900921151482834E-3</v>
      </c>
      <c r="I127" s="146"/>
      <c r="J127" s="138">
        <f>IF(B127="","",(E127+I127-F127-G127-H127)*3600*24*VLOOKUP(MONTH(B127),'Dados de Entrada'!$T$11:$V$22,3,FALSE))</f>
        <v>181722.9352188441</v>
      </c>
      <c r="K127" s="100">
        <f>IF(B127="","",IF(J127+K126&lt;'Dados de Entrada'!$G$7,IF(Simulação!J127+K126&lt;'Dados de Entrada'!$L$7,'Dados de Entrada'!$L$7,J127+K126),'Dados de Entrada'!$G$7))</f>
        <v>107563.32</v>
      </c>
      <c r="L127" s="101">
        <f>IF(B127="","",IF(AND(J127&gt;0,K127='Dados de Entrada'!$G$7),(J127/(3600*24*VLOOKUP(MONTH(B127),'Dados de Entrada'!$T$11:$V$22,3,FALSE))),0))</f>
        <v>7.0109157106035533E-2</v>
      </c>
      <c r="M127" s="26">
        <f t="shared" si="15"/>
        <v>0.14510915710603553</v>
      </c>
      <c r="N127" s="102">
        <f>IF(B127="","",IF(K127='Dados de Entrada'!$L$7,1,0))</f>
        <v>0</v>
      </c>
      <c r="O127" s="26">
        <f t="shared" si="16"/>
        <v>11</v>
      </c>
      <c r="P127" s="110">
        <f>IF(B127="","",'Dados de Entrada'!$L$7)</f>
        <v>32269</v>
      </c>
      <c r="Q127" s="103">
        <f t="shared" si="17"/>
        <v>107</v>
      </c>
      <c r="U127" s="18"/>
    </row>
    <row r="128" spans="1:21" ht="14.25" customHeight="1" x14ac:dyDescent="0.25">
      <c r="A128" s="18"/>
      <c r="B128" s="99" t="str">
        <f>IF(AND(YEAR('Dados de Entrada'!N118)&gt;=$D$18,YEAR('Dados de Entrada'!N118)&lt;=$D$19),'Dados de Entrada'!N118,"")</f>
        <v>Dezembro/2002</v>
      </c>
      <c r="C128" s="100">
        <f t="shared" si="13"/>
        <v>107563.32</v>
      </c>
      <c r="D128" s="97">
        <f>IF(B128="","",IFERROR(
INDEX('Dados de Entrada'!$K$13:$K$35,MATCH(C128,'Dados de Entrada'!$J$13:$J$35,0)),
INDEX('Dados de Entrada'!$K$13:$K$35,MATCH(C128,'Dados de Entrada'!$J$13:$J$35,1))+
(C128-INDEX('Dados de Entrada'!$J$13:$J$35,MATCH(C128,'Dados de Entrada'!$J$13:$J$35,1)))*
(INDEX('Dados de Entrada'!$K$13:$K$35,MATCH(C128,'Dados de Entrada'!$J$13:$J$35,1)+1)-INDEX('Dados de Entrada'!$K$13:$K$35,MATCH(C128,'Dados de Entrada'!$J$13:$J$35,1)))/
(INDEX('Dados de Entrada'!$J$13:$J$35,MATCH(C128,'Dados de Entrada'!$J$13:$J$35,1)+1)-INDEX('Dados de Entrada'!$J$13:$J$35,MATCH(C128,'Dados de Entrada'!$J$13:$J$35,1)))
))</f>
        <v>23900</v>
      </c>
      <c r="E128" s="101">
        <f>IF(B128="","",('Dados de Entrada'!O118/'Dados de Entrada'!$Q$6)*'Dados de Entrada'!$L$4)</f>
        <v>0.39590422429906535</v>
      </c>
      <c r="F128" s="101">
        <f t="shared" si="14"/>
        <v>8.9200000000000002E-2</v>
      </c>
      <c r="G128" s="101">
        <f>IF(B128="","",VLOOKUP(MONTH(B128),Retiradas!$P$3:$S$14,3,FALSE))</f>
        <v>1.81989247311828E-2</v>
      </c>
      <c r="H128" s="137">
        <f>IF(B128="","",(VLOOKUP(MONTH(B128),Evaporação!$D$5:$F$16,3,FALSE)/(1000*3600*24*VLOOKUP(MONTH(B128),'Dados de Entrada'!$T$11:$V$22,3,FALSE)))*Simulação!D128)</f>
        <v>1.0681115591397851E-3</v>
      </c>
      <c r="I128" s="146"/>
      <c r="J128" s="138">
        <f>IF(B128="","",(E128+I128-F128-G128-H128)*3600*24*VLOOKUP(MONTH(B128),'Dados de Entrada'!$T$11:$V$22,3,FALSE))</f>
        <v>769871.76436261681</v>
      </c>
      <c r="K128" s="100">
        <f>IF(B128="","",IF(J128+K127&lt;'Dados de Entrada'!$G$7,IF(Simulação!J128+K127&lt;'Dados de Entrada'!$L$7,'Dados de Entrada'!$L$7,J128+K127),'Dados de Entrada'!$G$7))</f>
        <v>107563.32</v>
      </c>
      <c r="L128" s="101">
        <f>IF(B128="","",IF(AND(J128&gt;0,K128='Dados de Entrada'!$G$7),(J128/(3600*24*VLOOKUP(MONTH(B128),'Dados de Entrada'!$T$11:$V$22,3,FALSE))),0))</f>
        <v>0.28743718800874285</v>
      </c>
      <c r="M128" s="26">
        <f t="shared" si="15"/>
        <v>0.37663718800874285</v>
      </c>
      <c r="N128" s="102">
        <f>IF(B128="","",IF(K128='Dados de Entrada'!$L$7,1,0))</f>
        <v>0</v>
      </c>
      <c r="O128" s="26">
        <f t="shared" si="16"/>
        <v>12</v>
      </c>
      <c r="P128" s="110">
        <f>IF(B128="","",'Dados de Entrada'!$L$7)</f>
        <v>32269</v>
      </c>
      <c r="Q128" s="103">
        <f t="shared" si="17"/>
        <v>108</v>
      </c>
      <c r="U128" s="18"/>
    </row>
    <row r="129" spans="1:21" ht="14.25" customHeight="1" x14ac:dyDescent="0.25">
      <c r="A129" s="18"/>
      <c r="B129" s="99" t="str">
        <f>IF(AND(YEAR('Dados de Entrada'!N119)&gt;=$D$18,YEAR('Dados de Entrada'!N119)&lt;=$D$19),'Dados de Entrada'!N119,"")</f>
        <v>Janeiro/2003</v>
      </c>
      <c r="C129" s="100">
        <f t="shared" si="13"/>
        <v>107563.32</v>
      </c>
      <c r="D129" s="97">
        <f>IF(B129="","",IFERROR(
INDEX('Dados de Entrada'!$K$13:$K$35,MATCH(C129,'Dados de Entrada'!$J$13:$J$35,0)),
INDEX('Dados de Entrada'!$K$13:$K$35,MATCH(C129,'Dados de Entrada'!$J$13:$J$35,1))+
(C129-INDEX('Dados de Entrada'!$J$13:$J$35,MATCH(C129,'Dados de Entrada'!$J$13:$J$35,1)))*
(INDEX('Dados de Entrada'!$K$13:$K$35,MATCH(C129,'Dados de Entrada'!$J$13:$J$35,1)+1)-INDEX('Dados de Entrada'!$K$13:$K$35,MATCH(C129,'Dados de Entrada'!$J$13:$J$35,1)))/
(INDEX('Dados de Entrada'!$J$13:$J$35,MATCH(C129,'Dados de Entrada'!$J$13:$J$35,1)+1)-INDEX('Dados de Entrada'!$J$13:$J$35,MATCH(C129,'Dados de Entrada'!$J$13:$J$35,1)))
))</f>
        <v>23900</v>
      </c>
      <c r="E129" s="101">
        <f>IF(B129="","",('Dados de Entrada'!O119/'Dados de Entrada'!$Q$6)*'Dados de Entrada'!$L$4)</f>
        <v>1.1519838504672897</v>
      </c>
      <c r="F129" s="101">
        <f t="shared" si="14"/>
        <v>8.9200000000000002E-2</v>
      </c>
      <c r="G129" s="101">
        <f>IF(B129="","",VLOOKUP(MONTH(B129),Retiradas!$P$3:$S$14,3,FALSE))</f>
        <v>1.81989247311828E-2</v>
      </c>
      <c r="H129" s="137">
        <f>IF(B129="","",(VLOOKUP(MONTH(B129),Evaporação!$D$5:$F$16,3,FALSE)/(1000*3600*24*VLOOKUP(MONTH(B129),'Dados de Entrada'!$T$11:$V$22,3,FALSE)))*Simulação!D129)</f>
        <v>1.0056488948626046E-3</v>
      </c>
      <c r="I129" s="146"/>
      <c r="J129" s="138">
        <f>IF(B129="","",(E129+I129-F129-G129-H129)*3600*24*VLOOKUP(MONTH(B129),'Dados de Entrada'!$T$11:$V$22,3,FALSE))</f>
        <v>2795122.7350915885</v>
      </c>
      <c r="K129" s="100">
        <f>IF(B129="","",IF(J129+K128&lt;'Dados de Entrada'!$G$7,IF(Simulação!J129+K128&lt;'Dados de Entrada'!$L$7,'Dados de Entrada'!$L$7,J129+K128),'Dados de Entrada'!$G$7))</f>
        <v>107563.32</v>
      </c>
      <c r="L129" s="101">
        <f>IF(B129="","",IF(AND(J129&gt;0,K129='Dados de Entrada'!$G$7),(J129/(3600*24*VLOOKUP(MONTH(B129),'Dados de Entrada'!$T$11:$V$22,3,FALSE))),0))</f>
        <v>1.0435792768412442</v>
      </c>
      <c r="M129" s="26">
        <f t="shared" si="15"/>
        <v>1.1327792768412441</v>
      </c>
      <c r="N129" s="102">
        <f>IF(B129="","",IF(K129='Dados de Entrada'!$L$7,1,0))</f>
        <v>0</v>
      </c>
      <c r="O129" s="26">
        <f t="shared" si="16"/>
        <v>1</v>
      </c>
      <c r="P129" s="110">
        <f>IF(B129="","",'Dados de Entrada'!$L$7)</f>
        <v>32269</v>
      </c>
      <c r="Q129" s="103">
        <f t="shared" si="17"/>
        <v>109</v>
      </c>
      <c r="U129" s="18"/>
    </row>
    <row r="130" spans="1:21" ht="14.25" customHeight="1" x14ac:dyDescent="0.25">
      <c r="A130" s="18"/>
      <c r="B130" s="99" t="str">
        <f>IF(AND(YEAR('Dados de Entrada'!N120)&gt;=$D$18,YEAR('Dados de Entrada'!N120)&lt;=$D$19),'Dados de Entrada'!N120,"")</f>
        <v>Fevereiro/2003</v>
      </c>
      <c r="C130" s="100">
        <f t="shared" si="13"/>
        <v>107563.32</v>
      </c>
      <c r="D130" s="97">
        <f>IF(B130="","",IFERROR(
INDEX('Dados de Entrada'!$K$13:$K$35,MATCH(C130,'Dados de Entrada'!$J$13:$J$35,0)),
INDEX('Dados de Entrada'!$K$13:$K$35,MATCH(C130,'Dados de Entrada'!$J$13:$J$35,1))+
(C130-INDEX('Dados de Entrada'!$J$13:$J$35,MATCH(C130,'Dados de Entrada'!$J$13:$J$35,1)))*
(INDEX('Dados de Entrada'!$K$13:$K$35,MATCH(C130,'Dados de Entrada'!$J$13:$J$35,1)+1)-INDEX('Dados de Entrada'!$K$13:$K$35,MATCH(C130,'Dados de Entrada'!$J$13:$J$35,1)))/
(INDEX('Dados de Entrada'!$J$13:$J$35,MATCH(C130,'Dados de Entrada'!$J$13:$J$35,1)+1)-INDEX('Dados de Entrada'!$J$13:$J$35,MATCH(C130,'Dados de Entrada'!$J$13:$J$35,1)))
))</f>
        <v>23900</v>
      </c>
      <c r="E130" s="101">
        <f>IF(B130="","",('Dados de Entrada'!O120/'Dados de Entrada'!$Q$6)*'Dados de Entrada'!$L$4)</f>
        <v>0.52113555140186918</v>
      </c>
      <c r="F130" s="101">
        <f t="shared" si="14"/>
        <v>9.5000000000000001E-2</v>
      </c>
      <c r="G130" s="101">
        <f>IF(B130="","",VLOOKUP(MONTH(B130),Retiradas!$P$3:$S$14,3,FALSE))</f>
        <v>2.0107142857142858E-2</v>
      </c>
      <c r="H130" s="137">
        <f>IF(B130="","",(VLOOKUP(MONTH(B130),Evaporação!$D$5:$F$16,3,FALSE)/(1000*3600*24*VLOOKUP(MONTH(B130),'Dados de Entrada'!$T$11:$V$22,3,FALSE)))*Simulação!D130)</f>
        <v>1.1025297619047618E-3</v>
      </c>
      <c r="I130" s="146"/>
      <c r="J130" s="138">
        <f>IF(B130="","",(E130+I130-F130-G130-H130)*3600*24*VLOOKUP(MONTH(B130),'Dados de Entrada'!$T$11:$V$22,3,FALSE))</f>
        <v>979596.68595140195</v>
      </c>
      <c r="K130" s="100">
        <f>IF(B130="","",IF(J130+K129&lt;'Dados de Entrada'!$G$7,IF(Simulação!J130+K129&lt;'Dados de Entrada'!$L$7,'Dados de Entrada'!$L$7,J130+K129),'Dados de Entrada'!$G$7))</f>
        <v>107563.32</v>
      </c>
      <c r="L130" s="101">
        <f>IF(B130="","",IF(AND(J130&gt;0,K130='Dados de Entrada'!$G$7),(J130/(3600*24*VLOOKUP(MONTH(B130),'Dados de Entrada'!$T$11:$V$22,3,FALSE))),0))</f>
        <v>0.40492587878282155</v>
      </c>
      <c r="M130" s="26">
        <f t="shared" si="15"/>
        <v>0.49992587878282158</v>
      </c>
      <c r="N130" s="102">
        <f>IF(B130="","",IF(K130='Dados de Entrada'!$L$7,1,0))</f>
        <v>0</v>
      </c>
      <c r="O130" s="26">
        <f t="shared" si="16"/>
        <v>2</v>
      </c>
      <c r="P130" s="110">
        <f>IF(B130="","",'Dados de Entrada'!$L$7)</f>
        <v>32269</v>
      </c>
      <c r="Q130" s="103">
        <f t="shared" si="17"/>
        <v>110</v>
      </c>
      <c r="U130" s="18"/>
    </row>
    <row r="131" spans="1:21" ht="14.25" customHeight="1" x14ac:dyDescent="0.25">
      <c r="A131" s="18"/>
      <c r="B131" s="99" t="str">
        <f>IF(AND(YEAR('Dados de Entrada'!N121)&gt;=$D$18,YEAR('Dados de Entrada'!N121)&lt;=$D$19),'Dados de Entrada'!N121,"")</f>
        <v>Março/2003</v>
      </c>
      <c r="C131" s="100">
        <f t="shared" si="13"/>
        <v>107563.32</v>
      </c>
      <c r="D131" s="97">
        <f>IF(B131="","",IFERROR(
INDEX('Dados de Entrada'!$K$13:$K$35,MATCH(C131,'Dados de Entrada'!$J$13:$J$35,0)),
INDEX('Dados de Entrada'!$K$13:$K$35,MATCH(C131,'Dados de Entrada'!$J$13:$J$35,1))+
(C131-INDEX('Dados de Entrada'!$J$13:$J$35,MATCH(C131,'Dados de Entrada'!$J$13:$J$35,1)))*
(INDEX('Dados de Entrada'!$K$13:$K$35,MATCH(C131,'Dados de Entrada'!$J$13:$J$35,1)+1)-INDEX('Dados de Entrada'!$K$13:$K$35,MATCH(C131,'Dados de Entrada'!$J$13:$J$35,1)))/
(INDEX('Dados de Entrada'!$J$13:$J$35,MATCH(C131,'Dados de Entrada'!$J$13:$J$35,1)+1)-INDEX('Dados de Entrada'!$J$13:$J$35,MATCH(C131,'Dados de Entrada'!$J$13:$J$35,1)))
))</f>
        <v>23900</v>
      </c>
      <c r="E131" s="101">
        <f>IF(B131="","",('Dados de Entrada'!O121/'Dados de Entrada'!$Q$6)*'Dados de Entrada'!$L$4)</f>
        <v>0.38988927102803733</v>
      </c>
      <c r="F131" s="101">
        <f t="shared" si="14"/>
        <v>0.1</v>
      </c>
      <c r="G131" s="101">
        <f>IF(B131="","",VLOOKUP(MONTH(B131),Retiradas!$P$3:$S$14,3,FALSE))</f>
        <v>1.81989247311828E-2</v>
      </c>
      <c r="H131" s="137">
        <f>IF(B131="","",(VLOOKUP(MONTH(B131),Evaporação!$D$5:$F$16,3,FALSE)/(1000*3600*24*VLOOKUP(MONTH(B131),'Dados de Entrada'!$T$11:$V$22,3,FALSE)))*Simulação!D131)</f>
        <v>1.0279569892473119E-3</v>
      </c>
      <c r="I131" s="146"/>
      <c r="J131" s="138">
        <f>IF(B131="","",(E131+I131-F131-G131-H131)*3600*24*VLOOKUP(MONTH(B131),'Dados de Entrada'!$T$11:$V$22,3,FALSE))</f>
        <v>724942.14352149528</v>
      </c>
      <c r="K131" s="100">
        <f>IF(B131="","",IF(J131+K130&lt;'Dados de Entrada'!$G$7,IF(Simulação!J131+K130&lt;'Dados de Entrada'!$L$7,'Dados de Entrada'!$L$7,J131+K130),'Dados de Entrada'!$G$7))</f>
        <v>107563.32</v>
      </c>
      <c r="L131" s="101">
        <f>IF(B131="","",IF(AND(J131&gt;0,K131='Dados de Entrada'!$G$7),(J131/(3600*24*VLOOKUP(MONTH(B131),'Dados de Entrada'!$T$11:$V$22,3,FALSE))),0))</f>
        <v>0.27066238930760728</v>
      </c>
      <c r="M131" s="26">
        <f t="shared" si="15"/>
        <v>0.37066238930760731</v>
      </c>
      <c r="N131" s="102">
        <f>IF(B131="","",IF(K131='Dados de Entrada'!$L$7,1,0))</f>
        <v>0</v>
      </c>
      <c r="O131" s="26">
        <f t="shared" si="16"/>
        <v>3</v>
      </c>
      <c r="P131" s="110">
        <f>IF(B131="","",'Dados de Entrada'!$L$7)</f>
        <v>32269</v>
      </c>
      <c r="Q131" s="103">
        <f t="shared" si="17"/>
        <v>111</v>
      </c>
      <c r="U131" s="18"/>
    </row>
    <row r="132" spans="1:21" ht="14.25" customHeight="1" x14ac:dyDescent="0.25">
      <c r="A132" s="18"/>
      <c r="B132" s="99" t="str">
        <f>IF(AND(YEAR('Dados de Entrada'!N122)&gt;=$D$18,YEAR('Dados de Entrada'!N122)&lt;=$D$19),'Dados de Entrada'!N122,"")</f>
        <v>Abril/2003</v>
      </c>
      <c r="C132" s="100">
        <f t="shared" si="13"/>
        <v>107563.32</v>
      </c>
      <c r="D132" s="97">
        <f>IF(B132="","",IFERROR(
INDEX('Dados de Entrada'!$K$13:$K$35,MATCH(C132,'Dados de Entrada'!$J$13:$J$35,0)),
INDEX('Dados de Entrada'!$K$13:$K$35,MATCH(C132,'Dados de Entrada'!$J$13:$J$35,1))+
(C132-INDEX('Dados de Entrada'!$J$13:$J$35,MATCH(C132,'Dados de Entrada'!$J$13:$J$35,1)))*
(INDEX('Dados de Entrada'!$K$13:$K$35,MATCH(C132,'Dados de Entrada'!$J$13:$J$35,1)+1)-INDEX('Dados de Entrada'!$K$13:$K$35,MATCH(C132,'Dados de Entrada'!$J$13:$J$35,1)))/
(INDEX('Dados de Entrada'!$J$13:$J$35,MATCH(C132,'Dados de Entrada'!$J$13:$J$35,1)+1)-INDEX('Dados de Entrada'!$J$13:$J$35,MATCH(C132,'Dados de Entrada'!$J$13:$J$35,1)))
))</f>
        <v>23900</v>
      </c>
      <c r="E132" s="101">
        <f>IF(B132="","",('Dados de Entrada'!O122/'Dados de Entrada'!$Q$6)*'Dados de Entrada'!$L$4)</f>
        <v>0.32769465420560745</v>
      </c>
      <c r="F132" s="101">
        <f t="shared" si="14"/>
        <v>0.09</v>
      </c>
      <c r="G132" s="101">
        <f>IF(B132="","",VLOOKUP(MONTH(B132),Retiradas!$P$3:$S$14,3,FALSE))</f>
        <v>1.8791666666666668E-2</v>
      </c>
      <c r="H132" s="137">
        <f>IF(B132="","",(VLOOKUP(MONTH(B132),Evaporação!$D$5:$F$16,3,FALSE)/(1000*3600*24*VLOOKUP(MONTH(B132),'Dados de Entrada'!$T$11:$V$22,3,FALSE)))*Simulação!D132)</f>
        <v>1.2143634259259258E-3</v>
      </c>
      <c r="I132" s="146"/>
      <c r="J132" s="138">
        <f>IF(B132="","",(E132+I132-F132-G132-H132)*3600*24*VLOOKUP(MONTH(B132),'Dados de Entrada'!$T$11:$V$22,3,FALSE))</f>
        <v>564248.9137009345</v>
      </c>
      <c r="K132" s="100">
        <f>IF(B132="","",IF(J132+K131&lt;'Dados de Entrada'!$G$7,IF(Simulação!J132+K131&lt;'Dados de Entrada'!$L$7,'Dados de Entrada'!$L$7,J132+K131),'Dados de Entrada'!$G$7))</f>
        <v>107563.32</v>
      </c>
      <c r="L132" s="101">
        <f>IF(B132="","",IF(AND(J132&gt;0,K132='Dados de Entrada'!$G$7),(J132/(3600*24*VLOOKUP(MONTH(B132),'Dados de Entrada'!$T$11:$V$22,3,FALSE))),0))</f>
        <v>0.21768862411301484</v>
      </c>
      <c r="M132" s="26">
        <f t="shared" si="15"/>
        <v>0.30768862411301484</v>
      </c>
      <c r="N132" s="102">
        <f>IF(B132="","",IF(K132='Dados de Entrada'!$L$7,1,0))</f>
        <v>0</v>
      </c>
      <c r="O132" s="26">
        <f t="shared" si="16"/>
        <v>4</v>
      </c>
      <c r="P132" s="110">
        <f>IF(B132="","",'Dados de Entrada'!$L$7)</f>
        <v>32269</v>
      </c>
      <c r="Q132" s="103">
        <f t="shared" si="17"/>
        <v>112</v>
      </c>
      <c r="U132" s="18"/>
    </row>
    <row r="133" spans="1:21" ht="14.25" customHeight="1" x14ac:dyDescent="0.25">
      <c r="A133" s="18"/>
      <c r="B133" s="99" t="str">
        <f>IF(AND(YEAR('Dados de Entrada'!N123)&gt;=$D$18,YEAR('Dados de Entrada'!N123)&lt;=$D$19),'Dados de Entrada'!N123,"")</f>
        <v>Maio/2003</v>
      </c>
      <c r="C133" s="100">
        <f t="shared" si="13"/>
        <v>107563.32</v>
      </c>
      <c r="D133" s="97">
        <f>IF(B133="","",IFERROR(
INDEX('Dados de Entrada'!$K$13:$K$35,MATCH(C133,'Dados de Entrada'!$J$13:$J$35,0)),
INDEX('Dados de Entrada'!$K$13:$K$35,MATCH(C133,'Dados de Entrada'!$J$13:$J$35,1))+
(C133-INDEX('Dados de Entrada'!$J$13:$J$35,MATCH(C133,'Dados de Entrada'!$J$13:$J$35,1)))*
(INDEX('Dados de Entrada'!$K$13:$K$35,MATCH(C133,'Dados de Entrada'!$J$13:$J$35,1)+1)-INDEX('Dados de Entrada'!$K$13:$K$35,MATCH(C133,'Dados de Entrada'!$J$13:$J$35,1)))/
(INDEX('Dados de Entrada'!$J$13:$J$35,MATCH(C133,'Dados de Entrada'!$J$13:$J$35,1)+1)-INDEX('Dados de Entrada'!$J$13:$J$35,MATCH(C133,'Dados de Entrada'!$J$13:$J$35,1)))
))</f>
        <v>23900</v>
      </c>
      <c r="E133" s="101">
        <f>IF(B133="","",('Dados de Entrada'!O123/'Dados de Entrada'!$Q$6)*'Dados de Entrada'!$L$4)</f>
        <v>0.2176210093457944</v>
      </c>
      <c r="F133" s="101">
        <f t="shared" si="14"/>
        <v>8.5000000000000006E-2</v>
      </c>
      <c r="G133" s="101">
        <f>IF(B133="","",VLOOKUP(MONTH(B133),Retiradas!$P$3:$S$14,3,FALSE))</f>
        <v>1.81989247311828E-2</v>
      </c>
      <c r="H133" s="137">
        <f>IF(B133="","",(VLOOKUP(MONTH(B133),Evaporação!$D$5:$F$16,3,FALSE)/(1000*3600*24*VLOOKUP(MONTH(B133),'Dados de Entrada'!$T$11:$V$22,3,FALSE)))*Simulação!D133)</f>
        <v>1.2760229988052567E-3</v>
      </c>
      <c r="I133" s="146"/>
      <c r="J133" s="138">
        <f>IF(B133="","",(E133+I133-F133-G133-H133)*3600*24*VLOOKUP(MONTH(B133),'Dados de Entrada'!$T$11:$V$22,3,FALSE))</f>
        <v>303050.41143177572</v>
      </c>
      <c r="K133" s="100">
        <f>IF(B133="","",IF(J133+K132&lt;'Dados de Entrada'!$G$7,IF(Simulação!J133+K132&lt;'Dados de Entrada'!$L$7,'Dados de Entrada'!$L$7,J133+K132),'Dados de Entrada'!$G$7))</f>
        <v>107563.32</v>
      </c>
      <c r="L133" s="101">
        <f>IF(B133="","",IF(AND(J133&gt;0,K133='Dados de Entrada'!$G$7),(J133/(3600*24*VLOOKUP(MONTH(B133),'Dados de Entrada'!$T$11:$V$22,3,FALSE))),0))</f>
        <v>0.11314606161580634</v>
      </c>
      <c r="M133" s="26">
        <f t="shared" si="15"/>
        <v>0.19814606161580633</v>
      </c>
      <c r="N133" s="102">
        <f>IF(B133="","",IF(K133='Dados de Entrada'!$L$7,1,0))</f>
        <v>0</v>
      </c>
      <c r="O133" s="26">
        <f t="shared" si="16"/>
        <v>5</v>
      </c>
      <c r="P133" s="110">
        <f>IF(B133="","",'Dados de Entrada'!$L$7)</f>
        <v>32269</v>
      </c>
      <c r="Q133" s="103">
        <f t="shared" si="17"/>
        <v>113</v>
      </c>
      <c r="U133" s="18"/>
    </row>
    <row r="134" spans="1:21" ht="14.25" customHeight="1" x14ac:dyDescent="0.25">
      <c r="A134" s="18"/>
      <c r="B134" s="99" t="str">
        <f>IF(AND(YEAR('Dados de Entrada'!N124)&gt;=$D$18,YEAR('Dados de Entrada'!N124)&lt;=$D$19),'Dados de Entrada'!N124,"")</f>
        <v>Junho/2003</v>
      </c>
      <c r="C134" s="100">
        <f t="shared" si="13"/>
        <v>107563.32</v>
      </c>
      <c r="D134" s="97">
        <f>IF(B134="","",IFERROR(
INDEX('Dados de Entrada'!$K$13:$K$35,MATCH(C134,'Dados de Entrada'!$J$13:$J$35,0)),
INDEX('Dados de Entrada'!$K$13:$K$35,MATCH(C134,'Dados de Entrada'!$J$13:$J$35,1))+
(C134-INDEX('Dados de Entrada'!$J$13:$J$35,MATCH(C134,'Dados de Entrada'!$J$13:$J$35,1)))*
(INDEX('Dados de Entrada'!$K$13:$K$35,MATCH(C134,'Dados de Entrada'!$J$13:$J$35,1)+1)-INDEX('Dados de Entrada'!$K$13:$K$35,MATCH(C134,'Dados de Entrada'!$J$13:$J$35,1)))/
(INDEX('Dados de Entrada'!$J$13:$J$35,MATCH(C134,'Dados de Entrada'!$J$13:$J$35,1)+1)-INDEX('Dados de Entrada'!$J$13:$J$35,MATCH(C134,'Dados de Entrada'!$J$13:$J$35,1)))
))</f>
        <v>23900</v>
      </c>
      <c r="E134" s="101">
        <f>IF(B134="","",('Dados de Entrada'!O124/'Dados de Entrada'!$Q$6)*'Dados de Entrada'!$L$4)</f>
        <v>0.16059925233644859</v>
      </c>
      <c r="F134" s="101">
        <f t="shared" si="14"/>
        <v>7.0000000000000007E-2</v>
      </c>
      <c r="G134" s="101">
        <f>IF(B134="","",VLOOKUP(MONTH(B134),Retiradas!$P$3:$S$14,3,FALSE))</f>
        <v>1.8791666666666668E-2</v>
      </c>
      <c r="H134" s="137">
        <f>IF(B134="","",(VLOOKUP(MONTH(B134),Evaporação!$D$5:$F$16,3,FALSE)/(1000*3600*24*VLOOKUP(MONTH(B134),'Dados de Entrada'!$T$11:$V$22,3,FALSE)))*Simulação!D134)</f>
        <v>1.4504128086419755E-3</v>
      </c>
      <c r="I134" s="146"/>
      <c r="J134" s="138">
        <f>IF(B134="","",(E134+I134-F134-G134-H134)*3600*24*VLOOKUP(MONTH(B134),'Dados de Entrada'!$T$11:$V$22,3,FALSE))</f>
        <v>182365.79205607474</v>
      </c>
      <c r="K134" s="100">
        <f>IF(B134="","",IF(J134+K133&lt;'Dados de Entrada'!$G$7,IF(Simulação!J134+K133&lt;'Dados de Entrada'!$L$7,'Dados de Entrada'!$L$7,J134+K133),'Dados de Entrada'!$G$7))</f>
        <v>107563.32</v>
      </c>
      <c r="L134" s="101">
        <f>IF(B134="","",IF(AND(J134&gt;0,K134='Dados de Entrada'!$G$7),(J134/(3600*24*VLOOKUP(MONTH(B134),'Dados de Entrada'!$T$11:$V$22,3,FALSE))),0))</f>
        <v>7.0357172861139947E-2</v>
      </c>
      <c r="M134" s="26">
        <f t="shared" si="15"/>
        <v>0.14035717286113997</v>
      </c>
      <c r="N134" s="102">
        <f>IF(B134="","",IF(K134='Dados de Entrada'!$L$7,1,0))</f>
        <v>0</v>
      </c>
      <c r="O134" s="26">
        <f t="shared" si="16"/>
        <v>6</v>
      </c>
      <c r="P134" s="110">
        <f>IF(B134="","",'Dados de Entrada'!$L$7)</f>
        <v>32269</v>
      </c>
      <c r="Q134" s="103">
        <f t="shared" si="17"/>
        <v>114</v>
      </c>
      <c r="U134" s="18"/>
    </row>
    <row r="135" spans="1:21" ht="14.25" customHeight="1" x14ac:dyDescent="0.25">
      <c r="A135" s="18"/>
      <c r="B135" s="99" t="str">
        <f>IF(AND(YEAR('Dados de Entrada'!N125)&gt;=$D$18,YEAR('Dados de Entrada'!N125)&lt;=$D$19),'Dados de Entrada'!N125,"")</f>
        <v>Julho/2003</v>
      </c>
      <c r="C135" s="100">
        <f t="shared" si="13"/>
        <v>107563.32</v>
      </c>
      <c r="D135" s="97">
        <f>IF(B135="","",IFERROR(
INDEX('Dados de Entrada'!$K$13:$K$35,MATCH(C135,'Dados de Entrada'!$J$13:$J$35,0)),
INDEX('Dados de Entrada'!$K$13:$K$35,MATCH(C135,'Dados de Entrada'!$J$13:$J$35,1))+
(C135-INDEX('Dados de Entrada'!$J$13:$J$35,MATCH(C135,'Dados de Entrada'!$J$13:$J$35,1)))*
(INDEX('Dados de Entrada'!$K$13:$K$35,MATCH(C135,'Dados de Entrada'!$J$13:$J$35,1)+1)-INDEX('Dados de Entrada'!$K$13:$K$35,MATCH(C135,'Dados de Entrada'!$J$13:$J$35,1)))/
(INDEX('Dados de Entrada'!$J$13:$J$35,MATCH(C135,'Dados de Entrada'!$J$13:$J$35,1)+1)-INDEX('Dados de Entrada'!$J$13:$J$35,MATCH(C135,'Dados de Entrada'!$J$13:$J$35,1)))
))</f>
        <v>23900</v>
      </c>
      <c r="E135" s="101">
        <f>IF(B135="","",('Dados de Entrada'!O125/'Dados de Entrada'!$Q$6)*'Dados de Entrada'!$L$4)</f>
        <v>0.13208837383177571</v>
      </c>
      <c r="F135" s="101">
        <f t="shared" si="14"/>
        <v>7.0000000000000007E-2</v>
      </c>
      <c r="G135" s="101">
        <f>IF(B135="","",VLOOKUP(MONTH(B135),Retiradas!$P$3:$S$14,3,FALSE))</f>
        <v>1.81989247311828E-2</v>
      </c>
      <c r="H135" s="137">
        <f>IF(B135="","",(VLOOKUP(MONTH(B135),Evaporação!$D$5:$F$16,3,FALSE)/(1000*3600*24*VLOOKUP(MONTH(B135),'Dados de Entrada'!$T$11:$V$22,3,FALSE)))*Simulação!D135)</f>
        <v>1.8346176821983273E-3</v>
      </c>
      <c r="I135" s="146"/>
      <c r="J135" s="138">
        <f>IF(B135="","",(E135+I135-F135-G135-H135)*3600*24*VLOOKUP(MONTH(B135),'Dados de Entrada'!$T$11:$V$22,3,FALSE))</f>
        <v>112639.66047102804</v>
      </c>
      <c r="K135" s="100">
        <f>IF(B135="","",IF(J135+K134&lt;'Dados de Entrada'!$G$7,IF(Simulação!J135+K134&lt;'Dados de Entrada'!$L$7,'Dados de Entrada'!$L$7,J135+K134),'Dados de Entrada'!$G$7))</f>
        <v>107563.32</v>
      </c>
      <c r="L135" s="101">
        <f>IF(B135="","",IF(AND(J135&gt;0,K135='Dados de Entrada'!$G$7),(J135/(3600*24*VLOOKUP(MONTH(B135),'Dados de Entrada'!$T$11:$V$22,3,FALSE))),0))</f>
        <v>4.2054831418394577E-2</v>
      </c>
      <c r="M135" s="26">
        <f t="shared" si="15"/>
        <v>0.11205483141839459</v>
      </c>
      <c r="N135" s="102">
        <f>IF(B135="","",IF(K135='Dados de Entrada'!$L$7,1,0))</f>
        <v>0</v>
      </c>
      <c r="O135" s="26">
        <f t="shared" si="16"/>
        <v>7</v>
      </c>
      <c r="P135" s="110">
        <f>IF(B135="","",'Dados de Entrada'!$L$7)</f>
        <v>32269</v>
      </c>
      <c r="Q135" s="103">
        <f t="shared" si="17"/>
        <v>115</v>
      </c>
      <c r="U135" s="18"/>
    </row>
    <row r="136" spans="1:21" ht="14.25" customHeight="1" x14ac:dyDescent="0.25">
      <c r="A136" s="18"/>
      <c r="B136" s="99" t="str">
        <f>IF(AND(YEAR('Dados de Entrada'!N126)&gt;=$D$18,YEAR('Dados de Entrada'!N126)&lt;=$D$19),'Dados de Entrada'!N126,"")</f>
        <v>Agosto/2003</v>
      </c>
      <c r="C136" s="100">
        <f t="shared" si="13"/>
        <v>107563.32</v>
      </c>
      <c r="D136" s="97">
        <f>IF(B136="","",IFERROR(
INDEX('Dados de Entrada'!$K$13:$K$35,MATCH(C136,'Dados de Entrada'!$J$13:$J$35,0)),
INDEX('Dados de Entrada'!$K$13:$K$35,MATCH(C136,'Dados de Entrada'!$J$13:$J$35,1))+
(C136-INDEX('Dados de Entrada'!$J$13:$J$35,MATCH(C136,'Dados de Entrada'!$J$13:$J$35,1)))*
(INDEX('Dados de Entrada'!$K$13:$K$35,MATCH(C136,'Dados de Entrada'!$J$13:$J$35,1)+1)-INDEX('Dados de Entrada'!$K$13:$K$35,MATCH(C136,'Dados de Entrada'!$J$13:$J$35,1)))/
(INDEX('Dados de Entrada'!$J$13:$J$35,MATCH(C136,'Dados de Entrada'!$J$13:$J$35,1)+1)-INDEX('Dados de Entrada'!$J$13:$J$35,MATCH(C136,'Dados de Entrada'!$J$13:$J$35,1)))
))</f>
        <v>23900</v>
      </c>
      <c r="E136" s="101">
        <f>IF(B136="","",('Dados de Entrada'!O126/'Dados de Entrada'!$Q$6)*'Dados de Entrada'!$L$4)</f>
        <v>0.10899095327102805</v>
      </c>
      <c r="F136" s="101">
        <f t="shared" si="14"/>
        <v>6.7000000000000004E-2</v>
      </c>
      <c r="G136" s="101">
        <f>IF(B136="","",VLOOKUP(MONTH(B136),Retiradas!$P$3:$S$14,3,FALSE))</f>
        <v>1.81989247311828E-2</v>
      </c>
      <c r="H136" s="137">
        <f>IF(B136="","",(VLOOKUP(MONTH(B136),Evaporação!$D$5:$F$16,3,FALSE)/(1000*3600*24*VLOOKUP(MONTH(B136),'Dados de Entrada'!$T$11:$V$22,3,FALSE)))*Simulação!D136)</f>
        <v>2.3905353942652329E-3</v>
      </c>
      <c r="I136" s="146"/>
      <c r="J136" s="138">
        <f>IF(B136="","",(E136+I136-F136-G136-H136)*3600*24*VLOOKUP(MONTH(B136),'Dados de Entrada'!$T$11:$V$22,3,FALSE))</f>
        <v>57321.759241121501</v>
      </c>
      <c r="K136" s="100">
        <f>IF(B136="","",IF(J136+K135&lt;'Dados de Entrada'!$G$7,IF(Simulação!J136+K135&lt;'Dados de Entrada'!$L$7,'Dados de Entrada'!$L$7,J136+K135),'Dados de Entrada'!$G$7))</f>
        <v>107563.32</v>
      </c>
      <c r="L136" s="101">
        <f>IF(B136="","",IF(AND(J136&gt;0,K136='Dados de Entrada'!$G$7),(J136/(3600*24*VLOOKUP(MONTH(B136),'Dados de Entrada'!$T$11:$V$22,3,FALSE))),0))</f>
        <v>2.140149314558001E-2</v>
      </c>
      <c r="M136" s="26">
        <f t="shared" si="15"/>
        <v>8.8401493145580018E-2</v>
      </c>
      <c r="N136" s="102">
        <f>IF(B136="","",IF(K136='Dados de Entrada'!$L$7,1,0))</f>
        <v>0</v>
      </c>
      <c r="O136" s="26">
        <f t="shared" si="16"/>
        <v>8</v>
      </c>
      <c r="P136" s="110">
        <f>IF(B136="","",'Dados de Entrada'!$L$7)</f>
        <v>32269</v>
      </c>
      <c r="Q136" s="103">
        <f t="shared" si="17"/>
        <v>116</v>
      </c>
      <c r="U136" s="18"/>
    </row>
    <row r="137" spans="1:21" ht="14.25" customHeight="1" x14ac:dyDescent="0.25">
      <c r="A137" s="18"/>
      <c r="B137" s="99" t="str">
        <f>IF(AND(YEAR('Dados de Entrada'!N127)&gt;=$D$18,YEAR('Dados de Entrada'!N127)&lt;=$D$19),'Dados de Entrada'!N127,"")</f>
        <v>Setembro/2003</v>
      </c>
      <c r="C137" s="100">
        <f t="shared" si="13"/>
        <v>107563.32</v>
      </c>
      <c r="D137" s="97">
        <f>IF(B137="","",IFERROR(
INDEX('Dados de Entrada'!$K$13:$K$35,MATCH(C137,'Dados de Entrada'!$J$13:$J$35,0)),
INDEX('Dados de Entrada'!$K$13:$K$35,MATCH(C137,'Dados de Entrada'!$J$13:$J$35,1))+
(C137-INDEX('Dados de Entrada'!$J$13:$J$35,MATCH(C137,'Dados de Entrada'!$J$13:$J$35,1)))*
(INDEX('Dados de Entrada'!$K$13:$K$35,MATCH(C137,'Dados de Entrada'!$J$13:$J$35,1)+1)-INDEX('Dados de Entrada'!$K$13:$K$35,MATCH(C137,'Dados de Entrada'!$J$13:$J$35,1)))/
(INDEX('Dados de Entrada'!$J$13:$J$35,MATCH(C137,'Dados de Entrada'!$J$13:$J$35,1)+1)-INDEX('Dados de Entrada'!$J$13:$J$35,MATCH(C137,'Dados de Entrada'!$J$13:$J$35,1)))
))</f>
        <v>23900</v>
      </c>
      <c r="E137" s="101">
        <f>IF(B137="","",('Dados de Entrada'!O127/'Dados de Entrada'!$Q$6)*'Dados de Entrada'!$L$4)</f>
        <v>0.10610377570093459</v>
      </c>
      <c r="F137" s="101">
        <f t="shared" si="14"/>
        <v>6.5000000000000002E-2</v>
      </c>
      <c r="G137" s="101">
        <f>IF(B137="","",VLOOKUP(MONTH(B137),Retiradas!$P$3:$S$14,3,FALSE))</f>
        <v>1.8791666666666668E-2</v>
      </c>
      <c r="H137" s="137">
        <f>IF(B137="","",(VLOOKUP(MONTH(B137),Evaporação!$D$5:$F$16,3,FALSE)/(1000*3600*24*VLOOKUP(MONTH(B137),'Dados de Entrada'!$T$11:$V$22,3,FALSE)))*Simulação!D137)</f>
        <v>2.2438522376543209E-3</v>
      </c>
      <c r="I137" s="146"/>
      <c r="J137" s="138">
        <f>IF(B137="","",(E137+I137-F137-G137-H137)*3600*24*VLOOKUP(MONTH(B137),'Dados de Entrada'!$T$11:$V$22,3,FALSE))</f>
        <v>52016.921616822437</v>
      </c>
      <c r="K137" s="100">
        <f>IF(B137="","",IF(J137+K136&lt;'Dados de Entrada'!$G$7,IF(Simulação!J137+K136&lt;'Dados de Entrada'!$L$7,'Dados de Entrada'!$L$7,J137+K136),'Dados de Entrada'!$G$7))</f>
        <v>107563.32</v>
      </c>
      <c r="L137" s="101">
        <f>IF(B137="","",IF(AND(J137&gt;0,K137='Dados de Entrada'!$G$7),(J137/(3600*24*VLOOKUP(MONTH(B137),'Dados de Entrada'!$T$11:$V$22,3,FALSE))),0))</f>
        <v>2.0068256796613594E-2</v>
      </c>
      <c r="M137" s="26">
        <f t="shared" si="15"/>
        <v>8.5068256796613589E-2</v>
      </c>
      <c r="N137" s="102">
        <f>IF(B137="","",IF(K137='Dados de Entrada'!$L$7,1,0))</f>
        <v>0</v>
      </c>
      <c r="O137" s="26">
        <f t="shared" si="16"/>
        <v>9</v>
      </c>
      <c r="P137" s="110">
        <f>IF(B137="","",'Dados de Entrada'!$L$7)</f>
        <v>32269</v>
      </c>
      <c r="Q137" s="103">
        <f t="shared" si="17"/>
        <v>117</v>
      </c>
      <c r="U137" s="18"/>
    </row>
    <row r="138" spans="1:21" ht="14.25" customHeight="1" x14ac:dyDescent="0.25">
      <c r="A138" s="18"/>
      <c r="B138" s="99" t="str">
        <f>IF(AND(YEAR('Dados de Entrada'!N128)&gt;=$D$18,YEAR('Dados de Entrada'!N128)&lt;=$D$19),'Dados de Entrada'!N128,"")</f>
        <v>Outubro/2003</v>
      </c>
      <c r="C138" s="100">
        <f t="shared" si="13"/>
        <v>107563.32</v>
      </c>
      <c r="D138" s="97">
        <f>IF(B138="","",IFERROR(
INDEX('Dados de Entrada'!$K$13:$K$35,MATCH(C138,'Dados de Entrada'!$J$13:$J$35,0)),
INDEX('Dados de Entrada'!$K$13:$K$35,MATCH(C138,'Dados de Entrada'!$J$13:$J$35,1))+
(C138-INDEX('Dados de Entrada'!$J$13:$J$35,MATCH(C138,'Dados de Entrada'!$J$13:$J$35,1)))*
(INDEX('Dados de Entrada'!$K$13:$K$35,MATCH(C138,'Dados de Entrada'!$J$13:$J$35,1)+1)-INDEX('Dados de Entrada'!$K$13:$K$35,MATCH(C138,'Dados de Entrada'!$J$13:$J$35,1)))/
(INDEX('Dados de Entrada'!$J$13:$J$35,MATCH(C138,'Dados de Entrada'!$J$13:$J$35,1)+1)-INDEX('Dados de Entrada'!$J$13:$J$35,MATCH(C138,'Dados de Entrada'!$J$13:$J$35,1)))
))</f>
        <v>23900</v>
      </c>
      <c r="E138" s="101">
        <f>IF(B138="","",('Dados de Entrada'!O128/'Dados de Entrada'!$Q$6)*'Dados de Entrada'!$L$4)</f>
        <v>0.10706616822429907</v>
      </c>
      <c r="F138" s="101">
        <f t="shared" si="14"/>
        <v>6.2E-2</v>
      </c>
      <c r="G138" s="101">
        <f>IF(B138="","",VLOOKUP(MONTH(B138),Retiradas!$P$3:$S$14,3,FALSE))</f>
        <v>1.81989247311828E-2</v>
      </c>
      <c r="H138" s="137">
        <f>IF(B138="","",(VLOOKUP(MONTH(B138),Evaporação!$D$5:$F$16,3,FALSE)/(1000*3600*24*VLOOKUP(MONTH(B138),'Dados de Entrada'!$T$11:$V$22,3,FALSE)))*Simulação!D138)</f>
        <v>1.9524044205495817E-3</v>
      </c>
      <c r="I138" s="146"/>
      <c r="J138" s="138">
        <f>IF(B138="","",(E138+I138-F138-G138-H138)*3600*24*VLOOKUP(MONTH(B138),'Dados de Entrada'!$T$11:$V$22,3,FALSE))</f>
        <v>66731.90497196262</v>
      </c>
      <c r="K138" s="100">
        <f>IF(B138="","",IF(J138+K137&lt;'Dados de Entrada'!$G$7,IF(Simulação!J138+K137&lt;'Dados de Entrada'!$L$7,'Dados de Entrada'!$L$7,J138+K137),'Dados de Entrada'!$G$7))</f>
        <v>107563.32</v>
      </c>
      <c r="L138" s="101">
        <f>IF(B138="","",IF(AND(J138&gt;0,K138='Dados de Entrada'!$G$7),(J138/(3600*24*VLOOKUP(MONTH(B138),'Dados de Entrada'!$T$11:$V$22,3,FALSE))),0))</f>
        <v>2.491483907256669E-2</v>
      </c>
      <c r="M138" s="26">
        <f t="shared" si="15"/>
        <v>8.6914839072566696E-2</v>
      </c>
      <c r="N138" s="102">
        <f>IF(B138="","",IF(K138='Dados de Entrada'!$L$7,1,0))</f>
        <v>0</v>
      </c>
      <c r="O138" s="26">
        <f t="shared" si="16"/>
        <v>10</v>
      </c>
      <c r="P138" s="110">
        <f>IF(B138="","",'Dados de Entrada'!$L$7)</f>
        <v>32269</v>
      </c>
      <c r="Q138" s="103">
        <f t="shared" si="17"/>
        <v>118</v>
      </c>
      <c r="U138" s="18"/>
    </row>
    <row r="139" spans="1:21" ht="14.25" customHeight="1" x14ac:dyDescent="0.25">
      <c r="A139" s="18"/>
      <c r="B139" s="99" t="str">
        <f>IF(AND(YEAR('Dados de Entrada'!N129)&gt;=$D$18,YEAR('Dados de Entrada'!N129)&lt;=$D$19),'Dados de Entrada'!N129,"")</f>
        <v>Novembro/2003</v>
      </c>
      <c r="C139" s="100">
        <f t="shared" si="13"/>
        <v>107563.32</v>
      </c>
      <c r="D139" s="97">
        <f>IF(B139="","",IFERROR(
INDEX('Dados de Entrada'!$K$13:$K$35,MATCH(C139,'Dados de Entrada'!$J$13:$J$35,0)),
INDEX('Dados de Entrada'!$K$13:$K$35,MATCH(C139,'Dados de Entrada'!$J$13:$J$35,1))+
(C139-INDEX('Dados de Entrada'!$J$13:$J$35,MATCH(C139,'Dados de Entrada'!$J$13:$J$35,1)))*
(INDEX('Dados de Entrada'!$K$13:$K$35,MATCH(C139,'Dados de Entrada'!$J$13:$J$35,1)+1)-INDEX('Dados de Entrada'!$K$13:$K$35,MATCH(C139,'Dados de Entrada'!$J$13:$J$35,1)))/
(INDEX('Dados de Entrada'!$J$13:$J$35,MATCH(C139,'Dados de Entrada'!$J$13:$J$35,1)+1)-INDEX('Dados de Entrada'!$J$13:$J$35,MATCH(C139,'Dados de Entrada'!$J$13:$J$35,1)))
))</f>
        <v>23900</v>
      </c>
      <c r="E139" s="101">
        <f>IF(B139="","",('Dados de Entrada'!O129/'Dados de Entrada'!$Q$6)*'Dados de Entrada'!$L$4)</f>
        <v>0.20510990654205608</v>
      </c>
      <c r="F139" s="101">
        <f t="shared" si="14"/>
        <v>7.4999999999999997E-2</v>
      </c>
      <c r="G139" s="101">
        <f>IF(B139="","",VLOOKUP(MONTH(B139),Retiradas!$P$3:$S$14,3,FALSE))</f>
        <v>1.8791666666666668E-2</v>
      </c>
      <c r="H139" s="137">
        <f>IF(B139="","",(VLOOKUP(MONTH(B139),Evaporação!$D$5:$F$16,3,FALSE)/(1000*3600*24*VLOOKUP(MONTH(B139),'Dados de Entrada'!$T$11:$V$22,3,FALSE)))*Simulação!D139)</f>
        <v>1.4033873456790122E-3</v>
      </c>
      <c r="I139" s="146"/>
      <c r="J139" s="138">
        <f>IF(B139="","",(E139+I139-F139-G139-H139)*3600*24*VLOOKUP(MONTH(B139),'Dados de Entrada'!$T$11:$V$22,3,FALSE))</f>
        <v>284899.29775700939</v>
      </c>
      <c r="K139" s="100">
        <f>IF(B139="","",IF(J139+K138&lt;'Dados de Entrada'!$G$7,IF(Simulação!J139+K138&lt;'Dados de Entrada'!$L$7,'Dados de Entrada'!$L$7,J139+K138),'Dados de Entrada'!$G$7))</f>
        <v>107563.32</v>
      </c>
      <c r="L139" s="101">
        <f>IF(B139="","",IF(AND(J139&gt;0,K139='Dados de Entrada'!$G$7),(J139/(3600*24*VLOOKUP(MONTH(B139),'Dados de Entrada'!$T$11:$V$22,3,FALSE))),0))</f>
        <v>0.10991485252971041</v>
      </c>
      <c r="M139" s="26">
        <f t="shared" si="15"/>
        <v>0.18491485252971041</v>
      </c>
      <c r="N139" s="102">
        <f>IF(B139="","",IF(K139='Dados de Entrada'!$L$7,1,0))</f>
        <v>0</v>
      </c>
      <c r="O139" s="26">
        <f t="shared" si="16"/>
        <v>11</v>
      </c>
      <c r="P139" s="110">
        <f>IF(B139="","",'Dados de Entrada'!$L$7)</f>
        <v>32269</v>
      </c>
      <c r="Q139" s="103">
        <f t="shared" si="17"/>
        <v>119</v>
      </c>
      <c r="U139" s="18"/>
    </row>
    <row r="140" spans="1:21" ht="14.25" customHeight="1" x14ac:dyDescent="0.25">
      <c r="A140" s="18"/>
      <c r="B140" s="99" t="str">
        <f>IF(AND(YEAR('Dados de Entrada'!N130)&gt;=$D$18,YEAR('Dados de Entrada'!N130)&lt;=$D$19),'Dados de Entrada'!N130,"")</f>
        <v>Dezembro/2003</v>
      </c>
      <c r="C140" s="100">
        <f t="shared" si="13"/>
        <v>107563.32</v>
      </c>
      <c r="D140" s="97">
        <f>IF(B140="","",IFERROR(
INDEX('Dados de Entrada'!$K$13:$K$35,MATCH(C140,'Dados de Entrada'!$J$13:$J$35,0)),
INDEX('Dados de Entrada'!$K$13:$K$35,MATCH(C140,'Dados de Entrada'!$J$13:$J$35,1))+
(C140-INDEX('Dados de Entrada'!$J$13:$J$35,MATCH(C140,'Dados de Entrada'!$J$13:$J$35,1)))*
(INDEX('Dados de Entrada'!$K$13:$K$35,MATCH(C140,'Dados de Entrada'!$J$13:$J$35,1)+1)-INDEX('Dados de Entrada'!$K$13:$K$35,MATCH(C140,'Dados de Entrada'!$J$13:$J$35,1)))/
(INDEX('Dados de Entrada'!$J$13:$J$35,MATCH(C140,'Dados de Entrada'!$J$13:$J$35,1)+1)-INDEX('Dados de Entrada'!$J$13:$J$35,MATCH(C140,'Dados de Entrada'!$J$13:$J$35,1)))
))</f>
        <v>23900</v>
      </c>
      <c r="E140" s="101">
        <f>IF(B140="","",('Dados de Entrada'!O130/'Dados de Entrada'!$Q$6)*'Dados de Entrada'!$L$4)</f>
        <v>0.33190512149532708</v>
      </c>
      <c r="F140" s="101">
        <f t="shared" si="14"/>
        <v>8.9200000000000002E-2</v>
      </c>
      <c r="G140" s="101">
        <f>IF(B140="","",VLOOKUP(MONTH(B140),Retiradas!$P$3:$S$14,3,FALSE))</f>
        <v>1.81989247311828E-2</v>
      </c>
      <c r="H140" s="137">
        <f>IF(B140="","",(VLOOKUP(MONTH(B140),Evaporação!$D$5:$F$16,3,FALSE)/(1000*3600*24*VLOOKUP(MONTH(B140),'Dados de Entrada'!$T$11:$V$22,3,FALSE)))*Simulação!D140)</f>
        <v>1.0681115591397851E-3</v>
      </c>
      <c r="I140" s="146"/>
      <c r="J140" s="138">
        <f>IF(B140="","",(E140+I140-F140-G140-H140)*3600*24*VLOOKUP(MONTH(B140),'Dados de Entrada'!$T$11:$V$22,3,FALSE))</f>
        <v>598456.56741308421</v>
      </c>
      <c r="K140" s="100">
        <f>IF(B140="","",IF(J140+K139&lt;'Dados de Entrada'!$G$7,IF(Simulação!J140+K139&lt;'Dados de Entrada'!$L$7,'Dados de Entrada'!$L$7,J140+K139),'Dados de Entrada'!$G$7))</f>
        <v>107563.32</v>
      </c>
      <c r="L140" s="101">
        <f>IF(B140="","",IF(AND(J140&gt;0,K140='Dados de Entrada'!$G$7),(J140/(3600*24*VLOOKUP(MONTH(B140),'Dados de Entrada'!$T$11:$V$22,3,FALSE))),0))</f>
        <v>0.22343808520500455</v>
      </c>
      <c r="M140" s="26">
        <f t="shared" si="15"/>
        <v>0.31263808520500458</v>
      </c>
      <c r="N140" s="102">
        <f>IF(B140="","",IF(K140='Dados de Entrada'!$L$7,1,0))</f>
        <v>0</v>
      </c>
      <c r="O140" s="26">
        <f t="shared" si="16"/>
        <v>12</v>
      </c>
      <c r="P140" s="110">
        <f>IF(B140="","",'Dados de Entrada'!$L$7)</f>
        <v>32269</v>
      </c>
      <c r="Q140" s="103">
        <f t="shared" si="17"/>
        <v>120</v>
      </c>
      <c r="U140" s="18"/>
    </row>
    <row r="141" spans="1:21" ht="14.25" customHeight="1" x14ac:dyDescent="0.25">
      <c r="A141" s="18"/>
      <c r="B141" s="99" t="str">
        <f>IF(AND(YEAR('Dados de Entrada'!N131)&gt;=$D$18,YEAR('Dados de Entrada'!N131)&lt;=$D$19),'Dados de Entrada'!N131,"")</f>
        <v>Janeiro/2004</v>
      </c>
      <c r="C141" s="100">
        <f t="shared" si="13"/>
        <v>107563.32</v>
      </c>
      <c r="D141" s="97">
        <f>IF(B141="","",IFERROR(
INDEX('Dados de Entrada'!$K$13:$K$35,MATCH(C141,'Dados de Entrada'!$J$13:$J$35,0)),
INDEX('Dados de Entrada'!$K$13:$K$35,MATCH(C141,'Dados de Entrada'!$J$13:$J$35,1))+
(C141-INDEX('Dados de Entrada'!$J$13:$J$35,MATCH(C141,'Dados de Entrada'!$J$13:$J$35,1)))*
(INDEX('Dados de Entrada'!$K$13:$K$35,MATCH(C141,'Dados de Entrada'!$J$13:$J$35,1)+1)-INDEX('Dados de Entrada'!$K$13:$K$35,MATCH(C141,'Dados de Entrada'!$J$13:$J$35,1)))/
(INDEX('Dados de Entrada'!$J$13:$J$35,MATCH(C141,'Dados de Entrada'!$J$13:$J$35,1)+1)-INDEX('Dados de Entrada'!$J$13:$J$35,MATCH(C141,'Dados de Entrada'!$J$13:$J$35,1)))
))</f>
        <v>23900</v>
      </c>
      <c r="E141" s="101">
        <f>IF(B141="","",('Dados de Entrada'!O131/'Dados de Entrada'!$Q$6)*'Dados de Entrada'!$L$4)</f>
        <v>0.69881727102803748</v>
      </c>
      <c r="F141" s="101">
        <f t="shared" si="14"/>
        <v>8.9200000000000002E-2</v>
      </c>
      <c r="G141" s="101">
        <f>IF(B141="","",VLOOKUP(MONTH(B141),Retiradas!$P$3:$S$14,3,FALSE))</f>
        <v>1.81989247311828E-2</v>
      </c>
      <c r="H141" s="137">
        <f>IF(B141="","",(VLOOKUP(MONTH(B141),Evaporação!$D$5:$F$16,3,FALSE)/(1000*3600*24*VLOOKUP(MONTH(B141),'Dados de Entrada'!$T$11:$V$22,3,FALSE)))*Simulação!D141)</f>
        <v>1.0056488948626046E-3</v>
      </c>
      <c r="I141" s="146"/>
      <c r="J141" s="138">
        <f>IF(B141="","",(E141+I141-F141-G141-H141)*3600*24*VLOOKUP(MONTH(B141),'Dados de Entrada'!$T$11:$V$22,3,FALSE))</f>
        <v>1581361.3687214954</v>
      </c>
      <c r="K141" s="100">
        <f>IF(B141="","",IF(J141+K140&lt;'Dados de Entrada'!$G$7,IF(Simulação!J141+K140&lt;'Dados de Entrada'!$L$7,'Dados de Entrada'!$L$7,J141+K140),'Dados de Entrada'!$G$7))</f>
        <v>107563.32</v>
      </c>
      <c r="L141" s="101">
        <f>IF(B141="","",IF(AND(J141&gt;0,K141='Dados de Entrada'!$G$7),(J141/(3600*24*VLOOKUP(MONTH(B141),'Dados de Entrada'!$T$11:$V$22,3,FALSE))),0))</f>
        <v>0.59041269740199198</v>
      </c>
      <c r="M141" s="26">
        <f t="shared" si="15"/>
        <v>0.67961269740199204</v>
      </c>
      <c r="N141" s="102">
        <f>IF(B141="","",IF(K141='Dados de Entrada'!$L$7,1,0))</f>
        <v>0</v>
      </c>
      <c r="O141" s="26">
        <f t="shared" si="16"/>
        <v>1</v>
      </c>
      <c r="P141" s="110">
        <f>IF(B141="","",'Dados de Entrada'!$L$7)</f>
        <v>32269</v>
      </c>
      <c r="Q141" s="103">
        <f t="shared" si="17"/>
        <v>121</v>
      </c>
      <c r="U141" s="18"/>
    </row>
    <row r="142" spans="1:21" ht="14.25" customHeight="1" x14ac:dyDescent="0.25">
      <c r="A142" s="18"/>
      <c r="B142" s="99" t="str">
        <f>IF(AND(YEAR('Dados de Entrada'!N132)&gt;=$D$18,YEAR('Dados de Entrada'!N132)&lt;=$D$19),'Dados de Entrada'!N132,"")</f>
        <v>Fevereiro/2004</v>
      </c>
      <c r="C142" s="100">
        <f t="shared" si="13"/>
        <v>107563.32</v>
      </c>
      <c r="D142" s="97">
        <f>IF(B142="","",IFERROR(
INDEX('Dados de Entrada'!$K$13:$K$35,MATCH(C142,'Dados de Entrada'!$J$13:$J$35,0)),
INDEX('Dados de Entrada'!$K$13:$K$35,MATCH(C142,'Dados de Entrada'!$J$13:$J$35,1))+
(C142-INDEX('Dados de Entrada'!$J$13:$J$35,MATCH(C142,'Dados de Entrada'!$J$13:$J$35,1)))*
(INDEX('Dados de Entrada'!$K$13:$K$35,MATCH(C142,'Dados de Entrada'!$J$13:$J$35,1)+1)-INDEX('Dados de Entrada'!$K$13:$K$35,MATCH(C142,'Dados de Entrada'!$J$13:$J$35,1)))/
(INDEX('Dados de Entrada'!$J$13:$J$35,MATCH(C142,'Dados de Entrada'!$J$13:$J$35,1)+1)-INDEX('Dados de Entrada'!$J$13:$J$35,MATCH(C142,'Dados de Entrada'!$J$13:$J$35,1)))
))</f>
        <v>23900</v>
      </c>
      <c r="E142" s="101">
        <f>IF(B142="","",('Dados de Entrada'!O132/'Dados de Entrada'!$Q$6)*'Dados de Entrada'!$L$4)</f>
        <v>1.125638355140187</v>
      </c>
      <c r="F142" s="101">
        <f t="shared" si="14"/>
        <v>9.5000000000000001E-2</v>
      </c>
      <c r="G142" s="101">
        <f>IF(B142="","",VLOOKUP(MONTH(B142),Retiradas!$P$3:$S$14,3,FALSE))</f>
        <v>2.0107142857142858E-2</v>
      </c>
      <c r="H142" s="137">
        <f>IF(B142="","",(VLOOKUP(MONTH(B142),Evaporação!$D$5:$F$16,3,FALSE)/(1000*3600*24*VLOOKUP(MONTH(B142),'Dados de Entrada'!$T$11:$V$22,3,FALSE)))*Simulação!D142)</f>
        <v>1.1025297619047618E-3</v>
      </c>
      <c r="I142" s="146"/>
      <c r="J142" s="138">
        <f>IF(B142="","",(E142+I142-F142-G142-H142)*3600*24*VLOOKUP(MONTH(B142),'Dados de Entrada'!$T$11:$V$22,3,FALSE))</f>
        <v>2442009.8687551403</v>
      </c>
      <c r="K142" s="100">
        <f>IF(B142="","",IF(J142+K141&lt;'Dados de Entrada'!$G$7,IF(Simulação!J142+K141&lt;'Dados de Entrada'!$L$7,'Dados de Entrada'!$L$7,J142+K141),'Dados de Entrada'!$G$7))</f>
        <v>107563.32</v>
      </c>
      <c r="L142" s="101">
        <f>IF(B142="","",IF(AND(J142&gt;0,K142='Dados de Entrada'!$G$7),(J142/(3600*24*VLOOKUP(MONTH(B142),'Dados de Entrada'!$T$11:$V$22,3,FALSE))),0))</f>
        <v>1.0094286825211394</v>
      </c>
      <c r="M142" s="26">
        <f t="shared" si="15"/>
        <v>1.1044286825211393</v>
      </c>
      <c r="N142" s="102">
        <f>IF(B142="","",IF(K142='Dados de Entrada'!$L$7,1,0))</f>
        <v>0</v>
      </c>
      <c r="O142" s="26">
        <f t="shared" si="16"/>
        <v>2</v>
      </c>
      <c r="P142" s="110">
        <f>IF(B142="","",'Dados de Entrada'!$L$7)</f>
        <v>32269</v>
      </c>
      <c r="Q142" s="103">
        <f t="shared" si="17"/>
        <v>122</v>
      </c>
      <c r="U142" s="18"/>
    </row>
    <row r="143" spans="1:21" ht="14.25" customHeight="1" x14ac:dyDescent="0.25">
      <c r="A143" s="18"/>
      <c r="B143" s="99" t="str">
        <f>IF(AND(YEAR('Dados de Entrada'!N133)&gt;=$D$18,YEAR('Dados de Entrada'!N133)&lt;=$D$19),'Dados de Entrada'!N133,"")</f>
        <v>Março/2004</v>
      </c>
      <c r="C143" s="100">
        <f t="shared" si="13"/>
        <v>107563.32</v>
      </c>
      <c r="D143" s="97">
        <f>IF(B143="","",IFERROR(
INDEX('Dados de Entrada'!$K$13:$K$35,MATCH(C143,'Dados de Entrada'!$J$13:$J$35,0)),
INDEX('Dados de Entrada'!$K$13:$K$35,MATCH(C143,'Dados de Entrada'!$J$13:$J$35,1))+
(C143-INDEX('Dados de Entrada'!$J$13:$J$35,MATCH(C143,'Dados de Entrada'!$J$13:$J$35,1)))*
(INDEX('Dados de Entrada'!$K$13:$K$35,MATCH(C143,'Dados de Entrada'!$J$13:$J$35,1)+1)-INDEX('Dados de Entrada'!$K$13:$K$35,MATCH(C143,'Dados de Entrada'!$J$13:$J$35,1)))/
(INDEX('Dados de Entrada'!$J$13:$J$35,MATCH(C143,'Dados de Entrada'!$J$13:$J$35,1)+1)-INDEX('Dados de Entrada'!$J$13:$J$35,MATCH(C143,'Dados de Entrada'!$J$13:$J$35,1)))
))</f>
        <v>23900</v>
      </c>
      <c r="E143" s="101">
        <f>IF(B143="","",('Dados de Entrada'!O133/'Dados de Entrada'!$Q$6)*'Dados de Entrada'!$L$4)</f>
        <v>0.66549442990654206</v>
      </c>
      <c r="F143" s="101">
        <f t="shared" si="14"/>
        <v>0.1</v>
      </c>
      <c r="G143" s="101">
        <f>IF(B143="","",VLOOKUP(MONTH(B143),Retiradas!$P$3:$S$14,3,FALSE))</f>
        <v>1.81989247311828E-2</v>
      </c>
      <c r="H143" s="137">
        <f>IF(B143="","",(VLOOKUP(MONTH(B143),Evaporação!$D$5:$F$16,3,FALSE)/(1000*3600*24*VLOOKUP(MONTH(B143),'Dados de Entrada'!$T$11:$V$22,3,FALSE)))*Simulação!D143)</f>
        <v>1.0279569892473119E-3</v>
      </c>
      <c r="I143" s="146"/>
      <c r="J143" s="138">
        <f>IF(B143="","",(E143+I143-F143-G143-H143)*3600*24*VLOOKUP(MONTH(B143),'Dados de Entrada'!$T$11:$V$22,3,FALSE))</f>
        <v>1463123.0010616824</v>
      </c>
      <c r="K143" s="100">
        <f>IF(B143="","",IF(J143+K142&lt;'Dados de Entrada'!$G$7,IF(Simulação!J143+K142&lt;'Dados de Entrada'!$L$7,'Dados de Entrada'!$L$7,J143+K142),'Dados de Entrada'!$G$7))</f>
        <v>107563.32</v>
      </c>
      <c r="L143" s="101">
        <f>IF(B143="","",IF(AND(J143&gt;0,K143='Dados de Entrada'!$G$7),(J143/(3600*24*VLOOKUP(MONTH(B143),'Dados de Entrada'!$T$11:$V$22,3,FALSE))),0))</f>
        <v>0.54626754818611201</v>
      </c>
      <c r="M143" s="26">
        <f t="shared" si="15"/>
        <v>0.64626754818611198</v>
      </c>
      <c r="N143" s="102">
        <f>IF(B143="","",IF(K143='Dados de Entrada'!$L$7,1,0))</f>
        <v>0</v>
      </c>
      <c r="O143" s="26">
        <f t="shared" si="16"/>
        <v>3</v>
      </c>
      <c r="P143" s="110">
        <f>IF(B143="","",'Dados de Entrada'!$L$7)</f>
        <v>32269</v>
      </c>
      <c r="Q143" s="103">
        <f t="shared" si="17"/>
        <v>123</v>
      </c>
      <c r="U143" s="18"/>
    </row>
    <row r="144" spans="1:21" ht="14.25" customHeight="1" x14ac:dyDescent="0.25">
      <c r="A144" s="18"/>
      <c r="B144" s="99" t="str">
        <f>IF(AND(YEAR('Dados de Entrada'!N134)&gt;=$D$18,YEAR('Dados de Entrada'!N134)&lt;=$D$19),'Dados de Entrada'!N134,"")</f>
        <v>Abril/2004</v>
      </c>
      <c r="C144" s="100">
        <f t="shared" si="13"/>
        <v>107563.32</v>
      </c>
      <c r="D144" s="97">
        <f>IF(B144="","",IFERROR(
INDEX('Dados de Entrada'!$K$13:$K$35,MATCH(C144,'Dados de Entrada'!$J$13:$J$35,0)),
INDEX('Dados de Entrada'!$K$13:$K$35,MATCH(C144,'Dados de Entrada'!$J$13:$J$35,1))+
(C144-INDEX('Dados de Entrada'!$J$13:$J$35,MATCH(C144,'Dados de Entrada'!$J$13:$J$35,1)))*
(INDEX('Dados de Entrada'!$K$13:$K$35,MATCH(C144,'Dados de Entrada'!$J$13:$J$35,1)+1)-INDEX('Dados de Entrada'!$K$13:$K$35,MATCH(C144,'Dados de Entrada'!$J$13:$J$35,1)))/
(INDEX('Dados de Entrada'!$J$13:$J$35,MATCH(C144,'Dados de Entrada'!$J$13:$J$35,1)+1)-INDEX('Dados de Entrada'!$J$13:$J$35,MATCH(C144,'Dados de Entrada'!$J$13:$J$35,1)))
))</f>
        <v>23900</v>
      </c>
      <c r="E144" s="101">
        <f>IF(B144="","",('Dados de Entrada'!O134/'Dados de Entrada'!$Q$6)*'Dados de Entrada'!$L$4)</f>
        <v>0.45316657943925237</v>
      </c>
      <c r="F144" s="101">
        <f t="shared" si="14"/>
        <v>0.09</v>
      </c>
      <c r="G144" s="101">
        <f>IF(B144="","",VLOOKUP(MONTH(B144),Retiradas!$P$3:$S$14,3,FALSE))</f>
        <v>1.8791666666666668E-2</v>
      </c>
      <c r="H144" s="137">
        <f>IF(B144="","",(VLOOKUP(MONTH(B144),Evaporação!$D$5:$F$16,3,FALSE)/(1000*3600*24*VLOOKUP(MONTH(B144),'Dados de Entrada'!$T$11:$V$22,3,FALSE)))*Simulação!D144)</f>
        <v>1.2143634259259258E-3</v>
      </c>
      <c r="I144" s="146"/>
      <c r="J144" s="138">
        <f>IF(B144="","",(E144+I144-F144-G144-H144)*3600*24*VLOOKUP(MONTH(B144),'Dados de Entrada'!$T$11:$V$22,3,FALSE))</f>
        <v>889472.14390654222</v>
      </c>
      <c r="K144" s="100">
        <f>IF(B144="","",IF(J144+K143&lt;'Dados de Entrada'!$G$7,IF(Simulação!J144+K143&lt;'Dados de Entrada'!$L$7,'Dados de Entrada'!$L$7,J144+K143),'Dados de Entrada'!$G$7))</f>
        <v>107563.32</v>
      </c>
      <c r="L144" s="101">
        <f>IF(B144="","",IF(AND(J144&gt;0,K144='Dados de Entrada'!$G$7),(J144/(3600*24*VLOOKUP(MONTH(B144),'Dados de Entrada'!$T$11:$V$22,3,FALSE))),0))</f>
        <v>0.34316054934665979</v>
      </c>
      <c r="M144" s="26">
        <f t="shared" si="15"/>
        <v>0.43316054934665982</v>
      </c>
      <c r="N144" s="102">
        <f>IF(B144="","",IF(K144='Dados de Entrada'!$L$7,1,0))</f>
        <v>0</v>
      </c>
      <c r="O144" s="26">
        <f t="shared" si="16"/>
        <v>4</v>
      </c>
      <c r="P144" s="110">
        <f>IF(B144="","",'Dados de Entrada'!$L$7)</f>
        <v>32269</v>
      </c>
      <c r="Q144" s="103">
        <f t="shared" si="17"/>
        <v>124</v>
      </c>
      <c r="U144" s="18"/>
    </row>
    <row r="145" spans="1:21" ht="14.25" customHeight="1" x14ac:dyDescent="0.25">
      <c r="A145" s="18"/>
      <c r="B145" s="99" t="str">
        <f>IF(AND(YEAR('Dados de Entrada'!N135)&gt;=$D$18,YEAR('Dados de Entrada'!N135)&lt;=$D$19),'Dados de Entrada'!N135,"")</f>
        <v>Maio/2004</v>
      </c>
      <c r="C145" s="100">
        <f t="shared" si="13"/>
        <v>107563.32</v>
      </c>
      <c r="D145" s="97">
        <f>IF(B145="","",IFERROR(
INDEX('Dados de Entrada'!$K$13:$K$35,MATCH(C145,'Dados de Entrada'!$J$13:$J$35,0)),
INDEX('Dados de Entrada'!$K$13:$K$35,MATCH(C145,'Dados de Entrada'!$J$13:$J$35,1))+
(C145-INDEX('Dados de Entrada'!$J$13:$J$35,MATCH(C145,'Dados de Entrada'!$J$13:$J$35,1)))*
(INDEX('Dados de Entrada'!$K$13:$K$35,MATCH(C145,'Dados de Entrada'!$J$13:$J$35,1)+1)-INDEX('Dados de Entrada'!$K$13:$K$35,MATCH(C145,'Dados de Entrada'!$J$13:$J$35,1)))/
(INDEX('Dados de Entrada'!$J$13:$J$35,MATCH(C145,'Dados de Entrada'!$J$13:$J$35,1)+1)-INDEX('Dados de Entrada'!$J$13:$J$35,MATCH(C145,'Dados de Entrada'!$J$13:$J$35,1)))
))</f>
        <v>23900</v>
      </c>
      <c r="E145" s="101">
        <f>IF(B145="","",('Dados de Entrada'!O135/'Dados de Entrada'!$Q$6)*'Dados de Entrada'!$L$4)</f>
        <v>0.27596605607476637</v>
      </c>
      <c r="F145" s="101">
        <f t="shared" si="14"/>
        <v>8.5000000000000006E-2</v>
      </c>
      <c r="G145" s="101">
        <f>IF(B145="","",VLOOKUP(MONTH(B145),Retiradas!$P$3:$S$14,3,FALSE))</f>
        <v>1.81989247311828E-2</v>
      </c>
      <c r="H145" s="137">
        <f>IF(B145="","",(VLOOKUP(MONTH(B145),Evaporação!$D$5:$F$16,3,FALSE)/(1000*3600*24*VLOOKUP(MONTH(B145),'Dados de Entrada'!$T$11:$V$22,3,FALSE)))*Simulação!D145)</f>
        <v>1.2760229988052567E-3</v>
      </c>
      <c r="I145" s="146"/>
      <c r="J145" s="138">
        <f>IF(B145="","",(E145+I145-F145-G145-H145)*3600*24*VLOOKUP(MONTH(B145),'Dados de Entrada'!$T$11:$V$22,3,FALSE))</f>
        <v>459321.78459065425</v>
      </c>
      <c r="K145" s="100">
        <f>IF(B145="","",IF(J145+K144&lt;'Dados de Entrada'!$G$7,IF(Simulação!J145+K144&lt;'Dados de Entrada'!$L$7,'Dados de Entrada'!$L$7,J145+K144),'Dados de Entrada'!$G$7))</f>
        <v>107563.32</v>
      </c>
      <c r="L145" s="101">
        <f>IF(B145="","",IF(AND(J145&gt;0,K145='Dados de Entrada'!$G$7),(J145/(3600*24*VLOOKUP(MONTH(B145),'Dados de Entrada'!$T$11:$V$22,3,FALSE))),0))</f>
        <v>0.17149110834477832</v>
      </c>
      <c r="M145" s="26">
        <f t="shared" si="15"/>
        <v>0.25649110834477834</v>
      </c>
      <c r="N145" s="102">
        <f>IF(B145="","",IF(K145='Dados de Entrada'!$L$7,1,0))</f>
        <v>0</v>
      </c>
      <c r="O145" s="26">
        <f t="shared" si="16"/>
        <v>5</v>
      </c>
      <c r="P145" s="110">
        <f>IF(B145="","",'Dados de Entrada'!$L$7)</f>
        <v>32269</v>
      </c>
      <c r="Q145" s="103">
        <f t="shared" si="17"/>
        <v>125</v>
      </c>
      <c r="U145" s="18"/>
    </row>
    <row r="146" spans="1:21" ht="14.25" customHeight="1" x14ac:dyDescent="0.25">
      <c r="A146" s="18"/>
      <c r="B146" s="99" t="str">
        <f>IF(AND(YEAR('Dados de Entrada'!N136)&gt;=$D$18,YEAR('Dados de Entrada'!N136)&lt;=$D$19),'Dados de Entrada'!N136,"")</f>
        <v>Junho/2004</v>
      </c>
      <c r="C146" s="100">
        <f t="shared" si="13"/>
        <v>107563.32</v>
      </c>
      <c r="D146" s="97">
        <f>IF(B146="","",IFERROR(
INDEX('Dados de Entrada'!$K$13:$K$35,MATCH(C146,'Dados de Entrada'!$J$13:$J$35,0)),
INDEX('Dados de Entrada'!$K$13:$K$35,MATCH(C146,'Dados de Entrada'!$J$13:$J$35,1))+
(C146-INDEX('Dados de Entrada'!$J$13:$J$35,MATCH(C146,'Dados de Entrada'!$J$13:$J$35,1)))*
(INDEX('Dados de Entrada'!$K$13:$K$35,MATCH(C146,'Dados de Entrada'!$J$13:$J$35,1)+1)-INDEX('Dados de Entrada'!$K$13:$K$35,MATCH(C146,'Dados de Entrada'!$J$13:$J$35,1)))/
(INDEX('Dados de Entrada'!$J$13:$J$35,MATCH(C146,'Dados de Entrada'!$J$13:$J$35,1)+1)-INDEX('Dados de Entrada'!$J$13:$J$35,MATCH(C146,'Dados de Entrada'!$J$13:$J$35,1)))
))</f>
        <v>23900</v>
      </c>
      <c r="E146" s="101">
        <f>IF(B146="","",('Dados de Entrada'!O136/'Dados de Entrada'!$Q$6)*'Dados de Entrada'!$L$4)</f>
        <v>0.21329024299065422</v>
      </c>
      <c r="F146" s="101">
        <f t="shared" si="14"/>
        <v>7.0000000000000007E-2</v>
      </c>
      <c r="G146" s="101">
        <f>IF(B146="","",VLOOKUP(MONTH(B146),Retiradas!$P$3:$S$14,3,FALSE))</f>
        <v>1.8791666666666668E-2</v>
      </c>
      <c r="H146" s="137">
        <f>IF(B146="","",(VLOOKUP(MONTH(B146),Evaporação!$D$5:$F$16,3,FALSE)/(1000*3600*24*VLOOKUP(MONTH(B146),'Dados de Entrada'!$T$11:$V$22,3,FALSE)))*Simulação!D146)</f>
        <v>1.4504128086419755E-3</v>
      </c>
      <c r="I146" s="146"/>
      <c r="J146" s="138">
        <f>IF(B146="","",(E146+I146-F146-G146-H146)*3600*24*VLOOKUP(MONTH(B146),'Dados de Entrada'!$T$11:$V$22,3,FALSE))</f>
        <v>318940.83983177575</v>
      </c>
      <c r="K146" s="100">
        <f>IF(B146="","",IF(J146+K145&lt;'Dados de Entrada'!$G$7,IF(Simulação!J146+K145&lt;'Dados de Entrada'!$L$7,'Dados de Entrada'!$L$7,J146+K145),'Dados de Entrada'!$G$7))</f>
        <v>107563.32</v>
      </c>
      <c r="L146" s="101">
        <f>IF(B146="","",IF(AND(J146&gt;0,K146='Dados de Entrada'!$G$7),(J146/(3600*24*VLOOKUP(MONTH(B146),'Dados de Entrada'!$T$11:$V$22,3,FALSE))),0))</f>
        <v>0.12304816351534559</v>
      </c>
      <c r="M146" s="26">
        <f t="shared" si="15"/>
        <v>0.19304816351534559</v>
      </c>
      <c r="N146" s="102">
        <f>IF(B146="","",IF(K146='Dados de Entrada'!$L$7,1,0))</f>
        <v>0</v>
      </c>
      <c r="O146" s="26">
        <f t="shared" si="16"/>
        <v>6</v>
      </c>
      <c r="P146" s="110">
        <f>IF(B146="","",'Dados de Entrada'!$L$7)</f>
        <v>32269</v>
      </c>
      <c r="Q146" s="103">
        <f t="shared" si="17"/>
        <v>126</v>
      </c>
      <c r="U146" s="18"/>
    </row>
    <row r="147" spans="1:21" ht="14.25" customHeight="1" x14ac:dyDescent="0.25">
      <c r="A147" s="18"/>
      <c r="B147" s="99" t="str">
        <f>IF(AND(YEAR('Dados de Entrada'!N137)&gt;=$D$18,YEAR('Dados de Entrada'!N137)&lt;=$D$19),'Dados de Entrada'!N137,"")</f>
        <v>Julho/2004</v>
      </c>
      <c r="C147" s="100">
        <f t="shared" si="13"/>
        <v>107563.32</v>
      </c>
      <c r="D147" s="97">
        <f>IF(B147="","",IFERROR(
INDEX('Dados de Entrada'!$K$13:$K$35,MATCH(C147,'Dados de Entrada'!$J$13:$J$35,0)),
INDEX('Dados de Entrada'!$K$13:$K$35,MATCH(C147,'Dados de Entrada'!$J$13:$J$35,1))+
(C147-INDEX('Dados de Entrada'!$J$13:$J$35,MATCH(C147,'Dados de Entrada'!$J$13:$J$35,1)))*
(INDEX('Dados de Entrada'!$K$13:$K$35,MATCH(C147,'Dados de Entrada'!$J$13:$J$35,1)+1)-INDEX('Dados de Entrada'!$K$13:$K$35,MATCH(C147,'Dados de Entrada'!$J$13:$J$35,1)))/
(INDEX('Dados de Entrada'!$J$13:$J$35,MATCH(C147,'Dados de Entrada'!$J$13:$J$35,1)+1)-INDEX('Dados de Entrada'!$J$13:$J$35,MATCH(C147,'Dados de Entrada'!$J$13:$J$35,1)))
))</f>
        <v>23900</v>
      </c>
      <c r="E147" s="101">
        <f>IF(B147="","",('Dados de Entrada'!O137/'Dados de Entrada'!$Q$6)*'Dados de Entrada'!$L$4)</f>
        <v>0.17996740186915888</v>
      </c>
      <c r="F147" s="101">
        <f t="shared" si="14"/>
        <v>7.0000000000000007E-2</v>
      </c>
      <c r="G147" s="101">
        <f>IF(B147="","",VLOOKUP(MONTH(B147),Retiradas!$P$3:$S$14,3,FALSE))</f>
        <v>1.81989247311828E-2</v>
      </c>
      <c r="H147" s="137">
        <f>IF(B147="","",(VLOOKUP(MONTH(B147),Evaporação!$D$5:$F$16,3,FALSE)/(1000*3600*24*VLOOKUP(MONTH(B147),'Dados de Entrada'!$T$11:$V$22,3,FALSE)))*Simulação!D147)</f>
        <v>1.8346176821983273E-3</v>
      </c>
      <c r="I147" s="146"/>
      <c r="J147" s="138">
        <f>IF(B147="","",(E147+I147-F147-G147-H147)*3600*24*VLOOKUP(MONTH(B147),'Dados de Entrada'!$T$11:$V$22,3,FALSE))</f>
        <v>240878.84916635512</v>
      </c>
      <c r="K147" s="100">
        <f>IF(B147="","",IF(J147+K146&lt;'Dados de Entrada'!$G$7,IF(Simulação!J147+K146&lt;'Dados de Entrada'!$L$7,'Dados de Entrada'!$L$7,J147+K146),'Dados de Entrada'!$G$7))</f>
        <v>107563.32</v>
      </c>
      <c r="L147" s="101">
        <f>IF(B147="","",IF(AND(J147&gt;0,K147='Dados de Entrada'!$G$7),(J147/(3600*24*VLOOKUP(MONTH(B147),'Dados de Entrada'!$T$11:$V$22,3,FALSE))),0))</f>
        <v>8.9933859455777754E-2</v>
      </c>
      <c r="M147" s="26">
        <f t="shared" si="15"/>
        <v>0.15993385945577776</v>
      </c>
      <c r="N147" s="102">
        <f>IF(B147="","",IF(K147='Dados de Entrada'!$L$7,1,0))</f>
        <v>0</v>
      </c>
      <c r="O147" s="26">
        <f t="shared" si="16"/>
        <v>7</v>
      </c>
      <c r="P147" s="110">
        <f>IF(B147="","",'Dados de Entrada'!$L$7)</f>
        <v>32269</v>
      </c>
      <c r="Q147" s="103">
        <f t="shared" si="17"/>
        <v>127</v>
      </c>
      <c r="U147" s="18"/>
    </row>
    <row r="148" spans="1:21" ht="14.25" customHeight="1" x14ac:dyDescent="0.25">
      <c r="A148" s="18"/>
      <c r="B148" s="99" t="str">
        <f>IF(AND(YEAR('Dados de Entrada'!N138)&gt;=$D$18,YEAR('Dados de Entrada'!N138)&lt;=$D$19),'Dados de Entrada'!N138,"")</f>
        <v>Agosto/2004</v>
      </c>
      <c r="C148" s="100">
        <f t="shared" si="13"/>
        <v>107563.32</v>
      </c>
      <c r="D148" s="97">
        <f>IF(B148="","",IFERROR(
INDEX('Dados de Entrada'!$K$13:$K$35,MATCH(C148,'Dados de Entrada'!$J$13:$J$35,0)),
INDEX('Dados de Entrada'!$K$13:$K$35,MATCH(C148,'Dados de Entrada'!$J$13:$J$35,1))+
(C148-INDEX('Dados de Entrada'!$J$13:$J$35,MATCH(C148,'Dados de Entrada'!$J$13:$J$35,1)))*
(INDEX('Dados de Entrada'!$K$13:$K$35,MATCH(C148,'Dados de Entrada'!$J$13:$J$35,1)+1)-INDEX('Dados de Entrada'!$K$13:$K$35,MATCH(C148,'Dados de Entrada'!$J$13:$J$35,1)))/
(INDEX('Dados de Entrada'!$J$13:$J$35,MATCH(C148,'Dados de Entrada'!$J$13:$J$35,1)+1)-INDEX('Dados de Entrada'!$J$13:$J$35,MATCH(C148,'Dados de Entrada'!$J$13:$J$35,1)))
))</f>
        <v>23900</v>
      </c>
      <c r="E148" s="101">
        <f>IF(B148="","",('Dados de Entrada'!O138/'Dados de Entrada'!$Q$6)*'Dados de Entrada'!$L$4)</f>
        <v>0.13605824299065419</v>
      </c>
      <c r="F148" s="101">
        <f t="shared" si="14"/>
        <v>6.7000000000000004E-2</v>
      </c>
      <c r="G148" s="101">
        <f>IF(B148="","",VLOOKUP(MONTH(B148),Retiradas!$P$3:$S$14,3,FALSE))</f>
        <v>1.81989247311828E-2</v>
      </c>
      <c r="H148" s="137">
        <f>IF(B148="","",(VLOOKUP(MONTH(B148),Evaporação!$D$5:$F$16,3,FALSE)/(1000*3600*24*VLOOKUP(MONTH(B148),'Dados de Entrada'!$T$11:$V$22,3,FALSE)))*Simulação!D148)</f>
        <v>2.3905353942652329E-3</v>
      </c>
      <c r="I148" s="146"/>
      <c r="J148" s="138">
        <f>IF(B148="","",(E148+I148-F148-G148-H148)*3600*24*VLOOKUP(MONTH(B148),'Dados de Entrada'!$T$11:$V$22,3,FALSE))</f>
        <v>129818.7880261682</v>
      </c>
      <c r="K148" s="100">
        <f>IF(B148="","",IF(J148+K147&lt;'Dados de Entrada'!$G$7,IF(Simulação!J148+K147&lt;'Dados de Entrada'!$L$7,'Dados de Entrada'!$L$7,J148+K147),'Dados de Entrada'!$G$7))</f>
        <v>107563.32</v>
      </c>
      <c r="L148" s="101">
        <f>IF(B148="","",IF(AND(J148&gt;0,K148='Dados de Entrada'!$G$7),(J148/(3600*24*VLOOKUP(MONTH(B148),'Dados de Entrada'!$T$11:$V$22,3,FALSE))),0))</f>
        <v>4.8468782865206166E-2</v>
      </c>
      <c r="M148" s="26">
        <f t="shared" si="15"/>
        <v>0.11546878286520618</v>
      </c>
      <c r="N148" s="102">
        <f>IF(B148="","",IF(K148='Dados de Entrada'!$L$7,1,0))</f>
        <v>0</v>
      </c>
      <c r="O148" s="26">
        <f t="shared" si="16"/>
        <v>8</v>
      </c>
      <c r="P148" s="110">
        <f>IF(B148="","",'Dados de Entrada'!$L$7)</f>
        <v>32269</v>
      </c>
      <c r="Q148" s="103">
        <f t="shared" si="17"/>
        <v>128</v>
      </c>
      <c r="U148" s="18"/>
    </row>
    <row r="149" spans="1:21" ht="14.25" customHeight="1" x14ac:dyDescent="0.25">
      <c r="A149" s="18"/>
      <c r="B149" s="99" t="str">
        <f>IF(AND(YEAR('Dados de Entrada'!N139)&gt;=$D$18,YEAR('Dados de Entrada'!N139)&lt;=$D$19),'Dados de Entrada'!N139,"")</f>
        <v>Setembro/2004</v>
      </c>
      <c r="C149" s="100">
        <f t="shared" si="13"/>
        <v>107563.32</v>
      </c>
      <c r="D149" s="97">
        <f>IF(B149="","",IFERROR(
INDEX('Dados de Entrada'!$K$13:$K$35,MATCH(C149,'Dados de Entrada'!$J$13:$J$35,0)),
INDEX('Dados de Entrada'!$K$13:$K$35,MATCH(C149,'Dados de Entrada'!$J$13:$J$35,1))+
(C149-INDEX('Dados de Entrada'!$J$13:$J$35,MATCH(C149,'Dados de Entrada'!$J$13:$J$35,1)))*
(INDEX('Dados de Entrada'!$K$13:$K$35,MATCH(C149,'Dados de Entrada'!$J$13:$J$35,1)+1)-INDEX('Dados de Entrada'!$K$13:$K$35,MATCH(C149,'Dados de Entrada'!$J$13:$J$35,1)))/
(INDEX('Dados de Entrada'!$J$13:$J$35,MATCH(C149,'Dados de Entrada'!$J$13:$J$35,1)+1)-INDEX('Dados de Entrada'!$J$13:$J$35,MATCH(C149,'Dados de Entrada'!$J$13:$J$35,1)))
))</f>
        <v>23900</v>
      </c>
      <c r="E149" s="101">
        <f>IF(B149="","",('Dados de Entrada'!O139/'Dados de Entrada'!$Q$6)*'Dados de Entrada'!$L$4)</f>
        <v>0.11247962616822428</v>
      </c>
      <c r="F149" s="101">
        <f t="shared" si="14"/>
        <v>6.5000000000000002E-2</v>
      </c>
      <c r="G149" s="101">
        <f>IF(B149="","",VLOOKUP(MONTH(B149),Retiradas!$P$3:$S$14,3,FALSE))</f>
        <v>1.8791666666666668E-2</v>
      </c>
      <c r="H149" s="137">
        <f>IF(B149="","",(VLOOKUP(MONTH(B149),Evaporação!$D$5:$F$16,3,FALSE)/(1000*3600*24*VLOOKUP(MONTH(B149),'Dados de Entrada'!$T$11:$V$22,3,FALSE)))*Simulação!D149)</f>
        <v>2.2438522376543209E-3</v>
      </c>
      <c r="I149" s="146"/>
      <c r="J149" s="138">
        <f>IF(B149="","",(E149+I149-F149-G149-H149)*3600*24*VLOOKUP(MONTH(B149),'Dados de Entrada'!$T$11:$V$22,3,FALSE))</f>
        <v>68543.126028037339</v>
      </c>
      <c r="K149" s="100">
        <f>IF(B149="","",IF(J149+K148&lt;'Dados de Entrada'!$G$7,IF(Simulação!J149+K148&lt;'Dados de Entrada'!$L$7,'Dados de Entrada'!$L$7,J149+K148),'Dados de Entrada'!$G$7))</f>
        <v>107563.32</v>
      </c>
      <c r="L149" s="101">
        <f>IF(B149="","",IF(AND(J149&gt;0,K149='Dados de Entrada'!$G$7),(J149/(3600*24*VLOOKUP(MONTH(B149),'Dados de Entrada'!$T$11:$V$22,3,FALSE))),0))</f>
        <v>2.6444107263903293E-2</v>
      </c>
      <c r="M149" s="26">
        <f t="shared" si="15"/>
        <v>9.1444107263903299E-2</v>
      </c>
      <c r="N149" s="102">
        <f>IF(B149="","",IF(K149='Dados de Entrada'!$L$7,1,0))</f>
        <v>0</v>
      </c>
      <c r="O149" s="26">
        <f t="shared" si="16"/>
        <v>9</v>
      </c>
      <c r="P149" s="110">
        <f>IF(B149="","",'Dados de Entrada'!$L$7)</f>
        <v>32269</v>
      </c>
      <c r="Q149" s="103">
        <f t="shared" si="17"/>
        <v>129</v>
      </c>
      <c r="U149" s="18"/>
    </row>
    <row r="150" spans="1:21" ht="14.25" customHeight="1" x14ac:dyDescent="0.25">
      <c r="A150" s="18"/>
      <c r="B150" s="99" t="str">
        <f>IF(AND(YEAR('Dados de Entrada'!N140)&gt;=$D$18,YEAR('Dados de Entrada'!N140)&lt;=$D$19),'Dados de Entrada'!N140,"")</f>
        <v>Outubro/2004</v>
      </c>
      <c r="C150" s="100">
        <f t="shared" ref="C150:C213" si="18">IF(B150="","",K149)</f>
        <v>107563.32</v>
      </c>
      <c r="D150" s="97">
        <f>IF(B150="","",IFERROR(
INDEX('Dados de Entrada'!$K$13:$K$35,MATCH(C150,'Dados de Entrada'!$J$13:$J$35,0)),
INDEX('Dados de Entrada'!$K$13:$K$35,MATCH(C150,'Dados de Entrada'!$J$13:$J$35,1))+
(C150-INDEX('Dados de Entrada'!$J$13:$J$35,MATCH(C150,'Dados de Entrada'!$J$13:$J$35,1)))*
(INDEX('Dados de Entrada'!$K$13:$K$35,MATCH(C150,'Dados de Entrada'!$J$13:$J$35,1)+1)-INDEX('Dados de Entrada'!$K$13:$K$35,MATCH(C150,'Dados de Entrada'!$J$13:$J$35,1)))/
(INDEX('Dados de Entrada'!$J$13:$J$35,MATCH(C150,'Dados de Entrada'!$J$13:$J$35,1)+1)-INDEX('Dados de Entrada'!$J$13:$J$35,MATCH(C150,'Dados de Entrada'!$J$13:$J$35,1)))
))</f>
        <v>23900</v>
      </c>
      <c r="E150" s="101">
        <f>IF(B150="","",('Dados de Entrada'!O140/'Dados de Entrada'!$Q$6)*'Dados de Entrada'!$L$4)</f>
        <v>0.18574175700934578</v>
      </c>
      <c r="F150" s="101">
        <f t="shared" ref="F150:F213" si="19">IF(B150="","",(VLOOKUP(MONTH(B150),$G$4:$J$15,4,FALSE)))</f>
        <v>6.2E-2</v>
      </c>
      <c r="G150" s="101">
        <f>IF(B150="","",VLOOKUP(MONTH(B150),Retiradas!$P$3:$S$14,3,FALSE))</f>
        <v>1.81989247311828E-2</v>
      </c>
      <c r="H150" s="137">
        <f>IF(B150="","",(VLOOKUP(MONTH(B150),Evaporação!$D$5:$F$16,3,FALSE)/(1000*3600*24*VLOOKUP(MONTH(B150),'Dados de Entrada'!$T$11:$V$22,3,FALSE)))*Simulação!D150)</f>
        <v>1.9524044205495817E-3</v>
      </c>
      <c r="I150" s="146"/>
      <c r="J150" s="138">
        <f>IF(B150="","",(E150+I150-F150-G150-H150)*3600*24*VLOOKUP(MONTH(B150),'Dados de Entrada'!$T$11:$V$22,3,FALSE))</f>
        <v>277456.60197383171</v>
      </c>
      <c r="K150" s="100">
        <f>IF(B150="","",IF(J150+K149&lt;'Dados de Entrada'!$G$7,IF(Simulação!J150+K149&lt;'Dados de Entrada'!$L$7,'Dados de Entrada'!$L$7,J150+K149),'Dados de Entrada'!$G$7))</f>
        <v>107563.32</v>
      </c>
      <c r="L150" s="101">
        <f>IF(B150="","",IF(AND(J150&gt;0,K150='Dados de Entrada'!$G$7),(J150/(3600*24*VLOOKUP(MONTH(B150),'Dados de Entrada'!$T$11:$V$22,3,FALSE))),0))</f>
        <v>0.1035904278576134</v>
      </c>
      <c r="M150" s="26">
        <f t="shared" ref="M150:M213" si="20">IF(B150="","",F150+L150)</f>
        <v>0.16559042785761341</v>
      </c>
      <c r="N150" s="102">
        <f>IF(B150="","",IF(K150='Dados de Entrada'!$L$7,1,0))</f>
        <v>0</v>
      </c>
      <c r="O150" s="26">
        <f t="shared" ref="O150:O213" si="21">IF(B150="","",MONTH(B150))</f>
        <v>10</v>
      </c>
      <c r="P150" s="110">
        <f>IF(B150="","",'Dados de Entrada'!$L$7)</f>
        <v>32269</v>
      </c>
      <c r="Q150" s="103">
        <f t="shared" si="17"/>
        <v>130</v>
      </c>
      <c r="U150" s="18"/>
    </row>
    <row r="151" spans="1:21" ht="14.25" customHeight="1" x14ac:dyDescent="0.25">
      <c r="A151" s="18"/>
      <c r="B151" s="99" t="str">
        <f>IF(AND(YEAR('Dados de Entrada'!N141)&gt;=$D$18,YEAR('Dados de Entrada'!N141)&lt;=$D$19),'Dados de Entrada'!N141,"")</f>
        <v>Novembro/2004</v>
      </c>
      <c r="C151" s="100">
        <f t="shared" si="18"/>
        <v>107563.32</v>
      </c>
      <c r="D151" s="97">
        <f>IF(B151="","",IFERROR(
INDEX('Dados de Entrada'!$K$13:$K$35,MATCH(C151,'Dados de Entrada'!$J$13:$J$35,0)),
INDEX('Dados de Entrada'!$K$13:$K$35,MATCH(C151,'Dados de Entrada'!$J$13:$J$35,1))+
(C151-INDEX('Dados de Entrada'!$J$13:$J$35,MATCH(C151,'Dados de Entrada'!$J$13:$J$35,1)))*
(INDEX('Dados de Entrada'!$K$13:$K$35,MATCH(C151,'Dados de Entrada'!$J$13:$J$35,1)+1)-INDEX('Dados de Entrada'!$K$13:$K$35,MATCH(C151,'Dados de Entrada'!$J$13:$J$35,1)))/
(INDEX('Dados de Entrada'!$J$13:$J$35,MATCH(C151,'Dados de Entrada'!$J$13:$J$35,1)+1)-INDEX('Dados de Entrada'!$J$13:$J$35,MATCH(C151,'Dados de Entrada'!$J$13:$J$35,1)))
))</f>
        <v>23900</v>
      </c>
      <c r="E151" s="101">
        <f>IF(B151="","",('Dados de Entrada'!O141/'Dados de Entrada'!$Q$6)*'Dados de Entrada'!$L$4)</f>
        <v>0.22556074766355139</v>
      </c>
      <c r="F151" s="101">
        <f t="shared" si="19"/>
        <v>7.4999999999999997E-2</v>
      </c>
      <c r="G151" s="101">
        <f>IF(B151="","",VLOOKUP(MONTH(B151),Retiradas!$P$3:$S$14,3,FALSE))</f>
        <v>1.8791666666666668E-2</v>
      </c>
      <c r="H151" s="137">
        <f>IF(B151="","",(VLOOKUP(MONTH(B151),Evaporação!$D$5:$F$16,3,FALSE)/(1000*3600*24*VLOOKUP(MONTH(B151),'Dados de Entrada'!$T$11:$V$22,3,FALSE)))*Simulação!D151)</f>
        <v>1.4033873456790122E-3</v>
      </c>
      <c r="I151" s="146"/>
      <c r="J151" s="138">
        <f>IF(B151="","",(E151+I151-F151-G151-H151)*3600*24*VLOOKUP(MONTH(B151),'Dados de Entrada'!$T$11:$V$22,3,FALSE))</f>
        <v>337907.87794392509</v>
      </c>
      <c r="K151" s="100">
        <f>IF(B151="","",IF(J151+K150&lt;'Dados de Entrada'!$G$7,IF(Simulação!J151+K150&lt;'Dados de Entrada'!$L$7,'Dados de Entrada'!$L$7,J151+K150),'Dados de Entrada'!$G$7))</f>
        <v>107563.32</v>
      </c>
      <c r="L151" s="101">
        <f>IF(B151="","",IF(AND(J151&gt;0,K151='Dados de Entrada'!$G$7),(J151/(3600*24*VLOOKUP(MONTH(B151),'Dados de Entrada'!$T$11:$V$22,3,FALSE))),0))</f>
        <v>0.13036569365120568</v>
      </c>
      <c r="M151" s="26">
        <f t="shared" si="20"/>
        <v>0.20536569365120566</v>
      </c>
      <c r="N151" s="102">
        <f>IF(B151="","",IF(K151='Dados de Entrada'!$L$7,1,0))</f>
        <v>0</v>
      </c>
      <c r="O151" s="26">
        <f t="shared" si="21"/>
        <v>11</v>
      </c>
      <c r="P151" s="110">
        <f>IF(B151="","",'Dados de Entrada'!$L$7)</f>
        <v>32269</v>
      </c>
      <c r="Q151" s="103">
        <f t="shared" ref="Q151:Q214" si="22">IF(B151&lt;&gt;"",Q150+1,"")</f>
        <v>131</v>
      </c>
      <c r="U151" s="18"/>
    </row>
    <row r="152" spans="1:21" ht="14.25" customHeight="1" x14ac:dyDescent="0.25">
      <c r="A152" s="18"/>
      <c r="B152" s="99" t="str">
        <f>IF(AND(YEAR('Dados de Entrada'!N142)&gt;=$D$18,YEAR('Dados de Entrada'!N142)&lt;=$D$19),'Dados de Entrada'!N142,"")</f>
        <v>Dezembro/2004</v>
      </c>
      <c r="C152" s="100">
        <f t="shared" si="18"/>
        <v>107563.32</v>
      </c>
      <c r="D152" s="97">
        <f>IF(B152="","",IFERROR(
INDEX('Dados de Entrada'!$K$13:$K$35,MATCH(C152,'Dados de Entrada'!$J$13:$J$35,0)),
INDEX('Dados de Entrada'!$K$13:$K$35,MATCH(C152,'Dados de Entrada'!$J$13:$J$35,1))+
(C152-INDEX('Dados de Entrada'!$J$13:$J$35,MATCH(C152,'Dados de Entrada'!$J$13:$J$35,1)))*
(INDEX('Dados de Entrada'!$K$13:$K$35,MATCH(C152,'Dados de Entrada'!$J$13:$J$35,1)+1)-INDEX('Dados de Entrada'!$K$13:$K$35,MATCH(C152,'Dados de Entrada'!$J$13:$J$35,1)))/
(INDEX('Dados de Entrada'!$J$13:$J$35,MATCH(C152,'Dados de Entrada'!$J$13:$J$35,1)+1)-INDEX('Dados de Entrada'!$J$13:$J$35,MATCH(C152,'Dados de Entrada'!$J$13:$J$35,1)))
))</f>
        <v>23900</v>
      </c>
      <c r="E152" s="101">
        <f>IF(B152="","",('Dados de Entrada'!O142/'Dados de Entrada'!$Q$6)*'Dados de Entrada'!$L$4)</f>
        <v>0.53785712149532716</v>
      </c>
      <c r="F152" s="101">
        <f t="shared" si="19"/>
        <v>8.9200000000000002E-2</v>
      </c>
      <c r="G152" s="101">
        <f>IF(B152="","",VLOOKUP(MONTH(B152),Retiradas!$P$3:$S$14,3,FALSE))</f>
        <v>1.81989247311828E-2</v>
      </c>
      <c r="H152" s="137">
        <f>IF(B152="","",(VLOOKUP(MONTH(B152),Evaporação!$D$5:$F$16,3,FALSE)/(1000*3600*24*VLOOKUP(MONTH(B152),'Dados de Entrada'!$T$11:$V$22,3,FALSE)))*Simulação!D152)</f>
        <v>1.0681115591397851E-3</v>
      </c>
      <c r="I152" s="146"/>
      <c r="J152" s="138">
        <f>IF(B152="","",(E152+I152-F152-G152-H152)*3600*24*VLOOKUP(MONTH(B152),'Dados de Entrada'!$T$11:$V$22,3,FALSE))</f>
        <v>1150078.4042130841</v>
      </c>
      <c r="K152" s="100">
        <f>IF(B152="","",IF(J152+K151&lt;'Dados de Entrada'!$G$7,IF(Simulação!J152+K151&lt;'Dados de Entrada'!$L$7,'Dados de Entrada'!$L$7,J152+K151),'Dados de Entrada'!$G$7))</f>
        <v>107563.32</v>
      </c>
      <c r="L152" s="101">
        <f>IF(B152="","",IF(AND(J152&gt;0,K152='Dados de Entrada'!$G$7),(J152/(3600*24*VLOOKUP(MONTH(B152),'Dados de Entrada'!$T$11:$V$22,3,FALSE))),0))</f>
        <v>0.42939008520500455</v>
      </c>
      <c r="M152" s="26">
        <f t="shared" si="20"/>
        <v>0.51859008520500449</v>
      </c>
      <c r="N152" s="102">
        <f>IF(B152="","",IF(K152='Dados de Entrada'!$L$7,1,0))</f>
        <v>0</v>
      </c>
      <c r="O152" s="26">
        <f t="shared" si="21"/>
        <v>12</v>
      </c>
      <c r="P152" s="110">
        <f>IF(B152="","",'Dados de Entrada'!$L$7)</f>
        <v>32269</v>
      </c>
      <c r="Q152" s="103">
        <f t="shared" si="22"/>
        <v>132</v>
      </c>
      <c r="U152" s="18"/>
    </row>
    <row r="153" spans="1:21" ht="14.25" customHeight="1" x14ac:dyDescent="0.25">
      <c r="A153" s="18"/>
      <c r="B153" s="99" t="str">
        <f>IF(AND(YEAR('Dados de Entrada'!N143)&gt;=$D$18,YEAR('Dados de Entrada'!N143)&lt;=$D$19),'Dados de Entrada'!N143,"")</f>
        <v>Janeiro/2005</v>
      </c>
      <c r="C153" s="100">
        <f t="shared" si="18"/>
        <v>107563.32</v>
      </c>
      <c r="D153" s="97">
        <f>IF(B153="","",IFERROR(
INDEX('Dados de Entrada'!$K$13:$K$35,MATCH(C153,'Dados de Entrada'!$J$13:$J$35,0)),
INDEX('Dados de Entrada'!$K$13:$K$35,MATCH(C153,'Dados de Entrada'!$J$13:$J$35,1))+
(C153-INDEX('Dados de Entrada'!$J$13:$J$35,MATCH(C153,'Dados de Entrada'!$J$13:$J$35,1)))*
(INDEX('Dados de Entrada'!$K$13:$K$35,MATCH(C153,'Dados de Entrada'!$J$13:$J$35,1)+1)-INDEX('Dados de Entrada'!$K$13:$K$35,MATCH(C153,'Dados de Entrada'!$J$13:$J$35,1)))/
(INDEX('Dados de Entrada'!$J$13:$J$35,MATCH(C153,'Dados de Entrada'!$J$13:$J$35,1)+1)-INDEX('Dados de Entrada'!$J$13:$J$35,MATCH(C153,'Dados de Entrada'!$J$13:$J$35,1)))
))</f>
        <v>23900</v>
      </c>
      <c r="E153" s="101">
        <f>IF(B153="","",('Dados de Entrada'!O143/'Dados de Entrada'!$Q$6)*'Dados de Entrada'!$L$4)</f>
        <v>0.49466975700934579</v>
      </c>
      <c r="F153" s="101">
        <f t="shared" si="19"/>
        <v>8.9200000000000002E-2</v>
      </c>
      <c r="G153" s="101">
        <f>IF(B153="","",VLOOKUP(MONTH(B153),Retiradas!$P$3:$S$14,3,FALSE))</f>
        <v>1.81989247311828E-2</v>
      </c>
      <c r="H153" s="137">
        <f>IF(B153="","",(VLOOKUP(MONTH(B153),Evaporação!$D$5:$F$16,3,FALSE)/(1000*3600*24*VLOOKUP(MONTH(B153),'Dados de Entrada'!$T$11:$V$22,3,FALSE)))*Simulação!D153)</f>
        <v>1.0056488948626046E-3</v>
      </c>
      <c r="I153" s="146"/>
      <c r="J153" s="138">
        <f>IF(B153="","",(E153+I153-F153-G153-H153)*3600*24*VLOOKUP(MONTH(B153),'Dados de Entrada'!$T$11:$V$22,3,FALSE))</f>
        <v>1034572.6671738318</v>
      </c>
      <c r="K153" s="100">
        <f>IF(B153="","",IF(J153+K152&lt;'Dados de Entrada'!$G$7,IF(Simulação!J153+K152&lt;'Dados de Entrada'!$L$7,'Dados de Entrada'!$L$7,J153+K152),'Dados de Entrada'!$G$7))</f>
        <v>107563.32</v>
      </c>
      <c r="L153" s="101">
        <f>IF(B153="","",IF(AND(J153&gt;0,K153='Dados de Entrada'!$G$7),(J153/(3600*24*VLOOKUP(MONTH(B153),'Dados de Entrada'!$T$11:$V$22,3,FALSE))),0))</f>
        <v>0.3862651833833004</v>
      </c>
      <c r="M153" s="26">
        <f t="shared" si="20"/>
        <v>0.4754651833833004</v>
      </c>
      <c r="N153" s="102">
        <f>IF(B153="","",IF(K153='Dados de Entrada'!$L$7,1,0))</f>
        <v>0</v>
      </c>
      <c r="O153" s="26">
        <f t="shared" si="21"/>
        <v>1</v>
      </c>
      <c r="P153" s="110">
        <f>IF(B153="","",'Dados de Entrada'!$L$7)</f>
        <v>32269</v>
      </c>
      <c r="Q153" s="103">
        <f t="shared" si="22"/>
        <v>133</v>
      </c>
      <c r="U153" s="18"/>
    </row>
    <row r="154" spans="1:21" ht="14.25" customHeight="1" x14ac:dyDescent="0.25">
      <c r="A154" s="18"/>
      <c r="B154" s="99" t="str">
        <f>IF(AND(YEAR('Dados de Entrada'!N144)&gt;=$D$18,YEAR('Dados de Entrada'!N144)&lt;=$D$19),'Dados de Entrada'!N144,"")</f>
        <v>Fevereiro/2005</v>
      </c>
      <c r="C154" s="100">
        <f t="shared" si="18"/>
        <v>107563.32</v>
      </c>
      <c r="D154" s="97">
        <f>IF(B154="","",IFERROR(
INDEX('Dados de Entrada'!$K$13:$K$35,MATCH(C154,'Dados de Entrada'!$J$13:$J$35,0)),
INDEX('Dados de Entrada'!$K$13:$K$35,MATCH(C154,'Dados de Entrada'!$J$13:$J$35,1))+
(C154-INDEX('Dados de Entrada'!$J$13:$J$35,MATCH(C154,'Dados de Entrada'!$J$13:$J$35,1)))*
(INDEX('Dados de Entrada'!$K$13:$K$35,MATCH(C154,'Dados de Entrada'!$J$13:$J$35,1)+1)-INDEX('Dados de Entrada'!$K$13:$K$35,MATCH(C154,'Dados de Entrada'!$J$13:$J$35,1)))/
(INDEX('Dados de Entrada'!$J$13:$J$35,MATCH(C154,'Dados de Entrada'!$J$13:$J$35,1)+1)-INDEX('Dados de Entrada'!$J$13:$J$35,MATCH(C154,'Dados de Entrada'!$J$13:$J$35,1)))
))</f>
        <v>23900</v>
      </c>
      <c r="E154" s="101">
        <f>IF(B154="","",('Dados de Entrada'!O144/'Dados de Entrada'!$Q$6)*'Dados de Entrada'!$L$4)</f>
        <v>0.32769465420560745</v>
      </c>
      <c r="F154" s="101">
        <f t="shared" si="19"/>
        <v>9.5000000000000001E-2</v>
      </c>
      <c r="G154" s="101">
        <f>IF(B154="","",VLOOKUP(MONTH(B154),Retiradas!$P$3:$S$14,3,FALSE))</f>
        <v>2.0107142857142858E-2</v>
      </c>
      <c r="H154" s="137">
        <f>IF(B154="","",(VLOOKUP(MONTH(B154),Evaporação!$D$5:$F$16,3,FALSE)/(1000*3600*24*VLOOKUP(MONTH(B154),'Dados de Entrada'!$T$11:$V$22,3,FALSE)))*Simulação!D154)</f>
        <v>1.1025297619047618E-3</v>
      </c>
      <c r="I154" s="146"/>
      <c r="J154" s="138">
        <f>IF(B154="","",(E154+I154-F154-G154-H154)*3600*24*VLOOKUP(MONTH(B154),'Dados de Entrada'!$T$11:$V$22,3,FALSE))</f>
        <v>511624.46745420556</v>
      </c>
      <c r="K154" s="100">
        <f>IF(B154="","",IF(J154+K153&lt;'Dados de Entrada'!$G$7,IF(Simulação!J154+K153&lt;'Dados de Entrada'!$L$7,'Dados de Entrada'!$L$7,J154+K153),'Dados de Entrada'!$G$7))</f>
        <v>107563.32</v>
      </c>
      <c r="L154" s="101">
        <f>IF(B154="","",IF(AND(J154&gt;0,K154='Dados de Entrada'!$G$7),(J154/(3600*24*VLOOKUP(MONTH(B154),'Dados de Entrada'!$T$11:$V$22,3,FALSE))),0))</f>
        <v>0.21148498158655984</v>
      </c>
      <c r="M154" s="26">
        <f t="shared" si="20"/>
        <v>0.30648498158655985</v>
      </c>
      <c r="N154" s="102">
        <f>IF(B154="","",IF(K154='Dados de Entrada'!$L$7,1,0))</f>
        <v>0</v>
      </c>
      <c r="O154" s="26">
        <f t="shared" si="21"/>
        <v>2</v>
      </c>
      <c r="P154" s="110">
        <f>IF(B154="","",'Dados de Entrada'!$L$7)</f>
        <v>32269</v>
      </c>
      <c r="Q154" s="103">
        <f t="shared" si="22"/>
        <v>134</v>
      </c>
      <c r="U154" s="18"/>
    </row>
    <row r="155" spans="1:21" ht="14.25" customHeight="1" x14ac:dyDescent="0.25">
      <c r="A155" s="18"/>
      <c r="B155" s="99" t="str">
        <f>IF(AND(YEAR('Dados de Entrada'!N145)&gt;=$D$18,YEAR('Dados de Entrada'!N145)&lt;=$D$19),'Dados de Entrada'!N145,"")</f>
        <v>Março/2005</v>
      </c>
      <c r="C155" s="100">
        <f t="shared" si="18"/>
        <v>107563.32</v>
      </c>
      <c r="D155" s="97">
        <f>IF(B155="","",IFERROR(
INDEX('Dados de Entrada'!$K$13:$K$35,MATCH(C155,'Dados de Entrada'!$J$13:$J$35,0)),
INDEX('Dados de Entrada'!$K$13:$K$35,MATCH(C155,'Dados de Entrada'!$J$13:$J$35,1))+
(C155-INDEX('Dados de Entrada'!$J$13:$J$35,MATCH(C155,'Dados de Entrada'!$J$13:$J$35,1)))*
(INDEX('Dados de Entrada'!$K$13:$K$35,MATCH(C155,'Dados de Entrada'!$J$13:$J$35,1)+1)-INDEX('Dados de Entrada'!$K$13:$K$35,MATCH(C155,'Dados de Entrada'!$J$13:$J$35,1)))/
(INDEX('Dados de Entrada'!$J$13:$J$35,MATCH(C155,'Dados de Entrada'!$J$13:$J$35,1)+1)-INDEX('Dados de Entrada'!$J$13:$J$35,MATCH(C155,'Dados de Entrada'!$J$13:$J$35,1)))
))</f>
        <v>23900</v>
      </c>
      <c r="E155" s="101">
        <f>IF(B155="","",('Dados de Entrada'!O145/'Dados de Entrada'!$Q$6)*'Dados de Entrada'!$L$4)</f>
        <v>0.44426444859813086</v>
      </c>
      <c r="F155" s="101">
        <f t="shared" si="19"/>
        <v>0.1</v>
      </c>
      <c r="G155" s="101">
        <f>IF(B155="","",VLOOKUP(MONTH(B155),Retiradas!$P$3:$S$14,3,FALSE))</f>
        <v>1.81989247311828E-2</v>
      </c>
      <c r="H155" s="137">
        <f>IF(B155="","",(VLOOKUP(MONTH(B155),Evaporação!$D$5:$F$16,3,FALSE)/(1000*3600*24*VLOOKUP(MONTH(B155),'Dados de Entrada'!$T$11:$V$22,3,FALSE)))*Simulação!D155)</f>
        <v>1.0279569892473119E-3</v>
      </c>
      <c r="I155" s="146"/>
      <c r="J155" s="138">
        <f>IF(B155="","",(E155+I155-F155-G155-H155)*3600*24*VLOOKUP(MONTH(B155),'Dados de Entrada'!$T$11:$V$22,3,FALSE))</f>
        <v>870580.61912523373</v>
      </c>
      <c r="K155" s="100">
        <f>IF(B155="","",IF(J155+K154&lt;'Dados de Entrada'!$G$7,IF(Simulação!J155+K154&lt;'Dados de Entrada'!$L$7,'Dados de Entrada'!$L$7,J155+K154),'Dados de Entrada'!$G$7))</f>
        <v>107563.32</v>
      </c>
      <c r="L155" s="101">
        <f>IF(B155="","",IF(AND(J155&gt;0,K155='Dados de Entrada'!$G$7),(J155/(3600*24*VLOOKUP(MONTH(B155),'Dados de Entrada'!$T$11:$V$22,3,FALSE))),0))</f>
        <v>0.32503756687770075</v>
      </c>
      <c r="M155" s="26">
        <f t="shared" si="20"/>
        <v>0.42503756687770078</v>
      </c>
      <c r="N155" s="102">
        <f>IF(B155="","",IF(K155='Dados de Entrada'!$L$7,1,0))</f>
        <v>0</v>
      </c>
      <c r="O155" s="26">
        <f t="shared" si="21"/>
        <v>3</v>
      </c>
      <c r="P155" s="110">
        <f>IF(B155="","",'Dados de Entrada'!$L$7)</f>
        <v>32269</v>
      </c>
      <c r="Q155" s="103">
        <f t="shared" si="22"/>
        <v>135</v>
      </c>
      <c r="U155" s="18"/>
    </row>
    <row r="156" spans="1:21" ht="14.25" customHeight="1" x14ac:dyDescent="0.25">
      <c r="A156" s="18"/>
      <c r="B156" s="99" t="str">
        <f>IF(AND(YEAR('Dados de Entrada'!N146)&gt;=$D$18,YEAR('Dados de Entrada'!N146)&lt;=$D$19),'Dados de Entrada'!N146,"")</f>
        <v>Abril/2005</v>
      </c>
      <c r="C156" s="100">
        <f t="shared" si="18"/>
        <v>107563.32</v>
      </c>
      <c r="D156" s="97">
        <f>IF(B156="","",IFERROR(
INDEX('Dados de Entrada'!$K$13:$K$35,MATCH(C156,'Dados de Entrada'!$J$13:$J$35,0)),
INDEX('Dados de Entrada'!$K$13:$K$35,MATCH(C156,'Dados de Entrada'!$J$13:$J$35,1))+
(C156-INDEX('Dados de Entrada'!$J$13:$J$35,MATCH(C156,'Dados de Entrada'!$J$13:$J$35,1)))*
(INDEX('Dados de Entrada'!$K$13:$K$35,MATCH(C156,'Dados de Entrada'!$J$13:$J$35,1)+1)-INDEX('Dados de Entrada'!$K$13:$K$35,MATCH(C156,'Dados de Entrada'!$J$13:$J$35,1)))/
(INDEX('Dados de Entrada'!$J$13:$J$35,MATCH(C156,'Dados de Entrada'!$J$13:$J$35,1)+1)-INDEX('Dados de Entrada'!$J$13:$J$35,MATCH(C156,'Dados de Entrada'!$J$13:$J$35,1)))
))</f>
        <v>23900</v>
      </c>
      <c r="E156" s="101">
        <f>IF(B156="","",('Dados de Entrada'!O146/'Dados de Entrada'!$Q$6)*'Dados de Entrada'!$L$4)</f>
        <v>0.28546968224299063</v>
      </c>
      <c r="F156" s="101">
        <f t="shared" si="19"/>
        <v>0.09</v>
      </c>
      <c r="G156" s="101">
        <f>IF(B156="","",VLOOKUP(MONTH(B156),Retiradas!$P$3:$S$14,3,FALSE))</f>
        <v>1.8791666666666668E-2</v>
      </c>
      <c r="H156" s="137">
        <f>IF(B156="","",(VLOOKUP(MONTH(B156),Evaporação!$D$5:$F$16,3,FALSE)/(1000*3600*24*VLOOKUP(MONTH(B156),'Dados de Entrada'!$T$11:$V$22,3,FALSE)))*Simulação!D156)</f>
        <v>1.2143634259259258E-3</v>
      </c>
      <c r="I156" s="146"/>
      <c r="J156" s="138">
        <f>IF(B156="","",(E156+I156-F156-G156-H156)*3600*24*VLOOKUP(MONTH(B156),'Dados de Entrada'!$T$11:$V$22,3,FALSE))</f>
        <v>454801.78637383168</v>
      </c>
      <c r="K156" s="100">
        <f>IF(B156="","",IF(J156+K155&lt;'Dados de Entrada'!$G$7,IF(Simulação!J156+K155&lt;'Dados de Entrada'!$L$7,'Dados de Entrada'!$L$7,J156+K155),'Dados de Entrada'!$G$7))</f>
        <v>107563.32</v>
      </c>
      <c r="L156" s="101">
        <f>IF(B156="","",IF(AND(J156&gt;0,K156='Dados de Entrada'!$G$7),(J156/(3600*24*VLOOKUP(MONTH(B156),'Dados de Entrada'!$T$11:$V$22,3,FALSE))),0))</f>
        <v>0.17546365215039803</v>
      </c>
      <c r="M156" s="26">
        <f t="shared" si="20"/>
        <v>0.26546365215039802</v>
      </c>
      <c r="N156" s="102">
        <f>IF(B156="","",IF(K156='Dados de Entrada'!$L$7,1,0))</f>
        <v>0</v>
      </c>
      <c r="O156" s="26">
        <f t="shared" si="21"/>
        <v>4</v>
      </c>
      <c r="P156" s="110">
        <f>IF(B156="","",'Dados de Entrada'!$L$7)</f>
        <v>32269</v>
      </c>
      <c r="Q156" s="103">
        <f t="shared" si="22"/>
        <v>136</v>
      </c>
      <c r="U156" s="18"/>
    </row>
    <row r="157" spans="1:21" ht="14.25" customHeight="1" x14ac:dyDescent="0.25">
      <c r="A157" s="18"/>
      <c r="B157" s="99" t="str">
        <f>IF(AND(YEAR('Dados de Entrada'!N147)&gt;=$D$18,YEAR('Dados de Entrada'!N147)&lt;=$D$19),'Dados de Entrada'!N147,"")</f>
        <v>Maio/2005</v>
      </c>
      <c r="C157" s="100">
        <f t="shared" si="18"/>
        <v>107563.32</v>
      </c>
      <c r="D157" s="97">
        <f>IF(B157="","",IFERROR(
INDEX('Dados de Entrada'!$K$13:$K$35,MATCH(C157,'Dados de Entrada'!$J$13:$J$35,0)),
INDEX('Dados de Entrada'!$K$13:$K$35,MATCH(C157,'Dados de Entrada'!$J$13:$J$35,1))+
(C157-INDEX('Dados de Entrada'!$J$13:$J$35,MATCH(C157,'Dados de Entrada'!$J$13:$J$35,1)))*
(INDEX('Dados de Entrada'!$K$13:$K$35,MATCH(C157,'Dados de Entrada'!$J$13:$J$35,1)+1)-INDEX('Dados de Entrada'!$K$13:$K$35,MATCH(C157,'Dados de Entrada'!$J$13:$J$35,1)))/
(INDEX('Dados de Entrada'!$J$13:$J$35,MATCH(C157,'Dados de Entrada'!$J$13:$J$35,1)+1)-INDEX('Dados de Entrada'!$J$13:$J$35,MATCH(C157,'Dados de Entrada'!$J$13:$J$35,1)))
))</f>
        <v>23900</v>
      </c>
      <c r="E157" s="101">
        <f>IF(B157="","",('Dados de Entrada'!O147/'Dados de Entrada'!$Q$6)*'Dados de Entrada'!$L$4)</f>
        <v>0.25154534579439253</v>
      </c>
      <c r="F157" s="101">
        <f t="shared" si="19"/>
        <v>8.5000000000000006E-2</v>
      </c>
      <c r="G157" s="101">
        <f>IF(B157="","",VLOOKUP(MONTH(B157),Retiradas!$P$3:$S$14,3,FALSE))</f>
        <v>1.81989247311828E-2</v>
      </c>
      <c r="H157" s="137">
        <f>IF(B157="","",(VLOOKUP(MONTH(B157),Evaporação!$D$5:$F$16,3,FALSE)/(1000*3600*24*VLOOKUP(MONTH(B157),'Dados de Entrada'!$T$11:$V$22,3,FALSE)))*Simulação!D157)</f>
        <v>1.2760229988052567E-3</v>
      </c>
      <c r="I157" s="146"/>
      <c r="J157" s="138">
        <f>IF(B157="","",(E157+I157-F157-G157-H157)*3600*24*VLOOKUP(MONTH(B157),'Dados de Entrada'!$T$11:$V$22,3,FALSE))</f>
        <v>393913.35417570092</v>
      </c>
      <c r="K157" s="100">
        <f>IF(B157="","",IF(J157+K156&lt;'Dados de Entrada'!$G$7,IF(Simulação!J157+K156&lt;'Dados de Entrada'!$L$7,'Dados de Entrada'!$L$7,J157+K156),'Dados de Entrada'!$G$7))</f>
        <v>107563.32</v>
      </c>
      <c r="L157" s="101">
        <f>IF(B157="","",IF(AND(J157&gt;0,K157='Dados de Entrada'!$G$7),(J157/(3600*24*VLOOKUP(MONTH(B157),'Dados de Entrada'!$T$11:$V$22,3,FALSE))),0))</f>
        <v>0.14707039806440447</v>
      </c>
      <c r="M157" s="26">
        <f t="shared" si="20"/>
        <v>0.23207039806440449</v>
      </c>
      <c r="N157" s="102">
        <f>IF(B157="","",IF(K157='Dados de Entrada'!$L$7,1,0))</f>
        <v>0</v>
      </c>
      <c r="O157" s="26">
        <f t="shared" si="21"/>
        <v>5</v>
      </c>
      <c r="P157" s="110">
        <f>IF(B157="","",'Dados de Entrada'!$L$7)</f>
        <v>32269</v>
      </c>
      <c r="Q157" s="103">
        <f t="shared" si="22"/>
        <v>137</v>
      </c>
      <c r="U157" s="18"/>
    </row>
    <row r="158" spans="1:21" ht="14.25" customHeight="1" x14ac:dyDescent="0.25">
      <c r="A158" s="18"/>
      <c r="B158" s="99" t="str">
        <f>IF(AND(YEAR('Dados de Entrada'!N148)&gt;=$D$18,YEAR('Dados de Entrada'!N148)&lt;=$D$19),'Dados de Entrada'!N148,"")</f>
        <v>Junho/2005</v>
      </c>
      <c r="C158" s="100">
        <f t="shared" si="18"/>
        <v>107563.32</v>
      </c>
      <c r="D158" s="97">
        <f>IF(B158="","",IFERROR(
INDEX('Dados de Entrada'!$K$13:$K$35,MATCH(C158,'Dados de Entrada'!$J$13:$J$35,0)),
INDEX('Dados de Entrada'!$K$13:$K$35,MATCH(C158,'Dados de Entrada'!$J$13:$J$35,1))+
(C158-INDEX('Dados de Entrada'!$J$13:$J$35,MATCH(C158,'Dados de Entrada'!$J$13:$J$35,1)))*
(INDEX('Dados de Entrada'!$K$13:$K$35,MATCH(C158,'Dados de Entrada'!$J$13:$J$35,1)+1)-INDEX('Dados de Entrada'!$K$13:$K$35,MATCH(C158,'Dados de Entrada'!$J$13:$J$35,1)))/
(INDEX('Dados de Entrada'!$J$13:$J$35,MATCH(C158,'Dados de Entrada'!$J$13:$J$35,1)+1)-INDEX('Dados de Entrada'!$J$13:$J$35,MATCH(C158,'Dados de Entrada'!$J$13:$J$35,1)))
))</f>
        <v>23900</v>
      </c>
      <c r="E158" s="101">
        <f>IF(B158="","",('Dados de Entrada'!O148/'Dados de Entrada'!$Q$6)*'Dados de Entrada'!$L$4)</f>
        <v>0.19308</v>
      </c>
      <c r="F158" s="101">
        <f t="shared" si="19"/>
        <v>7.0000000000000007E-2</v>
      </c>
      <c r="G158" s="101">
        <f>IF(B158="","",VLOOKUP(MONTH(B158),Retiradas!$P$3:$S$14,3,FALSE))</f>
        <v>1.8791666666666668E-2</v>
      </c>
      <c r="H158" s="137">
        <f>IF(B158="","",(VLOOKUP(MONTH(B158),Evaporação!$D$5:$F$16,3,FALSE)/(1000*3600*24*VLOOKUP(MONTH(B158),'Dados de Entrada'!$T$11:$V$22,3,FALSE)))*Simulação!D158)</f>
        <v>1.4504128086419755E-3</v>
      </c>
      <c r="I158" s="146"/>
      <c r="J158" s="138">
        <f>IF(B158="","",(E158+I158-F158-G158-H158)*3600*24*VLOOKUP(MONTH(B158),'Dados de Entrada'!$T$11:$V$22,3,FALSE))</f>
        <v>266555.89</v>
      </c>
      <c r="K158" s="100">
        <f>IF(B158="","",IF(J158+K157&lt;'Dados de Entrada'!$G$7,IF(Simulação!J158+K157&lt;'Dados de Entrada'!$L$7,'Dados de Entrada'!$L$7,J158+K157),'Dados de Entrada'!$G$7))</f>
        <v>107563.32</v>
      </c>
      <c r="L158" s="101">
        <f>IF(B158="","",IF(AND(J158&gt;0,K158='Dados de Entrada'!$G$7),(J158/(3600*24*VLOOKUP(MONTH(B158),'Dados de Entrada'!$T$11:$V$22,3,FALSE))),0))</f>
        <v>0.10283792052469136</v>
      </c>
      <c r="M158" s="26">
        <f t="shared" si="20"/>
        <v>0.17283792052469138</v>
      </c>
      <c r="N158" s="102">
        <f>IF(B158="","",IF(K158='Dados de Entrada'!$L$7,1,0))</f>
        <v>0</v>
      </c>
      <c r="O158" s="26">
        <f t="shared" si="21"/>
        <v>6</v>
      </c>
      <c r="P158" s="110">
        <f>IF(B158="","",'Dados de Entrada'!$L$7)</f>
        <v>32269</v>
      </c>
      <c r="Q158" s="103">
        <f t="shared" si="22"/>
        <v>138</v>
      </c>
      <c r="U158" s="18"/>
    </row>
    <row r="159" spans="1:21" ht="14.25" customHeight="1" x14ac:dyDescent="0.25">
      <c r="A159" s="18"/>
      <c r="B159" s="99" t="str">
        <f>IF(AND(YEAR('Dados de Entrada'!N149)&gt;=$D$18,YEAR('Dados de Entrada'!N149)&lt;=$D$19),'Dados de Entrada'!N149,"")</f>
        <v>Julho/2005</v>
      </c>
      <c r="C159" s="100">
        <f t="shared" si="18"/>
        <v>107563.32</v>
      </c>
      <c r="D159" s="97">
        <f>IF(B159="","",IFERROR(
INDEX('Dados de Entrada'!$K$13:$K$35,MATCH(C159,'Dados de Entrada'!$J$13:$J$35,0)),
INDEX('Dados de Entrada'!$K$13:$K$35,MATCH(C159,'Dados de Entrada'!$J$13:$J$35,1))+
(C159-INDEX('Dados de Entrada'!$J$13:$J$35,MATCH(C159,'Dados de Entrada'!$J$13:$J$35,1)))*
(INDEX('Dados de Entrada'!$K$13:$K$35,MATCH(C159,'Dados de Entrada'!$J$13:$J$35,1)+1)-INDEX('Dados de Entrada'!$K$13:$K$35,MATCH(C159,'Dados de Entrada'!$J$13:$J$35,1)))/
(INDEX('Dados de Entrada'!$J$13:$J$35,MATCH(C159,'Dados de Entrada'!$J$13:$J$35,1)+1)-INDEX('Dados de Entrada'!$J$13:$J$35,MATCH(C159,'Dados de Entrada'!$J$13:$J$35,1)))
))</f>
        <v>23900</v>
      </c>
      <c r="E159" s="101">
        <f>IF(B159="","",('Dados de Entrada'!O149/'Dados de Entrada'!$Q$6)*'Dados de Entrada'!$L$4)</f>
        <v>0.15277981308411215</v>
      </c>
      <c r="F159" s="101">
        <f t="shared" si="19"/>
        <v>7.0000000000000007E-2</v>
      </c>
      <c r="G159" s="101">
        <f>IF(B159="","",VLOOKUP(MONTH(B159),Retiradas!$P$3:$S$14,3,FALSE))</f>
        <v>1.81989247311828E-2</v>
      </c>
      <c r="H159" s="137">
        <f>IF(B159="","",(VLOOKUP(MONTH(B159),Evaporação!$D$5:$F$16,3,FALSE)/(1000*3600*24*VLOOKUP(MONTH(B159),'Dados de Entrada'!$T$11:$V$22,3,FALSE)))*Simulação!D159)</f>
        <v>1.8346176821983273E-3</v>
      </c>
      <c r="I159" s="146"/>
      <c r="J159" s="138">
        <f>IF(B159="","",(E159+I159-F159-G159-H159)*3600*24*VLOOKUP(MONTH(B159),'Dados de Entrada'!$T$11:$V$22,3,FALSE))</f>
        <v>168059.61136448596</v>
      </c>
      <c r="K159" s="100">
        <f>IF(B159="","",IF(J159+K158&lt;'Dados de Entrada'!$G$7,IF(Simulação!J159+K158&lt;'Dados de Entrada'!$L$7,'Dados de Entrada'!$L$7,J159+K158),'Dados de Entrada'!$G$7))</f>
        <v>107563.32</v>
      </c>
      <c r="L159" s="101">
        <f>IF(B159="","",IF(AND(J159&gt;0,K159='Dados de Entrada'!$G$7),(J159/(3600*24*VLOOKUP(MONTH(B159),'Dados de Entrada'!$T$11:$V$22,3,FALSE))),0))</f>
        <v>6.2746270670731019E-2</v>
      </c>
      <c r="M159" s="26">
        <f t="shared" si="20"/>
        <v>0.13274627067073103</v>
      </c>
      <c r="N159" s="102">
        <f>IF(B159="","",IF(K159='Dados de Entrada'!$L$7,1,0))</f>
        <v>0</v>
      </c>
      <c r="O159" s="26">
        <f t="shared" si="21"/>
        <v>7</v>
      </c>
      <c r="P159" s="110">
        <f>IF(B159="","",'Dados de Entrada'!$L$7)</f>
        <v>32269</v>
      </c>
      <c r="Q159" s="103">
        <f t="shared" si="22"/>
        <v>139</v>
      </c>
      <c r="U159" s="18"/>
    </row>
    <row r="160" spans="1:21" ht="14.25" customHeight="1" x14ac:dyDescent="0.25">
      <c r="A160" s="18"/>
      <c r="B160" s="99" t="str">
        <f>IF(AND(YEAR('Dados de Entrada'!N150)&gt;=$D$18,YEAR('Dados de Entrada'!N150)&lt;=$D$19),'Dados de Entrada'!N150,"")</f>
        <v>Agosto/2005</v>
      </c>
      <c r="C160" s="100">
        <f t="shared" si="18"/>
        <v>107563.32</v>
      </c>
      <c r="D160" s="97">
        <f>IF(B160="","",IFERROR(
INDEX('Dados de Entrada'!$K$13:$K$35,MATCH(C160,'Dados de Entrada'!$J$13:$J$35,0)),
INDEX('Dados de Entrada'!$K$13:$K$35,MATCH(C160,'Dados de Entrada'!$J$13:$J$35,1))+
(C160-INDEX('Dados de Entrada'!$J$13:$J$35,MATCH(C160,'Dados de Entrada'!$J$13:$J$35,1)))*
(INDEX('Dados de Entrada'!$K$13:$K$35,MATCH(C160,'Dados de Entrada'!$J$13:$J$35,1)+1)-INDEX('Dados de Entrada'!$K$13:$K$35,MATCH(C160,'Dados de Entrada'!$J$13:$J$35,1)))/
(INDEX('Dados de Entrada'!$J$13:$J$35,MATCH(C160,'Dados de Entrada'!$J$13:$J$35,1)+1)-INDEX('Dados de Entrada'!$J$13:$J$35,MATCH(C160,'Dados de Entrada'!$J$13:$J$35,1)))
))</f>
        <v>23900</v>
      </c>
      <c r="E160" s="101">
        <f>IF(B160="","",('Dados de Entrada'!O150/'Dados de Entrada'!$Q$6)*'Dados de Entrada'!$L$4)</f>
        <v>0.12535162616822429</v>
      </c>
      <c r="F160" s="101">
        <f t="shared" si="19"/>
        <v>6.7000000000000004E-2</v>
      </c>
      <c r="G160" s="101">
        <f>IF(B160="","",VLOOKUP(MONTH(B160),Retiradas!$P$3:$S$14,3,FALSE))</f>
        <v>1.81989247311828E-2</v>
      </c>
      <c r="H160" s="137">
        <f>IF(B160="","",(VLOOKUP(MONTH(B160),Evaporação!$D$5:$F$16,3,FALSE)/(1000*3600*24*VLOOKUP(MONTH(B160),'Dados de Entrada'!$T$11:$V$22,3,FALSE)))*Simulação!D160)</f>
        <v>2.3905353942652329E-3</v>
      </c>
      <c r="I160" s="146"/>
      <c r="J160" s="138">
        <f>IF(B160="","",(E160+I160-F160-G160-H160)*3600*24*VLOOKUP(MONTH(B160),'Dados de Entrada'!$T$11:$V$22,3,FALSE))</f>
        <v>101142.18552897191</v>
      </c>
      <c r="K160" s="100">
        <f>IF(B160="","",IF(J160+K159&lt;'Dados de Entrada'!$G$7,IF(Simulação!J160+K159&lt;'Dados de Entrada'!$L$7,'Dados de Entrada'!$L$7,J160+K159),'Dados de Entrada'!$G$7))</f>
        <v>107563.32</v>
      </c>
      <c r="L160" s="101">
        <f>IF(B160="","",IF(AND(J160&gt;0,K160='Dados de Entrada'!$G$7),(J160/(3600*24*VLOOKUP(MONTH(B160),'Dados de Entrada'!$T$11:$V$22,3,FALSE))),0))</f>
        <v>3.7762166042776248E-2</v>
      </c>
      <c r="M160" s="26">
        <f t="shared" si="20"/>
        <v>0.10476216604277624</v>
      </c>
      <c r="N160" s="102">
        <f>IF(B160="","",IF(K160='Dados de Entrada'!$L$7,1,0))</f>
        <v>0</v>
      </c>
      <c r="O160" s="26">
        <f t="shared" si="21"/>
        <v>8</v>
      </c>
      <c r="P160" s="110">
        <f>IF(B160="","",'Dados de Entrada'!$L$7)</f>
        <v>32269</v>
      </c>
      <c r="Q160" s="103">
        <f t="shared" si="22"/>
        <v>140</v>
      </c>
      <c r="U160" s="18"/>
    </row>
    <row r="161" spans="1:21" ht="14.25" customHeight="1" x14ac:dyDescent="0.25">
      <c r="A161" s="18"/>
      <c r="B161" s="99" t="str">
        <f>IF(AND(YEAR('Dados de Entrada'!N151)&gt;=$D$18,YEAR('Dados de Entrada'!N151)&lt;=$D$19),'Dados de Entrada'!N151,"")</f>
        <v>Setembro/2005</v>
      </c>
      <c r="C161" s="100">
        <f t="shared" si="18"/>
        <v>107563.32</v>
      </c>
      <c r="D161" s="97">
        <f>IF(B161="","",IFERROR(
INDEX('Dados de Entrada'!$K$13:$K$35,MATCH(C161,'Dados de Entrada'!$J$13:$J$35,0)),
INDEX('Dados de Entrada'!$K$13:$K$35,MATCH(C161,'Dados de Entrada'!$J$13:$J$35,1))+
(C161-INDEX('Dados de Entrada'!$J$13:$J$35,MATCH(C161,'Dados de Entrada'!$J$13:$J$35,1)))*
(INDEX('Dados de Entrada'!$K$13:$K$35,MATCH(C161,'Dados de Entrada'!$J$13:$J$35,1)+1)-INDEX('Dados de Entrada'!$K$13:$K$35,MATCH(C161,'Dados de Entrada'!$J$13:$J$35,1)))/
(INDEX('Dados de Entrada'!$J$13:$J$35,MATCH(C161,'Dados de Entrada'!$J$13:$J$35,1)+1)-INDEX('Dados de Entrada'!$J$13:$J$35,MATCH(C161,'Dados de Entrada'!$J$13:$J$35,1)))
))</f>
        <v>23900</v>
      </c>
      <c r="E161" s="101">
        <f>IF(B161="","",('Dados de Entrada'!O151/'Dados de Entrada'!$Q$6)*'Dados de Entrada'!$L$4)</f>
        <v>0.13437405607476635</v>
      </c>
      <c r="F161" s="101">
        <f t="shared" si="19"/>
        <v>6.5000000000000002E-2</v>
      </c>
      <c r="G161" s="101">
        <f>IF(B161="","",VLOOKUP(MONTH(B161),Retiradas!$P$3:$S$14,3,FALSE))</f>
        <v>1.8791666666666668E-2</v>
      </c>
      <c r="H161" s="137">
        <f>IF(B161="","",(VLOOKUP(MONTH(B161),Evaporação!$D$5:$F$16,3,FALSE)/(1000*3600*24*VLOOKUP(MONTH(B161),'Dados de Entrada'!$T$11:$V$22,3,FALSE)))*Simulação!D161)</f>
        <v>2.2438522376543209E-3</v>
      </c>
      <c r="I161" s="146"/>
      <c r="J161" s="138">
        <f>IF(B161="","",(E161+I161-F161-G161-H161)*3600*24*VLOOKUP(MONTH(B161),'Dados de Entrada'!$T$11:$V$22,3,FALSE))</f>
        <v>125293.48834579438</v>
      </c>
      <c r="K161" s="100">
        <f>IF(B161="","",IF(J161+K160&lt;'Dados de Entrada'!$G$7,IF(Simulação!J161+K160&lt;'Dados de Entrada'!$L$7,'Dados de Entrada'!$L$7,J161+K160),'Dados de Entrada'!$G$7))</f>
        <v>107563.32</v>
      </c>
      <c r="L161" s="101">
        <f>IF(B161="","",IF(AND(J161&gt;0,K161='Dados de Entrada'!$G$7),(J161/(3600*24*VLOOKUP(MONTH(B161),'Dados de Entrada'!$T$11:$V$22,3,FALSE))),0))</f>
        <v>4.833853717044536E-2</v>
      </c>
      <c r="M161" s="26">
        <f t="shared" si="20"/>
        <v>0.11333853717044537</v>
      </c>
      <c r="N161" s="102">
        <f>IF(B161="","",IF(K161='Dados de Entrada'!$L$7,1,0))</f>
        <v>0</v>
      </c>
      <c r="O161" s="26">
        <f t="shared" si="21"/>
        <v>9</v>
      </c>
      <c r="P161" s="110">
        <f>IF(B161="","",'Dados de Entrada'!$L$7)</f>
        <v>32269</v>
      </c>
      <c r="Q161" s="103">
        <f t="shared" si="22"/>
        <v>141</v>
      </c>
      <c r="U161" s="18"/>
    </row>
    <row r="162" spans="1:21" ht="14.25" customHeight="1" x14ac:dyDescent="0.25">
      <c r="A162" s="18"/>
      <c r="B162" s="99" t="str">
        <f>IF(AND(YEAR('Dados de Entrada'!N152)&gt;=$D$18,YEAR('Dados de Entrada'!N152)&lt;=$D$19),'Dados de Entrada'!N152,"")</f>
        <v>Outubro/2005</v>
      </c>
      <c r="C162" s="100">
        <f t="shared" si="18"/>
        <v>107563.32</v>
      </c>
      <c r="D162" s="97">
        <f>IF(B162="","",IFERROR(
INDEX('Dados de Entrada'!$K$13:$K$35,MATCH(C162,'Dados de Entrada'!$J$13:$J$35,0)),
INDEX('Dados de Entrada'!$K$13:$K$35,MATCH(C162,'Dados de Entrada'!$J$13:$J$35,1))+
(C162-INDEX('Dados de Entrada'!$J$13:$J$35,MATCH(C162,'Dados de Entrada'!$J$13:$J$35,1)))*
(INDEX('Dados de Entrada'!$K$13:$K$35,MATCH(C162,'Dados de Entrada'!$J$13:$J$35,1)+1)-INDEX('Dados de Entrada'!$K$13:$K$35,MATCH(C162,'Dados de Entrada'!$J$13:$J$35,1)))/
(INDEX('Dados de Entrada'!$J$13:$J$35,MATCH(C162,'Dados de Entrada'!$J$13:$J$35,1)+1)-INDEX('Dados de Entrada'!$J$13:$J$35,MATCH(C162,'Dados de Entrada'!$J$13:$J$35,1)))
))</f>
        <v>23900</v>
      </c>
      <c r="E162" s="101">
        <f>IF(B162="","",('Dados de Entrada'!O152/'Dados de Entrada'!$Q$6)*'Dados de Entrada'!$L$4)</f>
        <v>0.14435887850467288</v>
      </c>
      <c r="F162" s="101">
        <f t="shared" si="19"/>
        <v>6.2E-2</v>
      </c>
      <c r="G162" s="101">
        <f>IF(B162="","",VLOOKUP(MONTH(B162),Retiradas!$P$3:$S$14,3,FALSE))</f>
        <v>1.81989247311828E-2</v>
      </c>
      <c r="H162" s="137">
        <f>IF(B162="","",(VLOOKUP(MONTH(B162),Evaporação!$D$5:$F$16,3,FALSE)/(1000*3600*24*VLOOKUP(MONTH(B162),'Dados de Entrada'!$T$11:$V$22,3,FALSE)))*Simulação!D162)</f>
        <v>1.9524044205495817E-3</v>
      </c>
      <c r="I162" s="146"/>
      <c r="J162" s="138">
        <f>IF(B162="","",(E162+I162-F162-G162-H162)*3600*24*VLOOKUP(MONTH(B162),'Dados de Entrada'!$T$11:$V$22,3,FALSE))</f>
        <v>166616.70018691584</v>
      </c>
      <c r="K162" s="100">
        <f>IF(B162="","",IF(J162+K161&lt;'Dados de Entrada'!$G$7,IF(Simulação!J162+K161&lt;'Dados de Entrada'!$L$7,'Dados de Entrada'!$L$7,J162+K161),'Dados de Entrada'!$G$7))</f>
        <v>107563.32</v>
      </c>
      <c r="L162" s="101">
        <f>IF(B162="","",IF(AND(J162&gt;0,K162='Dados de Entrada'!$G$7),(J162/(3600*24*VLOOKUP(MONTH(B162),'Dados de Entrada'!$T$11:$V$22,3,FALSE))),0))</f>
        <v>6.2207549352940504E-2</v>
      </c>
      <c r="M162" s="26">
        <f t="shared" si="20"/>
        <v>0.12420754935294051</v>
      </c>
      <c r="N162" s="102">
        <f>IF(B162="","",IF(K162='Dados de Entrada'!$L$7,1,0))</f>
        <v>0</v>
      </c>
      <c r="O162" s="26">
        <f t="shared" si="21"/>
        <v>10</v>
      </c>
      <c r="P162" s="110">
        <f>IF(B162="","",'Dados de Entrada'!$L$7)</f>
        <v>32269</v>
      </c>
      <c r="Q162" s="103">
        <f t="shared" si="22"/>
        <v>142</v>
      </c>
      <c r="U162" s="18"/>
    </row>
    <row r="163" spans="1:21" ht="14.25" customHeight="1" x14ac:dyDescent="0.25">
      <c r="A163" s="18"/>
      <c r="B163" s="99" t="str">
        <f>IF(AND(YEAR('Dados de Entrada'!N153)&gt;=$D$18,YEAR('Dados de Entrada'!N153)&lt;=$D$19),'Dados de Entrada'!N153,"")</f>
        <v>Novembro/2005</v>
      </c>
      <c r="C163" s="100">
        <f t="shared" si="18"/>
        <v>107563.32</v>
      </c>
      <c r="D163" s="97">
        <f>IF(B163="","",IFERROR(
INDEX('Dados de Entrada'!$K$13:$K$35,MATCH(C163,'Dados de Entrada'!$J$13:$J$35,0)),
INDEX('Dados de Entrada'!$K$13:$K$35,MATCH(C163,'Dados de Entrada'!$J$13:$J$35,1))+
(C163-INDEX('Dados de Entrada'!$J$13:$J$35,MATCH(C163,'Dados de Entrada'!$J$13:$J$35,1)))*
(INDEX('Dados de Entrada'!$K$13:$K$35,MATCH(C163,'Dados de Entrada'!$J$13:$J$35,1)+1)-INDEX('Dados de Entrada'!$K$13:$K$35,MATCH(C163,'Dados de Entrada'!$J$13:$J$35,1)))/
(INDEX('Dados de Entrada'!$J$13:$J$35,MATCH(C163,'Dados de Entrada'!$J$13:$J$35,1)+1)-INDEX('Dados de Entrada'!$J$13:$J$35,MATCH(C163,'Dados de Entrada'!$J$13:$J$35,1)))
))</f>
        <v>23900</v>
      </c>
      <c r="E163" s="101">
        <f>IF(B163="","",('Dados de Entrada'!O153/'Dados de Entrada'!$Q$6)*'Dados de Entrada'!$L$4)</f>
        <v>0.29834168224299068</v>
      </c>
      <c r="F163" s="101">
        <f t="shared" si="19"/>
        <v>7.4999999999999997E-2</v>
      </c>
      <c r="G163" s="101">
        <f>IF(B163="","",VLOOKUP(MONTH(B163),Retiradas!$P$3:$S$14,3,FALSE))</f>
        <v>1.8791666666666668E-2</v>
      </c>
      <c r="H163" s="137">
        <f>IF(B163="","",(VLOOKUP(MONTH(B163),Evaporação!$D$5:$F$16,3,FALSE)/(1000*3600*24*VLOOKUP(MONTH(B163),'Dados de Entrada'!$T$11:$V$22,3,FALSE)))*Simulação!D163)</f>
        <v>1.4033873456790122E-3</v>
      </c>
      <c r="I163" s="146"/>
      <c r="J163" s="138">
        <f>IF(B163="","",(E163+I163-F163-G163-H163)*3600*24*VLOOKUP(MONTH(B163),'Dados de Entrada'!$T$11:$V$22,3,FALSE))</f>
        <v>526556.06037383177</v>
      </c>
      <c r="K163" s="100">
        <f>IF(B163="","",IF(J163+K162&lt;'Dados de Entrada'!$G$7,IF(Simulação!J163+K162&lt;'Dados de Entrada'!$L$7,'Dados de Entrada'!$L$7,J163+K162),'Dados de Entrada'!$G$7))</f>
        <v>107563.32</v>
      </c>
      <c r="L163" s="101">
        <f>IF(B163="","",IF(AND(J163&gt;0,K163='Dados de Entrada'!$G$7),(J163/(3600*24*VLOOKUP(MONTH(B163),'Dados de Entrada'!$T$11:$V$22,3,FALSE))),0))</f>
        <v>0.20314662823064497</v>
      </c>
      <c r="M163" s="26">
        <f t="shared" si="20"/>
        <v>0.27814662823064495</v>
      </c>
      <c r="N163" s="102">
        <f>IF(B163="","",IF(K163='Dados de Entrada'!$L$7,1,0))</f>
        <v>0</v>
      </c>
      <c r="O163" s="26">
        <f t="shared" si="21"/>
        <v>11</v>
      </c>
      <c r="P163" s="110">
        <f>IF(B163="","",'Dados de Entrada'!$L$7)</f>
        <v>32269</v>
      </c>
      <c r="Q163" s="103">
        <f t="shared" si="22"/>
        <v>143</v>
      </c>
      <c r="U163" s="18"/>
    </row>
    <row r="164" spans="1:21" ht="14.25" customHeight="1" x14ac:dyDescent="0.25">
      <c r="A164" s="18"/>
      <c r="B164" s="99" t="str">
        <f>IF(AND(YEAR('Dados de Entrada'!N154)&gt;=$D$18,YEAR('Dados de Entrada'!N154)&lt;=$D$19),'Dados de Entrada'!N154,"")</f>
        <v>Dezembro/2005</v>
      </c>
      <c r="C164" s="100">
        <f t="shared" si="18"/>
        <v>107563.32</v>
      </c>
      <c r="D164" s="97">
        <f>IF(B164="","",IFERROR(
INDEX('Dados de Entrada'!$K$13:$K$35,MATCH(C164,'Dados de Entrada'!$J$13:$J$35,0)),
INDEX('Dados de Entrada'!$K$13:$K$35,MATCH(C164,'Dados de Entrada'!$J$13:$J$35,1))+
(C164-INDEX('Dados de Entrada'!$J$13:$J$35,MATCH(C164,'Dados de Entrada'!$J$13:$J$35,1)))*
(INDEX('Dados de Entrada'!$K$13:$K$35,MATCH(C164,'Dados de Entrada'!$J$13:$J$35,1)+1)-INDEX('Dados de Entrada'!$K$13:$K$35,MATCH(C164,'Dados de Entrada'!$J$13:$J$35,1)))/
(INDEX('Dados de Entrada'!$J$13:$J$35,MATCH(C164,'Dados de Entrada'!$J$13:$J$35,1)+1)-INDEX('Dados de Entrada'!$J$13:$J$35,MATCH(C164,'Dados de Entrada'!$J$13:$J$35,1)))
))</f>
        <v>23900</v>
      </c>
      <c r="E164" s="101">
        <f>IF(B164="","",('Dados de Entrada'!O154/'Dados de Entrada'!$Q$6)*'Dados de Entrada'!$L$4)</f>
        <v>0.83980777570093457</v>
      </c>
      <c r="F164" s="101">
        <f t="shared" si="19"/>
        <v>8.9200000000000002E-2</v>
      </c>
      <c r="G164" s="101">
        <f>IF(B164="","",VLOOKUP(MONTH(B164),Retiradas!$P$3:$S$14,3,FALSE))</f>
        <v>1.81989247311828E-2</v>
      </c>
      <c r="H164" s="137">
        <f>IF(B164="","",(VLOOKUP(MONTH(B164),Evaporação!$D$5:$F$16,3,FALSE)/(1000*3600*24*VLOOKUP(MONTH(B164),'Dados de Entrada'!$T$11:$V$22,3,FALSE)))*Simulação!D164)</f>
        <v>1.0681115591397851E-3</v>
      </c>
      <c r="I164" s="146"/>
      <c r="J164" s="138">
        <f>IF(B164="","",(E164+I164-F164-G164-H164)*3600*24*VLOOKUP(MONTH(B164),'Dados de Entrada'!$T$11:$V$22,3,FALSE))</f>
        <v>1958823.0364373834</v>
      </c>
      <c r="K164" s="100">
        <f>IF(B164="","",IF(J164+K163&lt;'Dados de Entrada'!$G$7,IF(Simulação!J164+K163&lt;'Dados de Entrada'!$L$7,'Dados de Entrada'!$L$7,J164+K163),'Dados de Entrada'!$G$7))</f>
        <v>107563.32</v>
      </c>
      <c r="L164" s="101">
        <f>IF(B164="","",IF(AND(J164&gt;0,K164='Dados de Entrada'!$G$7),(J164/(3600*24*VLOOKUP(MONTH(B164),'Dados de Entrada'!$T$11:$V$22,3,FALSE))),0))</f>
        <v>0.73134073941061206</v>
      </c>
      <c r="M164" s="26">
        <f t="shared" si="20"/>
        <v>0.82054073941061212</v>
      </c>
      <c r="N164" s="102">
        <f>IF(B164="","",IF(K164='Dados de Entrada'!$L$7,1,0))</f>
        <v>0</v>
      </c>
      <c r="O164" s="26">
        <f t="shared" si="21"/>
        <v>12</v>
      </c>
      <c r="P164" s="110">
        <f>IF(B164="","",'Dados de Entrada'!$L$7)</f>
        <v>32269</v>
      </c>
      <c r="Q164" s="103">
        <f t="shared" si="22"/>
        <v>144</v>
      </c>
      <c r="U164" s="18"/>
    </row>
    <row r="165" spans="1:21" ht="14.25" customHeight="1" x14ac:dyDescent="0.25">
      <c r="A165" s="18"/>
      <c r="B165" s="99" t="str">
        <f>IF(AND(YEAR('Dados de Entrada'!N155)&gt;=$D$18,YEAR('Dados de Entrada'!N155)&lt;=$D$19),'Dados de Entrada'!N155,"")</f>
        <v>Janeiro/2006</v>
      </c>
      <c r="C165" s="100">
        <f t="shared" si="18"/>
        <v>107563.32</v>
      </c>
      <c r="D165" s="97">
        <f>IF(B165="","",IFERROR(
INDEX('Dados de Entrada'!$K$13:$K$35,MATCH(C165,'Dados de Entrada'!$J$13:$J$35,0)),
INDEX('Dados de Entrada'!$K$13:$K$35,MATCH(C165,'Dados de Entrada'!$J$13:$J$35,1))+
(C165-INDEX('Dados de Entrada'!$J$13:$J$35,MATCH(C165,'Dados de Entrada'!$J$13:$J$35,1)))*
(INDEX('Dados de Entrada'!$K$13:$K$35,MATCH(C165,'Dados de Entrada'!$J$13:$J$35,1)+1)-INDEX('Dados de Entrada'!$K$13:$K$35,MATCH(C165,'Dados de Entrada'!$J$13:$J$35,1)))/
(INDEX('Dados de Entrada'!$J$13:$J$35,MATCH(C165,'Dados de Entrada'!$J$13:$J$35,1)+1)-INDEX('Dados de Entrada'!$J$13:$J$35,MATCH(C165,'Dados de Entrada'!$J$13:$J$35,1)))
))</f>
        <v>23900</v>
      </c>
      <c r="E165" s="101">
        <f>IF(B165="","",('Dados de Entrada'!O155/'Dados de Entrada'!$Q$6)*'Dados de Entrada'!$L$4)</f>
        <v>0.49106078504672901</v>
      </c>
      <c r="F165" s="101">
        <f t="shared" si="19"/>
        <v>8.9200000000000002E-2</v>
      </c>
      <c r="G165" s="101">
        <f>IF(B165="","",VLOOKUP(MONTH(B165),Retiradas!$P$3:$S$14,3,FALSE))</f>
        <v>1.81989247311828E-2</v>
      </c>
      <c r="H165" s="137">
        <f>IF(B165="","",(VLOOKUP(MONTH(B165),Evaporação!$D$5:$F$16,3,FALSE)/(1000*3600*24*VLOOKUP(MONTH(B165),'Dados de Entrada'!$T$11:$V$22,3,FALSE)))*Simulação!D165)</f>
        <v>1.0056488948626046E-3</v>
      </c>
      <c r="I165" s="146"/>
      <c r="J165" s="138">
        <f>IF(B165="","",(E165+I165-F165-G165-H165)*3600*24*VLOOKUP(MONTH(B165),'Dados de Entrada'!$T$11:$V$22,3,FALSE))</f>
        <v>1024906.3966691591</v>
      </c>
      <c r="K165" s="100">
        <f>IF(B165="","",IF(J165+K164&lt;'Dados de Entrada'!$G$7,IF(Simulação!J165+K164&lt;'Dados de Entrada'!$L$7,'Dados de Entrada'!$L$7,J165+K164),'Dados de Entrada'!$G$7))</f>
        <v>107563.32</v>
      </c>
      <c r="L165" s="101">
        <f>IF(B165="","",IF(AND(J165&gt;0,K165='Dados de Entrada'!$G$7),(J165/(3600*24*VLOOKUP(MONTH(B165),'Dados de Entrada'!$T$11:$V$22,3,FALSE))),0))</f>
        <v>0.38265621142068362</v>
      </c>
      <c r="M165" s="26">
        <f t="shared" si="20"/>
        <v>0.47185621142068362</v>
      </c>
      <c r="N165" s="102">
        <f>IF(B165="","",IF(K165='Dados de Entrada'!$L$7,1,0))</f>
        <v>0</v>
      </c>
      <c r="O165" s="26">
        <f t="shared" si="21"/>
        <v>1</v>
      </c>
      <c r="P165" s="110">
        <f>IF(B165="","",'Dados de Entrada'!$L$7)</f>
        <v>32269</v>
      </c>
      <c r="Q165" s="103">
        <f t="shared" si="22"/>
        <v>145</v>
      </c>
      <c r="U165" s="18"/>
    </row>
    <row r="166" spans="1:21" ht="14.25" customHeight="1" x14ac:dyDescent="0.25">
      <c r="A166" s="18"/>
      <c r="B166" s="99" t="str">
        <f>IF(AND(YEAR('Dados de Entrada'!N156)&gt;=$D$18,YEAR('Dados de Entrada'!N156)&lt;=$D$19),'Dados de Entrada'!N156,"")</f>
        <v>Fevereiro/2006</v>
      </c>
      <c r="C166" s="100">
        <f t="shared" si="18"/>
        <v>107563.32</v>
      </c>
      <c r="D166" s="97">
        <f>IF(B166="","",IFERROR(
INDEX('Dados de Entrada'!$K$13:$K$35,MATCH(C166,'Dados de Entrada'!$J$13:$J$35,0)),
INDEX('Dados de Entrada'!$K$13:$K$35,MATCH(C166,'Dados de Entrada'!$J$13:$J$35,1))+
(C166-INDEX('Dados de Entrada'!$J$13:$J$35,MATCH(C166,'Dados de Entrada'!$J$13:$J$35,1)))*
(INDEX('Dados de Entrada'!$K$13:$K$35,MATCH(C166,'Dados de Entrada'!$J$13:$J$35,1)+1)-INDEX('Dados de Entrada'!$K$13:$K$35,MATCH(C166,'Dados de Entrada'!$J$13:$J$35,1)))/
(INDEX('Dados de Entrada'!$J$13:$J$35,MATCH(C166,'Dados de Entrada'!$J$13:$J$35,1)+1)-INDEX('Dados de Entrada'!$J$13:$J$35,MATCH(C166,'Dados de Entrada'!$J$13:$J$35,1)))
))</f>
        <v>23900</v>
      </c>
      <c r="E166" s="101">
        <f>IF(B166="","",('Dados de Entrada'!O156/'Dados de Entrada'!$Q$6)*'Dados de Entrada'!$L$4)</f>
        <v>0.44618923364485985</v>
      </c>
      <c r="F166" s="101">
        <f t="shared" si="19"/>
        <v>9.5000000000000001E-2</v>
      </c>
      <c r="G166" s="101">
        <f>IF(B166="","",VLOOKUP(MONTH(B166),Retiradas!$P$3:$S$14,3,FALSE))</f>
        <v>2.0107142857142858E-2</v>
      </c>
      <c r="H166" s="137">
        <f>IF(B166="","",(VLOOKUP(MONTH(B166),Evaporação!$D$5:$F$16,3,FALSE)/(1000*3600*24*VLOOKUP(MONTH(B166),'Dados de Entrada'!$T$11:$V$22,3,FALSE)))*Simulação!D166)</f>
        <v>1.1025297619047618E-3</v>
      </c>
      <c r="I166" s="146"/>
      <c r="J166" s="138">
        <f>IF(B166="","",(E166+I166-F166-G166-H166)*3600*24*VLOOKUP(MONTH(B166),'Dados de Entrada'!$T$11:$V$22,3,FALSE))</f>
        <v>798286.55403364485</v>
      </c>
      <c r="K166" s="100">
        <f>IF(B166="","",IF(J166+K165&lt;'Dados de Entrada'!$G$7,IF(Simulação!J166+K165&lt;'Dados de Entrada'!$L$7,'Dados de Entrada'!$L$7,J166+K165),'Dados de Entrada'!$G$7))</f>
        <v>107563.32</v>
      </c>
      <c r="L166" s="101">
        <f>IF(B166="","",IF(AND(J166&gt;0,K166='Dados de Entrada'!$G$7),(J166/(3600*24*VLOOKUP(MONTH(B166),'Dados de Entrada'!$T$11:$V$22,3,FALSE))),0))</f>
        <v>0.32997956102581216</v>
      </c>
      <c r="M166" s="26">
        <f t="shared" si="20"/>
        <v>0.42497956102581214</v>
      </c>
      <c r="N166" s="102">
        <f>IF(B166="","",IF(K166='Dados de Entrada'!$L$7,1,0))</f>
        <v>0</v>
      </c>
      <c r="O166" s="26">
        <f t="shared" si="21"/>
        <v>2</v>
      </c>
      <c r="P166" s="110">
        <f>IF(B166="","",'Dados de Entrada'!$L$7)</f>
        <v>32269</v>
      </c>
      <c r="Q166" s="103">
        <f t="shared" si="22"/>
        <v>146</v>
      </c>
      <c r="U166" s="18"/>
    </row>
    <row r="167" spans="1:21" ht="14.25" customHeight="1" x14ac:dyDescent="0.25">
      <c r="A167" s="18"/>
      <c r="B167" s="99" t="str">
        <f>IF(AND(YEAR('Dados de Entrada'!N157)&gt;=$D$18,YEAR('Dados de Entrada'!N157)&lt;=$D$19),'Dados de Entrada'!N157,"")</f>
        <v>Março/2006</v>
      </c>
      <c r="C167" s="100">
        <f t="shared" si="18"/>
        <v>107563.32</v>
      </c>
      <c r="D167" s="97">
        <f>IF(B167="","",IFERROR(
INDEX('Dados de Entrada'!$K$13:$K$35,MATCH(C167,'Dados de Entrada'!$J$13:$J$35,0)),
INDEX('Dados de Entrada'!$K$13:$K$35,MATCH(C167,'Dados de Entrada'!$J$13:$J$35,1))+
(C167-INDEX('Dados de Entrada'!$J$13:$J$35,MATCH(C167,'Dados de Entrada'!$J$13:$J$35,1)))*
(INDEX('Dados de Entrada'!$K$13:$K$35,MATCH(C167,'Dados de Entrada'!$J$13:$J$35,1)+1)-INDEX('Dados de Entrada'!$K$13:$K$35,MATCH(C167,'Dados de Entrada'!$J$13:$J$35,1)))/
(INDEX('Dados de Entrada'!$J$13:$J$35,MATCH(C167,'Dados de Entrada'!$J$13:$J$35,1)+1)-INDEX('Dados de Entrada'!$J$13:$J$35,MATCH(C167,'Dados de Entrada'!$J$13:$J$35,1)))
))</f>
        <v>23900</v>
      </c>
      <c r="E167" s="101">
        <f>IF(B167="","",('Dados de Entrada'!O157/'Dados de Entrada'!$Q$6)*'Dados de Entrada'!$L$4)</f>
        <v>0.66886280373831775</v>
      </c>
      <c r="F167" s="101">
        <f t="shared" si="19"/>
        <v>0.1</v>
      </c>
      <c r="G167" s="101">
        <f>IF(B167="","",VLOOKUP(MONTH(B167),Retiradas!$P$3:$S$14,3,FALSE))</f>
        <v>1.81989247311828E-2</v>
      </c>
      <c r="H167" s="137">
        <f>IF(B167="","",(VLOOKUP(MONTH(B167),Evaporação!$D$5:$F$16,3,FALSE)/(1000*3600*24*VLOOKUP(MONTH(B167),'Dados de Entrada'!$T$11:$V$22,3,FALSE)))*Simulação!D167)</f>
        <v>1.0279569892473119E-3</v>
      </c>
      <c r="I167" s="146"/>
      <c r="J167" s="138">
        <f>IF(B167="","",(E167+I167-F167-G167-H167)*3600*24*VLOOKUP(MONTH(B167),'Dados de Entrada'!$T$11:$V$22,3,FALSE))</f>
        <v>1472144.8535327103</v>
      </c>
      <c r="K167" s="100">
        <f>IF(B167="","",IF(J167+K166&lt;'Dados de Entrada'!$G$7,IF(Simulação!J167+K166&lt;'Dados de Entrada'!$L$7,'Dados de Entrada'!$L$7,J167+K166),'Dados de Entrada'!$G$7))</f>
        <v>107563.32</v>
      </c>
      <c r="L167" s="101">
        <f>IF(B167="","",IF(AND(J167&gt;0,K167='Dados de Entrada'!$G$7),(J167/(3600*24*VLOOKUP(MONTH(B167),'Dados de Entrada'!$T$11:$V$22,3,FALSE))),0))</f>
        <v>0.54963592201788769</v>
      </c>
      <c r="M167" s="26">
        <f t="shared" si="20"/>
        <v>0.64963592201788767</v>
      </c>
      <c r="N167" s="102">
        <f>IF(B167="","",IF(K167='Dados de Entrada'!$L$7,1,0))</f>
        <v>0</v>
      </c>
      <c r="O167" s="26">
        <f t="shared" si="21"/>
        <v>3</v>
      </c>
      <c r="P167" s="110">
        <f>IF(B167="","",'Dados de Entrada'!$L$7)</f>
        <v>32269</v>
      </c>
      <c r="Q167" s="103">
        <f t="shared" si="22"/>
        <v>147</v>
      </c>
      <c r="U167" s="18"/>
    </row>
    <row r="168" spans="1:21" ht="14.25" customHeight="1" x14ac:dyDescent="0.25">
      <c r="A168" s="18"/>
      <c r="B168" s="99" t="str">
        <f>IF(AND(YEAR('Dados de Entrada'!N158)&gt;=$D$18,YEAR('Dados de Entrada'!N158)&lt;=$D$19),'Dados de Entrada'!N158,"")</f>
        <v>Abril/2006</v>
      </c>
      <c r="C168" s="100">
        <f t="shared" si="18"/>
        <v>107563.32</v>
      </c>
      <c r="D168" s="97">
        <f>IF(B168="","",IFERROR(
INDEX('Dados de Entrada'!$K$13:$K$35,MATCH(C168,'Dados de Entrada'!$J$13:$J$35,0)),
INDEX('Dados de Entrada'!$K$13:$K$35,MATCH(C168,'Dados de Entrada'!$J$13:$J$35,1))+
(C168-INDEX('Dados de Entrada'!$J$13:$J$35,MATCH(C168,'Dados de Entrada'!$J$13:$J$35,1)))*
(INDEX('Dados de Entrada'!$K$13:$K$35,MATCH(C168,'Dados de Entrada'!$J$13:$J$35,1)+1)-INDEX('Dados de Entrada'!$K$13:$K$35,MATCH(C168,'Dados de Entrada'!$J$13:$J$35,1)))/
(INDEX('Dados de Entrada'!$J$13:$J$35,MATCH(C168,'Dados de Entrada'!$J$13:$J$35,1)+1)-INDEX('Dados de Entrada'!$J$13:$J$35,MATCH(C168,'Dados de Entrada'!$J$13:$J$35,1)))
))</f>
        <v>23900</v>
      </c>
      <c r="E168" s="101">
        <f>IF(B168="","",('Dados de Entrada'!O158/'Dados de Entrada'!$Q$6)*'Dados de Entrada'!$L$4)</f>
        <v>0.35680702803738318</v>
      </c>
      <c r="F168" s="101">
        <f t="shared" si="19"/>
        <v>0.09</v>
      </c>
      <c r="G168" s="101">
        <f>IF(B168="","",VLOOKUP(MONTH(B168),Retiradas!$P$3:$S$14,3,FALSE))</f>
        <v>1.8791666666666668E-2</v>
      </c>
      <c r="H168" s="137">
        <f>IF(B168="","",(VLOOKUP(MONTH(B168),Evaporação!$D$5:$F$16,3,FALSE)/(1000*3600*24*VLOOKUP(MONTH(B168),'Dados de Entrada'!$T$11:$V$22,3,FALSE)))*Simulação!D168)</f>
        <v>1.2143634259259258E-3</v>
      </c>
      <c r="I168" s="146"/>
      <c r="J168" s="138">
        <f>IF(B168="","",(E168+I168-F168-G168-H168)*3600*24*VLOOKUP(MONTH(B168),'Dados de Entrada'!$T$11:$V$22,3,FALSE))</f>
        <v>639708.18667289731</v>
      </c>
      <c r="K168" s="100">
        <f>IF(B168="","",IF(J168+K167&lt;'Dados de Entrada'!$G$7,IF(Simulação!J168+K167&lt;'Dados de Entrada'!$L$7,'Dados de Entrada'!$L$7,J168+K167),'Dados de Entrada'!$G$7))</f>
        <v>107563.32</v>
      </c>
      <c r="L168" s="101">
        <f>IF(B168="","",IF(AND(J168&gt;0,K168='Dados de Entrada'!$G$7),(J168/(3600*24*VLOOKUP(MONTH(B168),'Dados de Entrada'!$T$11:$V$22,3,FALSE))),0))</f>
        <v>0.24680099794479063</v>
      </c>
      <c r="M168" s="26">
        <f t="shared" si="20"/>
        <v>0.33680099794479063</v>
      </c>
      <c r="N168" s="102">
        <f>IF(B168="","",IF(K168='Dados de Entrada'!$L$7,1,0))</f>
        <v>0</v>
      </c>
      <c r="O168" s="26">
        <f t="shared" si="21"/>
        <v>4</v>
      </c>
      <c r="P168" s="110">
        <f>IF(B168="","",'Dados de Entrada'!$L$7)</f>
        <v>32269</v>
      </c>
      <c r="Q168" s="103">
        <f t="shared" si="22"/>
        <v>148</v>
      </c>
      <c r="U168" s="18"/>
    </row>
    <row r="169" spans="1:21" ht="14.25" customHeight="1" x14ac:dyDescent="0.25">
      <c r="A169" s="18"/>
      <c r="B169" s="99" t="str">
        <f>IF(AND(YEAR('Dados de Entrada'!N159)&gt;=$D$18,YEAR('Dados de Entrada'!N159)&lt;=$D$19),'Dados de Entrada'!N159,"")</f>
        <v>Maio/2006</v>
      </c>
      <c r="C169" s="100">
        <f t="shared" si="18"/>
        <v>107563.32</v>
      </c>
      <c r="D169" s="97">
        <f>IF(B169="","",IFERROR(
INDEX('Dados de Entrada'!$K$13:$K$35,MATCH(C169,'Dados de Entrada'!$J$13:$J$35,0)),
INDEX('Dados de Entrada'!$K$13:$K$35,MATCH(C169,'Dados de Entrada'!$J$13:$J$35,1))+
(C169-INDEX('Dados de Entrada'!$J$13:$J$35,MATCH(C169,'Dados de Entrada'!$J$13:$J$35,1)))*
(INDEX('Dados de Entrada'!$K$13:$K$35,MATCH(C169,'Dados de Entrada'!$J$13:$J$35,1)+1)-INDEX('Dados de Entrada'!$K$13:$K$35,MATCH(C169,'Dados de Entrada'!$J$13:$J$35,1)))/
(INDEX('Dados de Entrada'!$J$13:$J$35,MATCH(C169,'Dados de Entrada'!$J$13:$J$35,1)+1)-INDEX('Dados de Entrada'!$J$13:$J$35,MATCH(C169,'Dados de Entrada'!$J$13:$J$35,1)))
))</f>
        <v>23900</v>
      </c>
      <c r="E169" s="101">
        <f>IF(B169="","",('Dados de Entrada'!O159/'Dados de Entrada'!$Q$6)*'Dados de Entrada'!$L$4)</f>
        <v>0.22784642990654208</v>
      </c>
      <c r="F169" s="101">
        <f t="shared" si="19"/>
        <v>8.5000000000000006E-2</v>
      </c>
      <c r="G169" s="101">
        <f>IF(B169="","",VLOOKUP(MONTH(B169),Retiradas!$P$3:$S$14,3,FALSE))</f>
        <v>1.81989247311828E-2</v>
      </c>
      <c r="H169" s="137">
        <f>IF(B169="","",(VLOOKUP(MONTH(B169),Evaporação!$D$5:$F$16,3,FALSE)/(1000*3600*24*VLOOKUP(MONTH(B169),'Dados de Entrada'!$T$11:$V$22,3,FALSE)))*Simulação!D169)</f>
        <v>1.2760229988052567E-3</v>
      </c>
      <c r="I169" s="146"/>
      <c r="J169" s="138">
        <f>IF(B169="","",(E169+I169-F169-G169-H169)*3600*24*VLOOKUP(MONTH(B169),'Dados de Entrada'!$T$11:$V$22,3,FALSE))</f>
        <v>330438.1778616822</v>
      </c>
      <c r="K169" s="100">
        <f>IF(B169="","",IF(J169+K168&lt;'Dados de Entrada'!$G$7,IF(Simulação!J169+K168&lt;'Dados de Entrada'!$L$7,'Dados de Entrada'!$L$7,J169+K168),'Dados de Entrada'!$G$7))</f>
        <v>107563.32</v>
      </c>
      <c r="L169" s="101">
        <f>IF(B169="","",IF(AND(J169&gt;0,K169='Dados de Entrada'!$G$7),(J169/(3600*24*VLOOKUP(MONTH(B169),'Dados de Entrada'!$T$11:$V$22,3,FALSE))),0))</f>
        <v>0.12337148217655398</v>
      </c>
      <c r="M169" s="26">
        <f t="shared" si="20"/>
        <v>0.20837148217655399</v>
      </c>
      <c r="N169" s="102">
        <f>IF(B169="","",IF(K169='Dados de Entrada'!$L$7,1,0))</f>
        <v>0</v>
      </c>
      <c r="O169" s="26">
        <f t="shared" si="21"/>
        <v>5</v>
      </c>
      <c r="P169" s="110">
        <f>IF(B169="","",'Dados de Entrada'!$L$7)</f>
        <v>32269</v>
      </c>
      <c r="Q169" s="103">
        <f t="shared" si="22"/>
        <v>149</v>
      </c>
      <c r="U169" s="18"/>
    </row>
    <row r="170" spans="1:21" ht="14.25" customHeight="1" x14ac:dyDescent="0.25">
      <c r="A170" s="18"/>
      <c r="B170" s="99" t="str">
        <f>IF(AND(YEAR('Dados de Entrada'!N160)&gt;=$D$18,YEAR('Dados de Entrada'!N160)&lt;=$D$19),'Dados de Entrada'!N160,"")</f>
        <v>Junho/2006</v>
      </c>
      <c r="C170" s="100">
        <f t="shared" si="18"/>
        <v>107563.32</v>
      </c>
      <c r="D170" s="97">
        <f>IF(B170="","",IFERROR(
INDEX('Dados de Entrada'!$K$13:$K$35,MATCH(C170,'Dados de Entrada'!$J$13:$J$35,0)),
INDEX('Dados de Entrada'!$K$13:$K$35,MATCH(C170,'Dados de Entrada'!$J$13:$J$35,1))+
(C170-INDEX('Dados de Entrada'!$J$13:$J$35,MATCH(C170,'Dados de Entrada'!$J$13:$J$35,1)))*
(INDEX('Dados de Entrada'!$K$13:$K$35,MATCH(C170,'Dados de Entrada'!$J$13:$J$35,1)+1)-INDEX('Dados de Entrada'!$K$13:$K$35,MATCH(C170,'Dados de Entrada'!$J$13:$J$35,1)))/
(INDEX('Dados de Entrada'!$J$13:$J$35,MATCH(C170,'Dados de Entrada'!$J$13:$J$35,1)+1)-INDEX('Dados de Entrada'!$J$13:$J$35,MATCH(C170,'Dados de Entrada'!$J$13:$J$35,1)))
))</f>
        <v>23900</v>
      </c>
      <c r="E170" s="101">
        <f>IF(B170="","",('Dados de Entrada'!O160/'Dados de Entrada'!$Q$6)*'Dados de Entrada'!$L$4)</f>
        <v>0.17539603738317755</v>
      </c>
      <c r="F170" s="101">
        <f t="shared" si="19"/>
        <v>7.0000000000000007E-2</v>
      </c>
      <c r="G170" s="101">
        <f>IF(B170="","",VLOOKUP(MONTH(B170),Retiradas!$P$3:$S$14,3,FALSE))</f>
        <v>1.8791666666666668E-2</v>
      </c>
      <c r="H170" s="137">
        <f>IF(B170="","",(VLOOKUP(MONTH(B170),Evaporação!$D$5:$F$16,3,FALSE)/(1000*3600*24*VLOOKUP(MONTH(B170),'Dados de Entrada'!$T$11:$V$22,3,FALSE)))*Simulação!D170)</f>
        <v>1.4504128086419755E-3</v>
      </c>
      <c r="I170" s="146"/>
      <c r="J170" s="138">
        <f>IF(B170="","",(E170+I170-F170-G170-H170)*3600*24*VLOOKUP(MONTH(B170),'Dados de Entrada'!$T$11:$V$22,3,FALSE))</f>
        <v>220719.0588971962</v>
      </c>
      <c r="K170" s="100">
        <f>IF(B170="","",IF(J170+K169&lt;'Dados de Entrada'!$G$7,IF(Simulação!J170+K169&lt;'Dados de Entrada'!$L$7,'Dados de Entrada'!$L$7,J170+K169),'Dados de Entrada'!$G$7))</f>
        <v>107563.32</v>
      </c>
      <c r="L170" s="101">
        <f>IF(B170="","",IF(AND(J170&gt;0,K170='Dados de Entrada'!$G$7),(J170/(3600*24*VLOOKUP(MONTH(B170),'Dados de Entrada'!$T$11:$V$22,3,FALSE))),0))</f>
        <v>8.5153957907868907E-2</v>
      </c>
      <c r="M170" s="26">
        <f t="shared" si="20"/>
        <v>0.1551539579078689</v>
      </c>
      <c r="N170" s="102">
        <f>IF(B170="","",IF(K170='Dados de Entrada'!$L$7,1,0))</f>
        <v>0</v>
      </c>
      <c r="O170" s="26">
        <f t="shared" si="21"/>
        <v>6</v>
      </c>
      <c r="P170" s="110">
        <f>IF(B170="","",'Dados de Entrada'!$L$7)</f>
        <v>32269</v>
      </c>
      <c r="Q170" s="103">
        <f t="shared" si="22"/>
        <v>150</v>
      </c>
      <c r="U170" s="18"/>
    </row>
    <row r="171" spans="1:21" ht="14.25" customHeight="1" x14ac:dyDescent="0.25">
      <c r="A171" s="18"/>
      <c r="B171" s="99" t="str">
        <f>IF(AND(YEAR('Dados de Entrada'!N161)&gt;=$D$18,YEAR('Dados de Entrada'!N161)&lt;=$D$19),'Dados de Entrada'!N161,"")</f>
        <v>Julho/2006</v>
      </c>
      <c r="C171" s="100">
        <f t="shared" si="18"/>
        <v>107563.32</v>
      </c>
      <c r="D171" s="97">
        <f>IF(B171="","",IFERROR(
INDEX('Dados de Entrada'!$K$13:$K$35,MATCH(C171,'Dados de Entrada'!$J$13:$J$35,0)),
INDEX('Dados de Entrada'!$K$13:$K$35,MATCH(C171,'Dados de Entrada'!$J$13:$J$35,1))+
(C171-INDEX('Dados de Entrada'!$J$13:$J$35,MATCH(C171,'Dados de Entrada'!$J$13:$J$35,1)))*
(INDEX('Dados de Entrada'!$K$13:$K$35,MATCH(C171,'Dados de Entrada'!$J$13:$J$35,1)+1)-INDEX('Dados de Entrada'!$K$13:$K$35,MATCH(C171,'Dados de Entrada'!$J$13:$J$35,1)))/
(INDEX('Dados de Entrada'!$J$13:$J$35,MATCH(C171,'Dados de Entrada'!$J$13:$J$35,1)+1)-INDEX('Dados de Entrada'!$J$13:$J$35,MATCH(C171,'Dados de Entrada'!$J$13:$J$35,1)))
))</f>
        <v>23900</v>
      </c>
      <c r="E171" s="101">
        <f>IF(B171="","",('Dados de Entrada'!O161/'Dados de Entrada'!$Q$6)*'Dados de Entrada'!$L$4)</f>
        <v>0.13966721495327103</v>
      </c>
      <c r="F171" s="101">
        <f t="shared" si="19"/>
        <v>7.0000000000000007E-2</v>
      </c>
      <c r="G171" s="101">
        <f>IF(B171="","",VLOOKUP(MONTH(B171),Retiradas!$P$3:$S$14,3,FALSE))</f>
        <v>1.81989247311828E-2</v>
      </c>
      <c r="H171" s="137">
        <f>IF(B171="","",(VLOOKUP(MONTH(B171),Evaporação!$D$5:$F$16,3,FALSE)/(1000*3600*24*VLOOKUP(MONTH(B171),'Dados de Entrada'!$T$11:$V$22,3,FALSE)))*Simulação!D171)</f>
        <v>1.8346176821983273E-3</v>
      </c>
      <c r="I171" s="146"/>
      <c r="J171" s="138">
        <f>IF(B171="","",(E171+I171-F171-G171-H171)*3600*24*VLOOKUP(MONTH(B171),'Dados de Entrada'!$T$11:$V$22,3,FALSE))</f>
        <v>132938.8285308411</v>
      </c>
      <c r="K171" s="100">
        <f>IF(B171="","",IF(J171+K170&lt;'Dados de Entrada'!$G$7,IF(Simulação!J171+K170&lt;'Dados de Entrada'!$L$7,'Dados de Entrada'!$L$7,J171+K170),'Dados de Entrada'!$G$7))</f>
        <v>107563.32</v>
      </c>
      <c r="L171" s="101">
        <f>IF(B171="","",IF(AND(J171&gt;0,K171='Dados de Entrada'!$G$7),(J171/(3600*24*VLOOKUP(MONTH(B171),'Dados de Entrada'!$T$11:$V$22,3,FALSE))),0))</f>
        <v>4.9633672539889893E-2</v>
      </c>
      <c r="M171" s="26">
        <f t="shared" si="20"/>
        <v>0.11963367253988991</v>
      </c>
      <c r="N171" s="102">
        <f>IF(B171="","",IF(K171='Dados de Entrada'!$L$7,1,0))</f>
        <v>0</v>
      </c>
      <c r="O171" s="26">
        <f t="shared" si="21"/>
        <v>7</v>
      </c>
      <c r="P171" s="110">
        <f>IF(B171="","",'Dados de Entrada'!$L$7)</f>
        <v>32269</v>
      </c>
      <c r="Q171" s="103">
        <f t="shared" si="22"/>
        <v>151</v>
      </c>
      <c r="U171" s="18"/>
    </row>
    <row r="172" spans="1:21" ht="14.25" customHeight="1" x14ac:dyDescent="0.25">
      <c r="A172" s="18"/>
      <c r="B172" s="99" t="str">
        <f>IF(AND(YEAR('Dados de Entrada'!N162)&gt;=$D$18,YEAR('Dados de Entrada'!N162)&lt;=$D$19),'Dados de Entrada'!N162,"")</f>
        <v>Agosto/2006</v>
      </c>
      <c r="C172" s="100">
        <f t="shared" si="18"/>
        <v>107563.32</v>
      </c>
      <c r="D172" s="97">
        <f>IF(B172="","",IFERROR(
INDEX('Dados de Entrada'!$K$13:$K$35,MATCH(C172,'Dados de Entrada'!$J$13:$J$35,0)),
INDEX('Dados de Entrada'!$K$13:$K$35,MATCH(C172,'Dados de Entrada'!$J$13:$J$35,1))+
(C172-INDEX('Dados de Entrada'!$J$13:$J$35,MATCH(C172,'Dados de Entrada'!$J$13:$J$35,1)))*
(INDEX('Dados de Entrada'!$K$13:$K$35,MATCH(C172,'Dados de Entrada'!$J$13:$J$35,1)+1)-INDEX('Dados de Entrada'!$K$13:$K$35,MATCH(C172,'Dados de Entrada'!$J$13:$J$35,1)))/
(INDEX('Dados de Entrada'!$J$13:$J$35,MATCH(C172,'Dados de Entrada'!$J$13:$J$35,1)+1)-INDEX('Dados de Entrada'!$J$13:$J$35,MATCH(C172,'Dados de Entrada'!$J$13:$J$35,1)))
))</f>
        <v>23900</v>
      </c>
      <c r="E172" s="101">
        <f>IF(B172="","",('Dados de Entrada'!O162/'Dados de Entrada'!$Q$6)*'Dados de Entrada'!$L$4)</f>
        <v>0.11247962616822428</v>
      </c>
      <c r="F172" s="101">
        <f t="shared" si="19"/>
        <v>6.7000000000000004E-2</v>
      </c>
      <c r="G172" s="101">
        <f>IF(B172="","",VLOOKUP(MONTH(B172),Retiradas!$P$3:$S$14,3,FALSE))</f>
        <v>1.81989247311828E-2</v>
      </c>
      <c r="H172" s="137">
        <f>IF(B172="","",(VLOOKUP(MONTH(B172),Evaporação!$D$5:$F$16,3,FALSE)/(1000*3600*24*VLOOKUP(MONTH(B172),'Dados de Entrada'!$T$11:$V$22,3,FALSE)))*Simulação!D172)</f>
        <v>2.3905353942652329E-3</v>
      </c>
      <c r="I172" s="146"/>
      <c r="J172" s="138">
        <f>IF(B172="","",(E172+I172-F172-G172-H172)*3600*24*VLOOKUP(MONTH(B172),'Dados de Entrada'!$T$11:$V$22,3,FALSE))</f>
        <v>66665.820728971885</v>
      </c>
      <c r="K172" s="100">
        <f>IF(B172="","",IF(J172+K171&lt;'Dados de Entrada'!$G$7,IF(Simulação!J172+K171&lt;'Dados de Entrada'!$L$7,'Dados de Entrada'!$L$7,J172+K171),'Dados de Entrada'!$G$7))</f>
        <v>107563.32</v>
      </c>
      <c r="L172" s="101">
        <f>IF(B172="","",IF(AND(J172&gt;0,K172='Dados de Entrada'!$G$7),(J172/(3600*24*VLOOKUP(MONTH(B172),'Dados de Entrada'!$T$11:$V$22,3,FALSE))),0))</f>
        <v>2.4890166042776243E-2</v>
      </c>
      <c r="M172" s="26">
        <f t="shared" si="20"/>
        <v>9.189016604277625E-2</v>
      </c>
      <c r="N172" s="102">
        <f>IF(B172="","",IF(K172='Dados de Entrada'!$L$7,1,0))</f>
        <v>0</v>
      </c>
      <c r="O172" s="26">
        <f t="shared" si="21"/>
        <v>8</v>
      </c>
      <c r="P172" s="110">
        <f>IF(B172="","",'Dados de Entrada'!$L$7)</f>
        <v>32269</v>
      </c>
      <c r="Q172" s="103">
        <f t="shared" si="22"/>
        <v>152</v>
      </c>
      <c r="U172" s="18"/>
    </row>
    <row r="173" spans="1:21" ht="14.25" customHeight="1" x14ac:dyDescent="0.25">
      <c r="A173" s="18"/>
      <c r="B173" s="99" t="str">
        <f>IF(AND(YEAR('Dados de Entrada'!N163)&gt;=$D$18,YEAR('Dados de Entrada'!N163)&lt;=$D$19),'Dados de Entrada'!N163,"")</f>
        <v>Setembro/2006</v>
      </c>
      <c r="C173" s="100">
        <f t="shared" si="18"/>
        <v>107563.32</v>
      </c>
      <c r="D173" s="97">
        <f>IF(B173="","",IFERROR(
INDEX('Dados de Entrada'!$K$13:$K$35,MATCH(C173,'Dados de Entrada'!$J$13:$J$35,0)),
INDEX('Dados de Entrada'!$K$13:$K$35,MATCH(C173,'Dados de Entrada'!$J$13:$J$35,1))+
(C173-INDEX('Dados de Entrada'!$J$13:$J$35,MATCH(C173,'Dados de Entrada'!$J$13:$J$35,1)))*
(INDEX('Dados de Entrada'!$K$13:$K$35,MATCH(C173,'Dados de Entrada'!$J$13:$J$35,1)+1)-INDEX('Dados de Entrada'!$K$13:$K$35,MATCH(C173,'Dados de Entrada'!$J$13:$J$35,1)))/
(INDEX('Dados de Entrada'!$J$13:$J$35,MATCH(C173,'Dados de Entrada'!$J$13:$J$35,1)+1)-INDEX('Dados de Entrada'!$J$13:$J$35,MATCH(C173,'Dados de Entrada'!$J$13:$J$35,1)))
))</f>
        <v>23900</v>
      </c>
      <c r="E173" s="101">
        <f>IF(B173="","",('Dados de Entrada'!O163/'Dados de Entrada'!$Q$6)*'Dados de Entrada'!$L$4)</f>
        <v>0.12306594392523365</v>
      </c>
      <c r="F173" s="101">
        <f t="shared" si="19"/>
        <v>6.5000000000000002E-2</v>
      </c>
      <c r="G173" s="101">
        <f>IF(B173="","",VLOOKUP(MONTH(B173),Retiradas!$P$3:$S$14,3,FALSE))</f>
        <v>1.8791666666666668E-2</v>
      </c>
      <c r="H173" s="137">
        <f>IF(B173="","",(VLOOKUP(MONTH(B173),Evaporação!$D$5:$F$16,3,FALSE)/(1000*3600*24*VLOOKUP(MONTH(B173),'Dados de Entrada'!$T$11:$V$22,3,FALSE)))*Simulação!D173)</f>
        <v>2.2438522376543209E-3</v>
      </c>
      <c r="I173" s="146"/>
      <c r="J173" s="138">
        <f>IF(B173="","",(E173+I173-F173-G173-H173)*3600*24*VLOOKUP(MONTH(B173),'Dados de Entrada'!$T$11:$V$22,3,FALSE))</f>
        <v>95982.861654205641</v>
      </c>
      <c r="K173" s="100">
        <f>IF(B173="","",IF(J173+K172&lt;'Dados de Entrada'!$G$7,IF(Simulação!J173+K172&lt;'Dados de Entrada'!$L$7,'Dados de Entrada'!$L$7,J173+K172),'Dados de Entrada'!$G$7))</f>
        <v>107563.32</v>
      </c>
      <c r="L173" s="101">
        <f>IF(B173="","",IF(AND(J173&gt;0,K173='Dados de Entrada'!$G$7),(J173/(3600*24*VLOOKUP(MONTH(B173),'Dados de Entrada'!$T$11:$V$22,3,FALSE))),0))</f>
        <v>3.7030425020912673E-2</v>
      </c>
      <c r="M173" s="26">
        <f t="shared" si="20"/>
        <v>0.10203042502091267</v>
      </c>
      <c r="N173" s="102">
        <f>IF(B173="","",IF(K173='Dados de Entrada'!$L$7,1,0))</f>
        <v>0</v>
      </c>
      <c r="O173" s="26">
        <f t="shared" si="21"/>
        <v>9</v>
      </c>
      <c r="P173" s="110">
        <f>IF(B173="","",'Dados de Entrada'!$L$7)</f>
        <v>32269</v>
      </c>
      <c r="Q173" s="103">
        <f t="shared" si="22"/>
        <v>153</v>
      </c>
      <c r="U173" s="18"/>
    </row>
    <row r="174" spans="1:21" ht="14.25" customHeight="1" x14ac:dyDescent="0.25">
      <c r="A174" s="18"/>
      <c r="B174" s="99" t="str">
        <f>IF(AND(YEAR('Dados de Entrada'!N164)&gt;=$D$18,YEAR('Dados de Entrada'!N164)&lt;=$D$19),'Dados de Entrada'!N164,"")</f>
        <v>Outubro/2006</v>
      </c>
      <c r="C174" s="100">
        <f t="shared" si="18"/>
        <v>107563.32</v>
      </c>
      <c r="D174" s="97">
        <f>IF(B174="","",IFERROR(
INDEX('Dados de Entrada'!$K$13:$K$35,MATCH(C174,'Dados de Entrada'!$J$13:$J$35,0)),
INDEX('Dados de Entrada'!$K$13:$K$35,MATCH(C174,'Dados de Entrada'!$J$13:$J$35,1))+
(C174-INDEX('Dados de Entrada'!$J$13:$J$35,MATCH(C174,'Dados de Entrada'!$J$13:$J$35,1)))*
(INDEX('Dados de Entrada'!$K$13:$K$35,MATCH(C174,'Dados de Entrada'!$J$13:$J$35,1)+1)-INDEX('Dados de Entrada'!$K$13:$K$35,MATCH(C174,'Dados de Entrada'!$J$13:$J$35,1)))/
(INDEX('Dados de Entrada'!$J$13:$J$35,MATCH(C174,'Dados de Entrada'!$J$13:$J$35,1)+1)-INDEX('Dados de Entrada'!$J$13:$J$35,MATCH(C174,'Dados de Entrada'!$J$13:$J$35,1)))
))</f>
        <v>23900</v>
      </c>
      <c r="E174" s="101">
        <f>IF(B174="","",('Dados de Entrada'!O164/'Dados de Entrada'!$Q$6)*'Dados de Entrada'!$L$4)</f>
        <v>0.38146833644859812</v>
      </c>
      <c r="F174" s="101">
        <f t="shared" si="19"/>
        <v>6.2E-2</v>
      </c>
      <c r="G174" s="101">
        <f>IF(B174="","",VLOOKUP(MONTH(B174),Retiradas!$P$3:$S$14,3,FALSE))</f>
        <v>1.81989247311828E-2</v>
      </c>
      <c r="H174" s="137">
        <f>IF(B174="","",(VLOOKUP(MONTH(B174),Evaporação!$D$5:$F$16,3,FALSE)/(1000*3600*24*VLOOKUP(MONTH(B174),'Dados de Entrada'!$T$11:$V$22,3,FALSE)))*Simulação!D174)</f>
        <v>1.9524044205495817E-3</v>
      </c>
      <c r="I174" s="146"/>
      <c r="J174" s="138">
        <f>IF(B174="","",(E174+I174-F174-G174-H174)*3600*24*VLOOKUP(MONTH(B174),'Dados de Entrada'!$T$11:$V$22,3,FALSE))</f>
        <v>801690.67234392534</v>
      </c>
      <c r="K174" s="100">
        <f>IF(B174="","",IF(J174+K173&lt;'Dados de Entrada'!$G$7,IF(Simulação!J174+K173&lt;'Dados de Entrada'!$L$7,'Dados de Entrada'!$L$7,J174+K173),'Dados de Entrada'!$G$7))</f>
        <v>107563.32</v>
      </c>
      <c r="L174" s="101">
        <f>IF(B174="","",IF(AND(J174&gt;0,K174='Dados de Entrada'!$G$7),(J174/(3600*24*VLOOKUP(MONTH(B174),'Dados de Entrada'!$T$11:$V$22,3,FALSE))),0))</f>
        <v>0.29931700729686578</v>
      </c>
      <c r="M174" s="26">
        <f t="shared" si="20"/>
        <v>0.36131700729686578</v>
      </c>
      <c r="N174" s="102">
        <f>IF(B174="","",IF(K174='Dados de Entrada'!$L$7,1,0))</f>
        <v>0</v>
      </c>
      <c r="O174" s="26">
        <f t="shared" si="21"/>
        <v>10</v>
      </c>
      <c r="P174" s="110">
        <f>IF(B174="","",'Dados de Entrada'!$L$7)</f>
        <v>32269</v>
      </c>
      <c r="Q174" s="103">
        <f t="shared" si="22"/>
        <v>154</v>
      </c>
      <c r="U174" s="18"/>
    </row>
    <row r="175" spans="1:21" ht="14.25" customHeight="1" x14ac:dyDescent="0.25">
      <c r="A175" s="18"/>
      <c r="B175" s="99" t="str">
        <f>IF(AND(YEAR('Dados de Entrada'!N165)&gt;=$D$18,YEAR('Dados de Entrada'!N165)&lt;=$D$19),'Dados de Entrada'!N165,"")</f>
        <v>Novembro/2006</v>
      </c>
      <c r="C175" s="100">
        <f t="shared" si="18"/>
        <v>107563.32</v>
      </c>
      <c r="D175" s="97">
        <f>IF(B175="","",IFERROR(
INDEX('Dados de Entrada'!$K$13:$K$35,MATCH(C175,'Dados de Entrada'!$J$13:$J$35,0)),
INDEX('Dados de Entrada'!$K$13:$K$35,MATCH(C175,'Dados de Entrada'!$J$13:$J$35,1))+
(C175-INDEX('Dados de Entrada'!$J$13:$J$35,MATCH(C175,'Dados de Entrada'!$J$13:$J$35,1)))*
(INDEX('Dados de Entrada'!$K$13:$K$35,MATCH(C175,'Dados de Entrada'!$J$13:$J$35,1)+1)-INDEX('Dados de Entrada'!$K$13:$K$35,MATCH(C175,'Dados de Entrada'!$J$13:$J$35,1)))/
(INDEX('Dados de Entrada'!$J$13:$J$35,MATCH(C175,'Dados de Entrada'!$J$13:$J$35,1)+1)-INDEX('Dados de Entrada'!$J$13:$J$35,MATCH(C175,'Dados de Entrada'!$J$13:$J$35,1)))
))</f>
        <v>23900</v>
      </c>
      <c r="E175" s="101">
        <f>IF(B175="","",('Dados de Entrada'!O165/'Dados de Entrada'!$Q$6)*'Dados de Entrada'!$L$4)</f>
        <v>0.28643207476635513</v>
      </c>
      <c r="F175" s="101">
        <f t="shared" si="19"/>
        <v>7.4999999999999997E-2</v>
      </c>
      <c r="G175" s="101">
        <f>IF(B175="","",VLOOKUP(MONTH(B175),Retiradas!$P$3:$S$14,3,FALSE))</f>
        <v>1.8791666666666668E-2</v>
      </c>
      <c r="H175" s="137">
        <f>IF(B175="","",(VLOOKUP(MONTH(B175),Evaporação!$D$5:$F$16,3,FALSE)/(1000*3600*24*VLOOKUP(MONTH(B175),'Dados de Entrada'!$T$11:$V$22,3,FALSE)))*Simulação!D175)</f>
        <v>1.4033873456790122E-3</v>
      </c>
      <c r="I175" s="146"/>
      <c r="J175" s="138">
        <f>IF(B175="","",(E175+I175-F175-G175-H175)*3600*24*VLOOKUP(MONTH(B175),'Dados de Entrada'!$T$11:$V$22,3,FALSE))</f>
        <v>495686.35779439233</v>
      </c>
      <c r="K175" s="100">
        <f>IF(B175="","",IF(J175+K174&lt;'Dados de Entrada'!$G$7,IF(Simulação!J175+K174&lt;'Dados de Entrada'!$L$7,'Dados de Entrada'!$L$7,J175+K174),'Dados de Entrada'!$G$7))</f>
        <v>107563.32</v>
      </c>
      <c r="L175" s="101">
        <f>IF(B175="","",IF(AND(J175&gt;0,K175='Dados de Entrada'!$G$7),(J175/(3600*24*VLOOKUP(MONTH(B175),'Dados de Entrada'!$T$11:$V$22,3,FALSE))),0))</f>
        <v>0.19123702075400939</v>
      </c>
      <c r="M175" s="26">
        <f t="shared" si="20"/>
        <v>0.2662370207540094</v>
      </c>
      <c r="N175" s="102">
        <f>IF(B175="","",IF(K175='Dados de Entrada'!$L$7,1,0))</f>
        <v>0</v>
      </c>
      <c r="O175" s="26">
        <f t="shared" si="21"/>
        <v>11</v>
      </c>
      <c r="P175" s="110">
        <f>IF(B175="","",'Dados de Entrada'!$L$7)</f>
        <v>32269</v>
      </c>
      <c r="Q175" s="103">
        <f t="shared" si="22"/>
        <v>155</v>
      </c>
      <c r="U175" s="18"/>
    </row>
    <row r="176" spans="1:21" ht="14.25" customHeight="1" x14ac:dyDescent="0.25">
      <c r="A176" s="18"/>
      <c r="B176" s="99" t="str">
        <f>IF(AND(YEAR('Dados de Entrada'!N166)&gt;=$D$18,YEAR('Dados de Entrada'!N166)&lt;=$D$19),'Dados de Entrada'!N166,"")</f>
        <v>Dezembro/2006</v>
      </c>
      <c r="C176" s="100">
        <f t="shared" si="18"/>
        <v>107563.32</v>
      </c>
      <c r="D176" s="97">
        <f>IF(B176="","",IFERROR(
INDEX('Dados de Entrada'!$K$13:$K$35,MATCH(C176,'Dados de Entrada'!$J$13:$J$35,0)),
INDEX('Dados de Entrada'!$K$13:$K$35,MATCH(C176,'Dados de Entrada'!$J$13:$J$35,1))+
(C176-INDEX('Dados de Entrada'!$J$13:$J$35,MATCH(C176,'Dados de Entrada'!$J$13:$J$35,1)))*
(INDEX('Dados de Entrada'!$K$13:$K$35,MATCH(C176,'Dados de Entrada'!$J$13:$J$35,1)+1)-INDEX('Dados de Entrada'!$K$13:$K$35,MATCH(C176,'Dados de Entrada'!$J$13:$J$35,1)))/
(INDEX('Dados de Entrada'!$J$13:$J$35,MATCH(C176,'Dados de Entrada'!$J$13:$J$35,1)+1)-INDEX('Dados de Entrada'!$J$13:$J$35,MATCH(C176,'Dados de Entrada'!$J$13:$J$35,1)))
))</f>
        <v>23900</v>
      </c>
      <c r="E176" s="101">
        <f>IF(B176="","",('Dados de Entrada'!O166/'Dados de Entrada'!$Q$6)*'Dados de Entrada'!$L$4)</f>
        <v>0.9721367476635514</v>
      </c>
      <c r="F176" s="101">
        <f t="shared" si="19"/>
        <v>8.9200000000000002E-2</v>
      </c>
      <c r="G176" s="101">
        <f>IF(B176="","",VLOOKUP(MONTH(B176),Retiradas!$P$3:$S$14,3,FALSE))</f>
        <v>1.81989247311828E-2</v>
      </c>
      <c r="H176" s="137">
        <f>IF(B176="","",(VLOOKUP(MONTH(B176),Evaporação!$D$5:$F$16,3,FALSE)/(1000*3600*24*VLOOKUP(MONTH(B176),'Dados de Entrada'!$T$11:$V$22,3,FALSE)))*Simulação!D176)</f>
        <v>1.0681115591397851E-3</v>
      </c>
      <c r="I176" s="146"/>
      <c r="J176" s="138">
        <f>IF(B176="","",(E176+I176-F176-G176-H176)*3600*24*VLOOKUP(MONTH(B176),'Dados de Entrada'!$T$11:$V$22,3,FALSE))</f>
        <v>2313252.9549420564</v>
      </c>
      <c r="K176" s="100">
        <f>IF(B176="","",IF(J176+K175&lt;'Dados de Entrada'!$G$7,IF(Simulação!J176+K175&lt;'Dados de Entrada'!$L$7,'Dados de Entrada'!$L$7,J176+K175),'Dados de Entrada'!$G$7))</f>
        <v>107563.32</v>
      </c>
      <c r="L176" s="101">
        <f>IF(B176="","",IF(AND(J176&gt;0,K176='Dados de Entrada'!$G$7),(J176/(3600*24*VLOOKUP(MONTH(B176),'Dados de Entrada'!$T$11:$V$22,3,FALSE))),0))</f>
        <v>0.86366971137322901</v>
      </c>
      <c r="M176" s="26">
        <f t="shared" si="20"/>
        <v>0.95286971137322896</v>
      </c>
      <c r="N176" s="102">
        <f>IF(B176="","",IF(K176='Dados de Entrada'!$L$7,1,0))</f>
        <v>0</v>
      </c>
      <c r="O176" s="26">
        <f t="shared" si="21"/>
        <v>12</v>
      </c>
      <c r="P176" s="110">
        <f>IF(B176="","",'Dados de Entrada'!$L$7)</f>
        <v>32269</v>
      </c>
      <c r="Q176" s="103">
        <f t="shared" si="22"/>
        <v>156</v>
      </c>
      <c r="U176" s="18"/>
    </row>
    <row r="177" spans="1:21" ht="14.25" customHeight="1" x14ac:dyDescent="0.25">
      <c r="A177" s="18"/>
      <c r="B177" s="99" t="str">
        <f>IF(AND(YEAR('Dados de Entrada'!N167)&gt;=$D$18,YEAR('Dados de Entrada'!N167)&lt;=$D$19),'Dados de Entrada'!N167,"")</f>
        <v>Janeiro/2007</v>
      </c>
      <c r="C177" s="100">
        <f t="shared" si="18"/>
        <v>107563.32</v>
      </c>
      <c r="D177" s="97">
        <f>IF(B177="","",IFERROR(
INDEX('Dados de Entrada'!$K$13:$K$35,MATCH(C177,'Dados de Entrada'!$J$13:$J$35,0)),
INDEX('Dados de Entrada'!$K$13:$K$35,MATCH(C177,'Dados de Entrada'!$J$13:$J$35,1))+
(C177-INDEX('Dados de Entrada'!$J$13:$J$35,MATCH(C177,'Dados de Entrada'!$J$13:$J$35,1)))*
(INDEX('Dados de Entrada'!$K$13:$K$35,MATCH(C177,'Dados de Entrada'!$J$13:$J$35,1)+1)-INDEX('Dados de Entrada'!$K$13:$K$35,MATCH(C177,'Dados de Entrada'!$J$13:$J$35,1)))/
(INDEX('Dados de Entrada'!$J$13:$J$35,MATCH(C177,'Dados de Entrada'!$J$13:$J$35,1)+1)-INDEX('Dados de Entrada'!$J$13:$J$35,MATCH(C177,'Dados de Entrada'!$J$13:$J$35,1)))
))</f>
        <v>23900</v>
      </c>
      <c r="E177" s="101">
        <f>IF(B177="","",('Dados de Entrada'!O167/'Dados de Entrada'!$Q$6)*'Dados de Entrada'!$L$4)</f>
        <v>1.298989308411215</v>
      </c>
      <c r="F177" s="101">
        <f t="shared" si="19"/>
        <v>8.9200000000000002E-2</v>
      </c>
      <c r="G177" s="101">
        <f>IF(B177="","",VLOOKUP(MONTH(B177),Retiradas!$P$3:$S$14,3,FALSE))</f>
        <v>1.81989247311828E-2</v>
      </c>
      <c r="H177" s="137">
        <f>IF(B177="","",(VLOOKUP(MONTH(B177),Evaporação!$D$5:$F$16,3,FALSE)/(1000*3600*24*VLOOKUP(MONTH(B177),'Dados de Entrada'!$T$11:$V$22,3,FALSE)))*Simulação!D177)</f>
        <v>1.0056488948626046E-3</v>
      </c>
      <c r="I177" s="146"/>
      <c r="J177" s="138">
        <f>IF(B177="","",(E177+I177-F177-G177-H177)*3600*24*VLOOKUP(MONTH(B177),'Dados de Entrada'!$T$11:$V$22,3,FALSE))</f>
        <v>3188862.1536485977</v>
      </c>
      <c r="K177" s="100">
        <f>IF(B177="","",IF(J177+K176&lt;'Dados de Entrada'!$G$7,IF(Simulação!J177+K176&lt;'Dados de Entrada'!$L$7,'Dados de Entrada'!$L$7,J177+K176),'Dados de Entrada'!$G$7))</f>
        <v>107563.32</v>
      </c>
      <c r="L177" s="101">
        <f>IF(B177="","",IF(AND(J177&gt;0,K177='Dados de Entrada'!$G$7),(J177/(3600*24*VLOOKUP(MONTH(B177),'Dados de Entrada'!$T$11:$V$22,3,FALSE))),0))</f>
        <v>1.1905847347851695</v>
      </c>
      <c r="M177" s="26">
        <f t="shared" si="20"/>
        <v>1.2797847347851694</v>
      </c>
      <c r="N177" s="102">
        <f>IF(B177="","",IF(K177='Dados de Entrada'!$L$7,1,0))</f>
        <v>0</v>
      </c>
      <c r="O177" s="26">
        <f t="shared" si="21"/>
        <v>1</v>
      </c>
      <c r="P177" s="110">
        <f>IF(B177="","",'Dados de Entrada'!$L$7)</f>
        <v>32269</v>
      </c>
      <c r="Q177" s="103">
        <f t="shared" si="22"/>
        <v>157</v>
      </c>
      <c r="U177" s="18"/>
    </row>
    <row r="178" spans="1:21" ht="14.25" customHeight="1" x14ac:dyDescent="0.25">
      <c r="A178" s="18"/>
      <c r="B178" s="99" t="str">
        <f>IF(AND(YEAR('Dados de Entrada'!N168)&gt;=$D$18,YEAR('Dados de Entrada'!N168)&lt;=$D$19),'Dados de Entrada'!N168,"")</f>
        <v>Fevereiro/2007</v>
      </c>
      <c r="C178" s="100">
        <f t="shared" si="18"/>
        <v>107563.32</v>
      </c>
      <c r="D178" s="97">
        <f>IF(B178="","",IFERROR(
INDEX('Dados de Entrada'!$K$13:$K$35,MATCH(C178,'Dados de Entrada'!$J$13:$J$35,0)),
INDEX('Dados de Entrada'!$K$13:$K$35,MATCH(C178,'Dados de Entrada'!$J$13:$J$35,1))+
(C178-INDEX('Dados de Entrada'!$J$13:$J$35,MATCH(C178,'Dados de Entrada'!$J$13:$J$35,1)))*
(INDEX('Dados de Entrada'!$K$13:$K$35,MATCH(C178,'Dados de Entrada'!$J$13:$J$35,1)+1)-INDEX('Dados de Entrada'!$K$13:$K$35,MATCH(C178,'Dados de Entrada'!$J$13:$J$35,1)))/
(INDEX('Dados de Entrada'!$J$13:$J$35,MATCH(C178,'Dados de Entrada'!$J$13:$J$35,1)+1)-INDEX('Dados de Entrada'!$J$13:$J$35,MATCH(C178,'Dados de Entrada'!$J$13:$J$35,1)))
))</f>
        <v>23900</v>
      </c>
      <c r="E178" s="101">
        <f>IF(B178="","",('Dados de Entrada'!O168/'Dados de Entrada'!$Q$6)*'Dados de Entrada'!$L$4)</f>
        <v>0.76137278504672901</v>
      </c>
      <c r="F178" s="101">
        <f t="shared" si="19"/>
        <v>9.5000000000000001E-2</v>
      </c>
      <c r="G178" s="101">
        <f>IF(B178="","",VLOOKUP(MONTH(B178),Retiradas!$P$3:$S$14,3,FALSE))</f>
        <v>2.0107142857142858E-2</v>
      </c>
      <c r="H178" s="137">
        <f>IF(B178="","",(VLOOKUP(MONTH(B178),Evaporação!$D$5:$F$16,3,FALSE)/(1000*3600*24*VLOOKUP(MONTH(B178),'Dados de Entrada'!$T$11:$V$22,3,FALSE)))*Simulação!D178)</f>
        <v>1.1025297619047618E-3</v>
      </c>
      <c r="I178" s="146"/>
      <c r="J178" s="138">
        <f>IF(B178="","",(E178+I178-F178-G178-H178)*3600*24*VLOOKUP(MONTH(B178),'Dados de Entrada'!$T$11:$V$22,3,FALSE))</f>
        <v>1560778.6015850471</v>
      </c>
      <c r="K178" s="100">
        <f>IF(B178="","",IF(J178+K177&lt;'Dados de Entrada'!$G$7,IF(Simulação!J178+K177&lt;'Dados de Entrada'!$L$7,'Dados de Entrada'!$L$7,J178+K177),'Dados de Entrada'!$G$7))</f>
        <v>107563.32</v>
      </c>
      <c r="L178" s="101">
        <f>IF(B178="","",IF(AND(J178&gt;0,K178='Dados de Entrada'!$G$7),(J178/(3600*24*VLOOKUP(MONTH(B178),'Dados de Entrada'!$T$11:$V$22,3,FALSE))),0))</f>
        <v>0.64516311242768154</v>
      </c>
      <c r="M178" s="26">
        <f t="shared" si="20"/>
        <v>0.74016311242768151</v>
      </c>
      <c r="N178" s="102">
        <f>IF(B178="","",IF(K178='Dados de Entrada'!$L$7,1,0))</f>
        <v>0</v>
      </c>
      <c r="O178" s="26">
        <f t="shared" si="21"/>
        <v>2</v>
      </c>
      <c r="P178" s="110">
        <f>IF(B178="","",'Dados de Entrada'!$L$7)</f>
        <v>32269</v>
      </c>
      <c r="Q178" s="103">
        <f t="shared" si="22"/>
        <v>158</v>
      </c>
      <c r="U178" s="18"/>
    </row>
    <row r="179" spans="1:21" ht="14.25" customHeight="1" x14ac:dyDescent="0.25">
      <c r="A179" s="18"/>
      <c r="B179" s="99" t="str">
        <f>IF(AND(YEAR('Dados de Entrada'!N169)&gt;=$D$18,YEAR('Dados de Entrada'!N169)&lt;=$D$19),'Dados de Entrada'!N169,"")</f>
        <v>Março/2007</v>
      </c>
      <c r="C179" s="100">
        <f t="shared" si="18"/>
        <v>107563.32</v>
      </c>
      <c r="D179" s="97">
        <f>IF(B179="","",IFERROR(
INDEX('Dados de Entrada'!$K$13:$K$35,MATCH(C179,'Dados de Entrada'!$J$13:$J$35,0)),
INDEX('Dados de Entrada'!$K$13:$K$35,MATCH(C179,'Dados de Entrada'!$J$13:$J$35,1))+
(C179-INDEX('Dados de Entrada'!$J$13:$J$35,MATCH(C179,'Dados de Entrada'!$J$13:$J$35,1)))*
(INDEX('Dados de Entrada'!$K$13:$K$35,MATCH(C179,'Dados de Entrada'!$J$13:$J$35,1)+1)-INDEX('Dados de Entrada'!$K$13:$K$35,MATCH(C179,'Dados de Entrada'!$J$13:$J$35,1)))/
(INDEX('Dados de Entrada'!$J$13:$J$35,MATCH(C179,'Dados de Entrada'!$J$13:$J$35,1)+1)-INDEX('Dados de Entrada'!$J$13:$J$35,MATCH(C179,'Dados de Entrada'!$J$13:$J$35,1)))
))</f>
        <v>23900</v>
      </c>
      <c r="E179" s="101">
        <f>IF(B179="","",('Dados de Entrada'!O169/'Dados de Entrada'!$Q$6)*'Dados de Entrada'!$L$4)</f>
        <v>0.52306033644859806</v>
      </c>
      <c r="F179" s="101">
        <f t="shared" si="19"/>
        <v>0.1</v>
      </c>
      <c r="G179" s="101">
        <f>IF(B179="","",VLOOKUP(MONTH(B179),Retiradas!$P$3:$S$14,3,FALSE))</f>
        <v>1.81989247311828E-2</v>
      </c>
      <c r="H179" s="137">
        <f>IF(B179="","",(VLOOKUP(MONTH(B179),Evaporação!$D$5:$F$16,3,FALSE)/(1000*3600*24*VLOOKUP(MONTH(B179),'Dados de Entrada'!$T$11:$V$22,3,FALSE)))*Simulação!D179)</f>
        <v>1.0279569892473119E-3</v>
      </c>
      <c r="I179" s="146"/>
      <c r="J179" s="138">
        <f>IF(B179="","",(E179+I179-F179-G179-H179)*3600*24*VLOOKUP(MONTH(B179),'Dados de Entrada'!$T$11:$V$22,3,FALSE))</f>
        <v>1081627.5251439251</v>
      </c>
      <c r="K179" s="100">
        <f>IF(B179="","",IF(J179+K178&lt;'Dados de Entrada'!$G$7,IF(Simulação!J179+K178&lt;'Dados de Entrada'!$L$7,'Dados de Entrada'!$L$7,J179+K178),'Dados de Entrada'!$G$7))</f>
        <v>107563.32</v>
      </c>
      <c r="L179" s="101">
        <f>IF(B179="","",IF(AND(J179&gt;0,K179='Dados de Entrada'!$G$7),(J179/(3600*24*VLOOKUP(MONTH(B179),'Dados de Entrada'!$T$11:$V$22,3,FALSE))),0))</f>
        <v>0.40383345472816795</v>
      </c>
      <c r="M179" s="26">
        <f t="shared" si="20"/>
        <v>0.50383345472816798</v>
      </c>
      <c r="N179" s="102">
        <f>IF(B179="","",IF(K179='Dados de Entrada'!$L$7,1,0))</f>
        <v>0</v>
      </c>
      <c r="O179" s="26">
        <f t="shared" si="21"/>
        <v>3</v>
      </c>
      <c r="P179" s="110">
        <f>IF(B179="","",'Dados de Entrada'!$L$7)</f>
        <v>32269</v>
      </c>
      <c r="Q179" s="103">
        <f t="shared" si="22"/>
        <v>159</v>
      </c>
      <c r="U179" s="18"/>
    </row>
    <row r="180" spans="1:21" ht="14.25" customHeight="1" x14ac:dyDescent="0.25">
      <c r="A180" s="18"/>
      <c r="B180" s="99" t="str">
        <f>IF(AND(YEAR('Dados de Entrada'!N170)&gt;=$D$18,YEAR('Dados de Entrada'!N170)&lt;=$D$19),'Dados de Entrada'!N170,"")</f>
        <v>Abril/2007</v>
      </c>
      <c r="C180" s="100">
        <f t="shared" si="18"/>
        <v>107563.32</v>
      </c>
      <c r="D180" s="97">
        <f>IF(B180="","",IFERROR(
INDEX('Dados de Entrada'!$K$13:$K$35,MATCH(C180,'Dados de Entrada'!$J$13:$J$35,0)),
INDEX('Dados de Entrada'!$K$13:$K$35,MATCH(C180,'Dados de Entrada'!$J$13:$J$35,1))+
(C180-INDEX('Dados de Entrada'!$J$13:$J$35,MATCH(C180,'Dados de Entrada'!$J$13:$J$35,1)))*
(INDEX('Dados de Entrada'!$K$13:$K$35,MATCH(C180,'Dados de Entrada'!$J$13:$J$35,1)+1)-INDEX('Dados de Entrada'!$K$13:$K$35,MATCH(C180,'Dados de Entrada'!$J$13:$J$35,1)))/
(INDEX('Dados de Entrada'!$J$13:$J$35,MATCH(C180,'Dados de Entrada'!$J$13:$J$35,1)+1)-INDEX('Dados de Entrada'!$J$13:$J$35,MATCH(C180,'Dados de Entrada'!$J$13:$J$35,1)))
))</f>
        <v>23900</v>
      </c>
      <c r="E180" s="101">
        <f>IF(B180="","",('Dados de Entrada'!O170/'Dados de Entrada'!$Q$6)*'Dados de Entrada'!$L$4)</f>
        <v>0.38435551401869161</v>
      </c>
      <c r="F180" s="101">
        <f t="shared" si="19"/>
        <v>0.09</v>
      </c>
      <c r="G180" s="101">
        <f>IF(B180="","",VLOOKUP(MONTH(B180),Retiradas!$P$3:$S$14,3,FALSE))</f>
        <v>1.8791666666666668E-2</v>
      </c>
      <c r="H180" s="137">
        <f>IF(B180="","",(VLOOKUP(MONTH(B180),Evaporação!$D$5:$F$16,3,FALSE)/(1000*3600*24*VLOOKUP(MONTH(B180),'Dados de Entrada'!$T$11:$V$22,3,FALSE)))*Simulação!D180)</f>
        <v>1.2143634259259258E-3</v>
      </c>
      <c r="I180" s="146"/>
      <c r="J180" s="138">
        <f>IF(B180="","",(E180+I180-F180-G180-H180)*3600*24*VLOOKUP(MONTH(B180),'Dados de Entrada'!$T$11:$V$22,3,FALSE))</f>
        <v>711113.86233644886</v>
      </c>
      <c r="K180" s="100">
        <f>IF(B180="","",IF(J180+K179&lt;'Dados de Entrada'!$G$7,IF(Simulação!J180+K179&lt;'Dados de Entrada'!$L$7,'Dados de Entrada'!$L$7,J180+K179),'Dados de Entrada'!$G$7))</f>
        <v>107563.32</v>
      </c>
      <c r="L180" s="101">
        <f>IF(B180="","",IF(AND(J180&gt;0,K180='Dados de Entrada'!$G$7),(J180/(3600*24*VLOOKUP(MONTH(B180),'Dados de Entrada'!$T$11:$V$22,3,FALSE))),0))</f>
        <v>0.27434948392609909</v>
      </c>
      <c r="M180" s="26">
        <f t="shared" si="20"/>
        <v>0.36434948392609912</v>
      </c>
      <c r="N180" s="102">
        <f>IF(B180="","",IF(K180='Dados de Entrada'!$L$7,1,0))</f>
        <v>0</v>
      </c>
      <c r="O180" s="26">
        <f t="shared" si="21"/>
        <v>4</v>
      </c>
      <c r="P180" s="110">
        <f>IF(B180="","",'Dados de Entrada'!$L$7)</f>
        <v>32269</v>
      </c>
      <c r="Q180" s="103">
        <f t="shared" si="22"/>
        <v>160</v>
      </c>
      <c r="U180" s="18"/>
    </row>
    <row r="181" spans="1:21" ht="14.25" customHeight="1" x14ac:dyDescent="0.25">
      <c r="A181" s="18"/>
      <c r="B181" s="99" t="str">
        <f>IF(AND(YEAR('Dados de Entrada'!N171)&gt;=$D$18,YEAR('Dados de Entrada'!N171)&lt;=$D$19),'Dados de Entrada'!N171,"")</f>
        <v>Maio/2007</v>
      </c>
      <c r="C181" s="100">
        <f t="shared" si="18"/>
        <v>107563.32</v>
      </c>
      <c r="D181" s="97">
        <f>IF(B181="","",IFERROR(
INDEX('Dados de Entrada'!$K$13:$K$35,MATCH(C181,'Dados de Entrada'!$J$13:$J$35,0)),
INDEX('Dados de Entrada'!$K$13:$K$35,MATCH(C181,'Dados de Entrada'!$J$13:$J$35,1))+
(C181-INDEX('Dados de Entrada'!$J$13:$J$35,MATCH(C181,'Dados de Entrada'!$J$13:$J$35,1)))*
(INDEX('Dados de Entrada'!$K$13:$K$35,MATCH(C181,'Dados de Entrada'!$J$13:$J$35,1)+1)-INDEX('Dados de Entrada'!$K$13:$K$35,MATCH(C181,'Dados de Entrada'!$J$13:$J$35,1)))/
(INDEX('Dados de Entrada'!$J$13:$J$35,MATCH(C181,'Dados de Entrada'!$J$13:$J$35,1)+1)-INDEX('Dados de Entrada'!$J$13:$J$35,MATCH(C181,'Dados de Entrada'!$J$13:$J$35,1)))
))</f>
        <v>23900</v>
      </c>
      <c r="E181" s="101">
        <f>IF(B181="","",('Dados de Entrada'!O171/'Dados de Entrada'!$Q$6)*'Dados de Entrada'!$L$4)</f>
        <v>0.24264321495327107</v>
      </c>
      <c r="F181" s="101">
        <f t="shared" si="19"/>
        <v>8.5000000000000006E-2</v>
      </c>
      <c r="G181" s="101">
        <f>IF(B181="","",VLOOKUP(MONTH(B181),Retiradas!$P$3:$S$14,3,FALSE))</f>
        <v>1.81989247311828E-2</v>
      </c>
      <c r="H181" s="137">
        <f>IF(B181="","",(VLOOKUP(MONTH(B181),Evaporação!$D$5:$F$16,3,FALSE)/(1000*3600*24*VLOOKUP(MONTH(B181),'Dados de Entrada'!$T$11:$V$22,3,FALSE)))*Simulação!D181)</f>
        <v>1.2760229988052567E-3</v>
      </c>
      <c r="I181" s="146"/>
      <c r="J181" s="138">
        <f>IF(B181="","",(E181+I181-F181-G181-H181)*3600*24*VLOOKUP(MONTH(B181),'Dados de Entrada'!$T$11:$V$22,3,FALSE))</f>
        <v>370069.8869308412</v>
      </c>
      <c r="K181" s="100">
        <f>IF(B181="","",IF(J181+K180&lt;'Dados de Entrada'!$G$7,IF(Simulação!J181+K180&lt;'Dados de Entrada'!$L$7,'Dados de Entrada'!$L$7,J181+K180),'Dados de Entrada'!$G$7))</f>
        <v>107563.32</v>
      </c>
      <c r="L181" s="101">
        <f>IF(B181="","",IF(AND(J181&gt;0,K181='Dados de Entrada'!$G$7),(J181/(3600*24*VLOOKUP(MONTH(B181),'Dados de Entrada'!$T$11:$V$22,3,FALSE))),0))</f>
        <v>0.13816826722328301</v>
      </c>
      <c r="M181" s="26">
        <f t="shared" si="20"/>
        <v>0.22316826722328303</v>
      </c>
      <c r="N181" s="102">
        <f>IF(B181="","",IF(K181='Dados de Entrada'!$L$7,1,0))</f>
        <v>0</v>
      </c>
      <c r="O181" s="26">
        <f t="shared" si="21"/>
        <v>5</v>
      </c>
      <c r="P181" s="110">
        <f>IF(B181="","",'Dados de Entrada'!$L$7)</f>
        <v>32269</v>
      </c>
      <c r="Q181" s="103">
        <f t="shared" si="22"/>
        <v>161</v>
      </c>
      <c r="U181" s="18"/>
    </row>
    <row r="182" spans="1:21" ht="14.25" customHeight="1" x14ac:dyDescent="0.25">
      <c r="A182" s="18"/>
      <c r="B182" s="99" t="str">
        <f>IF(AND(YEAR('Dados de Entrada'!N172)&gt;=$D$18,YEAR('Dados de Entrada'!N172)&lt;=$D$19),'Dados de Entrada'!N172,"")</f>
        <v>Junho/2007</v>
      </c>
      <c r="C182" s="100">
        <f t="shared" si="18"/>
        <v>107563.32</v>
      </c>
      <c r="D182" s="97">
        <f>IF(B182="","",IFERROR(
INDEX('Dados de Entrada'!$K$13:$K$35,MATCH(C182,'Dados de Entrada'!$J$13:$J$35,0)),
INDEX('Dados de Entrada'!$K$13:$K$35,MATCH(C182,'Dados de Entrada'!$J$13:$J$35,1))+
(C182-INDEX('Dados de Entrada'!$J$13:$J$35,MATCH(C182,'Dados de Entrada'!$J$13:$J$35,1)))*
(INDEX('Dados de Entrada'!$K$13:$K$35,MATCH(C182,'Dados de Entrada'!$J$13:$J$35,1)+1)-INDEX('Dados de Entrada'!$K$13:$K$35,MATCH(C182,'Dados de Entrada'!$J$13:$J$35,1)))/
(INDEX('Dados de Entrada'!$J$13:$J$35,MATCH(C182,'Dados de Entrada'!$J$13:$J$35,1)+1)-INDEX('Dados de Entrada'!$J$13:$J$35,MATCH(C182,'Dados de Entrada'!$J$13:$J$35,1)))
))</f>
        <v>23900</v>
      </c>
      <c r="E182" s="101">
        <f>IF(B182="","",('Dados de Entrada'!O172/'Dados de Entrada'!$Q$6)*'Dados de Entrada'!$L$4)</f>
        <v>0.18417786915887852</v>
      </c>
      <c r="F182" s="101">
        <f t="shared" si="19"/>
        <v>7.0000000000000007E-2</v>
      </c>
      <c r="G182" s="101">
        <f>IF(B182="","",VLOOKUP(MONTH(B182),Retiradas!$P$3:$S$14,3,FALSE))</f>
        <v>1.8791666666666668E-2</v>
      </c>
      <c r="H182" s="137">
        <f>IF(B182="","",(VLOOKUP(MONTH(B182),Evaporação!$D$5:$F$16,3,FALSE)/(1000*3600*24*VLOOKUP(MONTH(B182),'Dados de Entrada'!$T$11:$V$22,3,FALSE)))*Simulação!D182)</f>
        <v>1.4504128086419755E-3</v>
      </c>
      <c r="I182" s="146"/>
      <c r="J182" s="138">
        <f>IF(B182="","",(E182+I182-F182-G182-H182)*3600*24*VLOOKUP(MONTH(B182),'Dados de Entrada'!$T$11:$V$22,3,FALSE))</f>
        <v>243481.56685981312</v>
      </c>
      <c r="K182" s="100">
        <f>IF(B182="","",IF(J182+K181&lt;'Dados de Entrada'!$G$7,IF(Simulação!J182+K181&lt;'Dados de Entrada'!$L$7,'Dados de Entrada'!$L$7,J182+K181),'Dados de Entrada'!$G$7))</f>
        <v>107563.32</v>
      </c>
      <c r="L182" s="101">
        <f>IF(B182="","",IF(AND(J182&gt;0,K182='Dados de Entrada'!$G$7),(J182/(3600*24*VLOOKUP(MONTH(B182),'Dados de Entrada'!$T$11:$V$22,3,FALSE))),0))</f>
        <v>9.3935789683569873E-2</v>
      </c>
      <c r="M182" s="26">
        <f t="shared" si="20"/>
        <v>0.16393578968356987</v>
      </c>
      <c r="N182" s="102">
        <f>IF(B182="","",IF(K182='Dados de Entrada'!$L$7,1,0))</f>
        <v>0</v>
      </c>
      <c r="O182" s="26">
        <f t="shared" si="21"/>
        <v>6</v>
      </c>
      <c r="P182" s="110">
        <f>IF(B182="","",'Dados de Entrada'!$L$7)</f>
        <v>32269</v>
      </c>
      <c r="Q182" s="103">
        <f t="shared" si="22"/>
        <v>162</v>
      </c>
      <c r="U182" s="18"/>
    </row>
    <row r="183" spans="1:21" ht="14.25" customHeight="1" x14ac:dyDescent="0.25">
      <c r="A183" s="18"/>
      <c r="B183" s="99" t="str">
        <f>IF(AND(YEAR('Dados de Entrada'!N173)&gt;=$D$18,YEAR('Dados de Entrada'!N173)&lt;=$D$19),'Dados de Entrada'!N173,"")</f>
        <v>Julho/2007</v>
      </c>
      <c r="C183" s="100">
        <f t="shared" si="18"/>
        <v>107563.32</v>
      </c>
      <c r="D183" s="97">
        <f>IF(B183="","",IFERROR(
INDEX('Dados de Entrada'!$K$13:$K$35,MATCH(C183,'Dados de Entrada'!$J$13:$J$35,0)),
INDEX('Dados de Entrada'!$K$13:$K$35,MATCH(C183,'Dados de Entrada'!$J$13:$J$35,1))+
(C183-INDEX('Dados de Entrada'!$J$13:$J$35,MATCH(C183,'Dados de Entrada'!$J$13:$J$35,1)))*
(INDEX('Dados de Entrada'!$K$13:$K$35,MATCH(C183,'Dados de Entrada'!$J$13:$J$35,1)+1)-INDEX('Dados de Entrada'!$K$13:$K$35,MATCH(C183,'Dados de Entrada'!$J$13:$J$35,1)))/
(INDEX('Dados de Entrada'!$J$13:$J$35,MATCH(C183,'Dados de Entrada'!$J$13:$J$35,1)+1)-INDEX('Dados de Entrada'!$J$13:$J$35,MATCH(C183,'Dados de Entrada'!$J$13:$J$35,1)))
))</f>
        <v>23900</v>
      </c>
      <c r="E183" s="101">
        <f>IF(B183="","",('Dados de Entrada'!O173/'Dados de Entrada'!$Q$6)*'Dados de Entrada'!$L$4)</f>
        <v>0.15145652336448598</v>
      </c>
      <c r="F183" s="101">
        <f t="shared" si="19"/>
        <v>7.0000000000000007E-2</v>
      </c>
      <c r="G183" s="101">
        <f>IF(B183="","",VLOOKUP(MONTH(B183),Retiradas!$P$3:$S$14,3,FALSE))</f>
        <v>1.81989247311828E-2</v>
      </c>
      <c r="H183" s="137">
        <f>IF(B183="","",(VLOOKUP(MONTH(B183),Evaporação!$D$5:$F$16,3,FALSE)/(1000*3600*24*VLOOKUP(MONTH(B183),'Dados de Entrada'!$T$11:$V$22,3,FALSE)))*Simulação!D183)</f>
        <v>1.8346176821983273E-3</v>
      </c>
      <c r="I183" s="146"/>
      <c r="J183" s="138">
        <f>IF(B183="","",(E183+I183-F183-G183-H183)*3600*24*VLOOKUP(MONTH(B183),'Dados de Entrada'!$T$11:$V$22,3,FALSE))</f>
        <v>164515.31217943918</v>
      </c>
      <c r="K183" s="100">
        <f>IF(B183="","",IF(J183+K182&lt;'Dados de Entrada'!$G$7,IF(Simulação!J183+K182&lt;'Dados de Entrada'!$L$7,'Dados de Entrada'!$L$7,J183+K182),'Dados de Entrada'!$G$7))</f>
        <v>107563.32</v>
      </c>
      <c r="L183" s="101">
        <f>IF(B183="","",IF(AND(J183&gt;0,K183='Dados de Entrada'!$G$7),(J183/(3600*24*VLOOKUP(MONTH(B183),'Dados de Entrada'!$T$11:$V$22,3,FALSE))),0))</f>
        <v>6.1422980951104829E-2</v>
      </c>
      <c r="M183" s="26">
        <f t="shared" si="20"/>
        <v>0.13142298095110483</v>
      </c>
      <c r="N183" s="102">
        <f>IF(B183="","",IF(K183='Dados de Entrada'!$L$7,1,0))</f>
        <v>0</v>
      </c>
      <c r="O183" s="26">
        <f t="shared" si="21"/>
        <v>7</v>
      </c>
      <c r="P183" s="110">
        <f>IF(B183="","",'Dados de Entrada'!$L$7)</f>
        <v>32269</v>
      </c>
      <c r="Q183" s="103">
        <f t="shared" si="22"/>
        <v>163</v>
      </c>
      <c r="U183" s="18"/>
    </row>
    <row r="184" spans="1:21" ht="14.25" customHeight="1" x14ac:dyDescent="0.25">
      <c r="A184" s="18"/>
      <c r="B184" s="99" t="str">
        <f>IF(AND(YEAR('Dados de Entrada'!N174)&gt;=$D$18,YEAR('Dados de Entrada'!N174)&lt;=$D$19),'Dados de Entrada'!N174,"")</f>
        <v>Agosto/2007</v>
      </c>
      <c r="C184" s="100">
        <f t="shared" si="18"/>
        <v>107563.32</v>
      </c>
      <c r="D184" s="97">
        <f>IF(B184="","",IFERROR(
INDEX('Dados de Entrada'!$K$13:$K$35,MATCH(C184,'Dados de Entrada'!$J$13:$J$35,0)),
INDEX('Dados de Entrada'!$K$13:$K$35,MATCH(C184,'Dados de Entrada'!$J$13:$J$35,1))+
(C184-INDEX('Dados de Entrada'!$J$13:$J$35,MATCH(C184,'Dados de Entrada'!$J$13:$J$35,1)))*
(INDEX('Dados de Entrada'!$K$13:$K$35,MATCH(C184,'Dados de Entrada'!$J$13:$J$35,1)+1)-INDEX('Dados de Entrada'!$K$13:$K$35,MATCH(C184,'Dados de Entrada'!$J$13:$J$35,1)))/
(INDEX('Dados de Entrada'!$J$13:$J$35,MATCH(C184,'Dados de Entrada'!$J$13:$J$35,1)+1)-INDEX('Dados de Entrada'!$J$13:$J$35,MATCH(C184,'Dados de Entrada'!$J$13:$J$35,1)))
))</f>
        <v>23900</v>
      </c>
      <c r="E184" s="101">
        <f>IF(B184="","",('Dados de Entrada'!O174/'Dados de Entrada'!$Q$6)*'Dados de Entrada'!$L$4)</f>
        <v>0.12126145794392525</v>
      </c>
      <c r="F184" s="101">
        <f t="shared" si="19"/>
        <v>6.7000000000000004E-2</v>
      </c>
      <c r="G184" s="101">
        <f>IF(B184="","",VLOOKUP(MONTH(B184),Retiradas!$P$3:$S$14,3,FALSE))</f>
        <v>1.81989247311828E-2</v>
      </c>
      <c r="H184" s="137">
        <f>IF(B184="","",(VLOOKUP(MONTH(B184),Evaporação!$D$5:$F$16,3,FALSE)/(1000*3600*24*VLOOKUP(MONTH(B184),'Dados de Entrada'!$T$11:$V$22,3,FALSE)))*Simulação!D184)</f>
        <v>2.3905353942652329E-3</v>
      </c>
      <c r="I184" s="146"/>
      <c r="J184" s="138">
        <f>IF(B184="","",(E184+I184-F184-G184-H184)*3600*24*VLOOKUP(MONTH(B184),'Dados de Entrada'!$T$11:$V$22,3,FALSE))</f>
        <v>90187.078957009362</v>
      </c>
      <c r="K184" s="100">
        <f>IF(B184="","",IF(J184+K183&lt;'Dados de Entrada'!$G$7,IF(Simulação!J184+K183&lt;'Dados de Entrada'!$L$7,'Dados de Entrada'!$L$7,J184+K183),'Dados de Entrada'!$G$7))</f>
        <v>107563.32</v>
      </c>
      <c r="L184" s="101">
        <f>IF(B184="","",IF(AND(J184&gt;0,K184='Dados de Entrada'!$G$7),(J184/(3600*24*VLOOKUP(MONTH(B184),'Dados de Entrada'!$T$11:$V$22,3,FALSE))),0))</f>
        <v>3.3671997818477212E-2</v>
      </c>
      <c r="M184" s="26">
        <f t="shared" si="20"/>
        <v>0.10067199781847722</v>
      </c>
      <c r="N184" s="102">
        <f>IF(B184="","",IF(K184='Dados de Entrada'!$L$7,1,0))</f>
        <v>0</v>
      </c>
      <c r="O184" s="26">
        <f t="shared" si="21"/>
        <v>8</v>
      </c>
      <c r="P184" s="110">
        <f>IF(B184="","",'Dados de Entrada'!$L$7)</f>
        <v>32269</v>
      </c>
      <c r="Q184" s="103">
        <f t="shared" si="22"/>
        <v>164</v>
      </c>
      <c r="U184" s="18"/>
    </row>
    <row r="185" spans="1:21" ht="14.25" customHeight="1" x14ac:dyDescent="0.25">
      <c r="A185" s="18"/>
      <c r="B185" s="99" t="str">
        <f>IF(AND(YEAR('Dados de Entrada'!N175)&gt;=$D$18,YEAR('Dados de Entrada'!N175)&lt;=$D$19),'Dados de Entrada'!N175,"")</f>
        <v>Setembro/2007</v>
      </c>
      <c r="C185" s="100">
        <f t="shared" si="18"/>
        <v>107563.32</v>
      </c>
      <c r="D185" s="97">
        <f>IF(B185="","",IFERROR(
INDEX('Dados de Entrada'!$K$13:$K$35,MATCH(C185,'Dados de Entrada'!$J$13:$J$35,0)),
INDEX('Dados de Entrada'!$K$13:$K$35,MATCH(C185,'Dados de Entrada'!$J$13:$J$35,1))+
(C185-INDEX('Dados de Entrada'!$J$13:$J$35,MATCH(C185,'Dados de Entrada'!$J$13:$J$35,1)))*
(INDEX('Dados de Entrada'!$K$13:$K$35,MATCH(C185,'Dados de Entrada'!$J$13:$J$35,1)+1)-INDEX('Dados de Entrada'!$K$13:$K$35,MATCH(C185,'Dados de Entrada'!$J$13:$J$35,1)))/
(INDEX('Dados de Entrada'!$J$13:$J$35,MATCH(C185,'Dados de Entrada'!$J$13:$J$35,1)+1)-INDEX('Dados de Entrada'!$J$13:$J$35,MATCH(C185,'Dados de Entrada'!$J$13:$J$35,1)))
))</f>
        <v>23900</v>
      </c>
      <c r="E185" s="101">
        <f>IF(B185="","",('Dados de Entrada'!O175/'Dados de Entrada'!$Q$6)*'Dados de Entrada'!$L$4)</f>
        <v>9.4434766355140184E-2</v>
      </c>
      <c r="F185" s="101">
        <f t="shared" si="19"/>
        <v>6.5000000000000002E-2</v>
      </c>
      <c r="G185" s="101">
        <f>IF(B185="","",VLOOKUP(MONTH(B185),Retiradas!$P$3:$S$14,3,FALSE))</f>
        <v>1.8791666666666668E-2</v>
      </c>
      <c r="H185" s="137">
        <f>IF(B185="","",(VLOOKUP(MONTH(B185),Evaporação!$D$5:$F$16,3,FALSE)/(1000*3600*24*VLOOKUP(MONTH(B185),'Dados de Entrada'!$T$11:$V$22,3,FALSE)))*Simulação!D185)</f>
        <v>2.2438522376543209E-3</v>
      </c>
      <c r="I185" s="146"/>
      <c r="J185" s="138">
        <f>IF(B185="","",(E185+I185-F185-G185-H185)*3600*24*VLOOKUP(MONTH(B185),'Dados de Entrada'!$T$11:$V$22,3,FALSE))</f>
        <v>21770.849392523349</v>
      </c>
      <c r="K185" s="100">
        <f>IF(B185="","",IF(J185+K184&lt;'Dados de Entrada'!$G$7,IF(Simulação!J185+K184&lt;'Dados de Entrada'!$L$7,'Dados de Entrada'!$L$7,J185+K184),'Dados de Entrada'!$G$7))</f>
        <v>107563.32</v>
      </c>
      <c r="L185" s="101">
        <f>IF(B185="","",IF(AND(J185&gt;0,K185='Dados de Entrada'!$G$7),(J185/(3600*24*VLOOKUP(MONTH(B185),'Dados de Entrada'!$T$11:$V$22,3,FALSE))),0))</f>
        <v>8.3992474508191931E-3</v>
      </c>
      <c r="M185" s="26">
        <f t="shared" si="20"/>
        <v>7.3399247450819188E-2</v>
      </c>
      <c r="N185" s="102">
        <f>IF(B185="","",IF(K185='Dados de Entrada'!$L$7,1,0))</f>
        <v>0</v>
      </c>
      <c r="O185" s="26">
        <f t="shared" si="21"/>
        <v>9</v>
      </c>
      <c r="P185" s="110">
        <f>IF(B185="","",'Dados de Entrada'!$L$7)</f>
        <v>32269</v>
      </c>
      <c r="Q185" s="103">
        <f t="shared" si="22"/>
        <v>165</v>
      </c>
      <c r="U185" s="18"/>
    </row>
    <row r="186" spans="1:21" ht="14.25" customHeight="1" x14ac:dyDescent="0.25">
      <c r="A186" s="18"/>
      <c r="B186" s="99" t="str">
        <f>IF(AND(YEAR('Dados de Entrada'!N176)&gt;=$D$18,YEAR('Dados de Entrada'!N176)&lt;=$D$19),'Dados de Entrada'!N176,"")</f>
        <v>Outubro/2007</v>
      </c>
      <c r="C186" s="100">
        <f t="shared" si="18"/>
        <v>107563.32</v>
      </c>
      <c r="D186" s="97">
        <f>IF(B186="","",IFERROR(
INDEX('Dados de Entrada'!$K$13:$K$35,MATCH(C186,'Dados de Entrada'!$J$13:$J$35,0)),
INDEX('Dados de Entrada'!$K$13:$K$35,MATCH(C186,'Dados de Entrada'!$J$13:$J$35,1))+
(C186-INDEX('Dados de Entrada'!$J$13:$J$35,MATCH(C186,'Dados de Entrada'!$J$13:$J$35,1)))*
(INDEX('Dados de Entrada'!$K$13:$K$35,MATCH(C186,'Dados de Entrada'!$J$13:$J$35,1)+1)-INDEX('Dados de Entrada'!$K$13:$K$35,MATCH(C186,'Dados de Entrada'!$J$13:$J$35,1)))/
(INDEX('Dados de Entrada'!$J$13:$J$35,MATCH(C186,'Dados de Entrada'!$J$13:$J$35,1)+1)-INDEX('Dados de Entrada'!$J$13:$J$35,MATCH(C186,'Dados de Entrada'!$J$13:$J$35,1)))
))</f>
        <v>23900</v>
      </c>
      <c r="E186" s="101">
        <f>IF(B186="","",('Dados de Entrada'!O176/'Dados de Entrada'!$Q$6)*'Dados de Entrada'!$L$4)</f>
        <v>0.11620889719626168</v>
      </c>
      <c r="F186" s="101">
        <f t="shared" si="19"/>
        <v>6.2E-2</v>
      </c>
      <c r="G186" s="101">
        <f>IF(B186="","",VLOOKUP(MONTH(B186),Retiradas!$P$3:$S$14,3,FALSE))</f>
        <v>1.81989247311828E-2</v>
      </c>
      <c r="H186" s="137">
        <f>IF(B186="","",(VLOOKUP(MONTH(B186),Evaporação!$D$5:$F$16,3,FALSE)/(1000*3600*24*VLOOKUP(MONTH(B186),'Dados de Entrada'!$T$11:$V$22,3,FALSE)))*Simulação!D186)</f>
        <v>1.9524044205495817E-3</v>
      </c>
      <c r="I186" s="146"/>
      <c r="J186" s="138">
        <f>IF(B186="","",(E186+I186-F186-G186-H186)*3600*24*VLOOKUP(MONTH(B186),'Dados de Entrada'!$T$11:$V$22,3,FALSE))</f>
        <v>91219.790250467282</v>
      </c>
      <c r="K186" s="100">
        <f>IF(B186="","",IF(J186+K185&lt;'Dados de Entrada'!$G$7,IF(Simulação!J186+K185&lt;'Dados de Entrada'!$L$7,'Dados de Entrada'!$L$7,J186+K185),'Dados de Entrada'!$G$7))</f>
        <v>107563.32</v>
      </c>
      <c r="L186" s="101">
        <f>IF(B186="","",IF(AND(J186&gt;0,K186='Dados de Entrada'!$G$7),(J186/(3600*24*VLOOKUP(MONTH(B186),'Dados de Entrada'!$T$11:$V$22,3,FALSE))),0))</f>
        <v>3.40575680445293E-2</v>
      </c>
      <c r="M186" s="26">
        <f t="shared" si="20"/>
        <v>9.6057568044529307E-2</v>
      </c>
      <c r="N186" s="102">
        <f>IF(B186="","",IF(K186='Dados de Entrada'!$L$7,1,0))</f>
        <v>0</v>
      </c>
      <c r="O186" s="26">
        <f t="shared" si="21"/>
        <v>10</v>
      </c>
      <c r="P186" s="110">
        <f>IF(B186="","",'Dados de Entrada'!$L$7)</f>
        <v>32269</v>
      </c>
      <c r="Q186" s="103">
        <f t="shared" si="22"/>
        <v>166</v>
      </c>
      <c r="U186" s="18"/>
    </row>
    <row r="187" spans="1:21" ht="14.25" customHeight="1" x14ac:dyDescent="0.25">
      <c r="A187" s="18"/>
      <c r="B187" s="99" t="str">
        <f>IF(AND(YEAR('Dados de Entrada'!N177)&gt;=$D$18,YEAR('Dados de Entrada'!N177)&lt;=$D$19),'Dados de Entrada'!N177,"")</f>
        <v>Novembro/2007</v>
      </c>
      <c r="C187" s="100">
        <f t="shared" si="18"/>
        <v>107563.32</v>
      </c>
      <c r="D187" s="97">
        <f>IF(B187="","",IFERROR(
INDEX('Dados de Entrada'!$K$13:$K$35,MATCH(C187,'Dados de Entrada'!$J$13:$J$35,0)),
INDEX('Dados de Entrada'!$K$13:$K$35,MATCH(C187,'Dados de Entrada'!$J$13:$J$35,1))+
(C187-INDEX('Dados de Entrada'!$J$13:$J$35,MATCH(C187,'Dados de Entrada'!$J$13:$J$35,1)))*
(INDEX('Dados de Entrada'!$K$13:$K$35,MATCH(C187,'Dados de Entrada'!$J$13:$J$35,1)+1)-INDEX('Dados de Entrada'!$K$13:$K$35,MATCH(C187,'Dados de Entrada'!$J$13:$J$35,1)))/
(INDEX('Dados de Entrada'!$J$13:$J$35,MATCH(C187,'Dados de Entrada'!$J$13:$J$35,1)+1)-INDEX('Dados de Entrada'!$J$13:$J$35,MATCH(C187,'Dados de Entrada'!$J$13:$J$35,1)))
))</f>
        <v>23900</v>
      </c>
      <c r="E187" s="101">
        <f>IF(B187="","",('Dados de Entrada'!O177/'Dados de Entrada'!$Q$6)*'Dados de Entrada'!$L$4)</f>
        <v>0.30700321495327104</v>
      </c>
      <c r="F187" s="101">
        <f t="shared" si="19"/>
        <v>7.4999999999999997E-2</v>
      </c>
      <c r="G187" s="101">
        <f>IF(B187="","",VLOOKUP(MONTH(B187),Retiradas!$P$3:$S$14,3,FALSE))</f>
        <v>1.8791666666666668E-2</v>
      </c>
      <c r="H187" s="137">
        <f>IF(B187="","",(VLOOKUP(MONTH(B187),Evaporação!$D$5:$F$16,3,FALSE)/(1000*3600*24*VLOOKUP(MONTH(B187),'Dados de Entrada'!$T$11:$V$22,3,FALSE)))*Simulação!D187)</f>
        <v>1.4033873456790122E-3</v>
      </c>
      <c r="I187" s="146"/>
      <c r="J187" s="138">
        <f>IF(B187="","",(E187+I187-F187-G187-H187)*3600*24*VLOOKUP(MONTH(B187),'Dados de Entrada'!$T$11:$V$22,3,FALSE))</f>
        <v>549006.75315887854</v>
      </c>
      <c r="K187" s="100">
        <f>IF(B187="","",IF(J187+K186&lt;'Dados de Entrada'!$G$7,IF(Simulação!J187+K186&lt;'Dados de Entrada'!$L$7,'Dados de Entrada'!$L$7,J187+K186),'Dados de Entrada'!$G$7))</f>
        <v>107563.32</v>
      </c>
      <c r="L187" s="101">
        <f>IF(B187="","",IF(AND(J187&gt;0,K187='Dados de Entrada'!$G$7),(J187/(3600*24*VLOOKUP(MONTH(B187),'Dados de Entrada'!$T$11:$V$22,3,FALSE))),0))</f>
        <v>0.21180816094092536</v>
      </c>
      <c r="M187" s="26">
        <f t="shared" si="20"/>
        <v>0.28680816094092537</v>
      </c>
      <c r="N187" s="102">
        <f>IF(B187="","",IF(K187='Dados de Entrada'!$L$7,1,0))</f>
        <v>0</v>
      </c>
      <c r="O187" s="26">
        <f t="shared" si="21"/>
        <v>11</v>
      </c>
      <c r="P187" s="110">
        <f>IF(B187="","",'Dados de Entrada'!$L$7)</f>
        <v>32269</v>
      </c>
      <c r="Q187" s="103">
        <f t="shared" si="22"/>
        <v>167</v>
      </c>
      <c r="U187" s="18"/>
    </row>
    <row r="188" spans="1:21" ht="14.25" customHeight="1" x14ac:dyDescent="0.25">
      <c r="A188" s="18"/>
      <c r="B188" s="99" t="str">
        <f>IF(AND(YEAR('Dados de Entrada'!N178)&gt;=$D$18,YEAR('Dados de Entrada'!N178)&lt;=$D$19),'Dados de Entrada'!N178,"")</f>
        <v>Dezembro/2007</v>
      </c>
      <c r="C188" s="100">
        <f t="shared" si="18"/>
        <v>107563.32</v>
      </c>
      <c r="D188" s="97">
        <f>IF(B188="","",IFERROR(
INDEX('Dados de Entrada'!$K$13:$K$35,MATCH(C188,'Dados de Entrada'!$J$13:$J$35,0)),
INDEX('Dados de Entrada'!$K$13:$K$35,MATCH(C188,'Dados de Entrada'!$J$13:$J$35,1))+
(C188-INDEX('Dados de Entrada'!$J$13:$J$35,MATCH(C188,'Dados de Entrada'!$J$13:$J$35,1)))*
(INDEX('Dados de Entrada'!$K$13:$K$35,MATCH(C188,'Dados de Entrada'!$J$13:$J$35,1)+1)-INDEX('Dados de Entrada'!$K$13:$K$35,MATCH(C188,'Dados de Entrada'!$J$13:$J$35,1)))/
(INDEX('Dados de Entrada'!$J$13:$J$35,MATCH(C188,'Dados de Entrada'!$J$13:$J$35,1)+1)-INDEX('Dados de Entrada'!$J$13:$J$35,MATCH(C188,'Dados de Entrada'!$J$13:$J$35,1)))
))</f>
        <v>23900</v>
      </c>
      <c r="E188" s="101">
        <f>IF(B188="","",('Dados de Entrada'!O178/'Dados de Entrada'!$Q$6)*'Dados de Entrada'!$L$4)</f>
        <v>0.69773457943925232</v>
      </c>
      <c r="F188" s="101">
        <f t="shared" si="19"/>
        <v>8.9200000000000002E-2</v>
      </c>
      <c r="G188" s="101">
        <f>IF(B188="","",VLOOKUP(MONTH(B188),Retiradas!$P$3:$S$14,3,FALSE))</f>
        <v>1.81989247311828E-2</v>
      </c>
      <c r="H188" s="137">
        <f>IF(B188="","",(VLOOKUP(MONTH(B188),Evaporação!$D$5:$F$16,3,FALSE)/(1000*3600*24*VLOOKUP(MONTH(B188),'Dados de Entrada'!$T$11:$V$22,3,FALSE)))*Simulação!D188)</f>
        <v>1.0681115591397851E-3</v>
      </c>
      <c r="I188" s="146"/>
      <c r="J188" s="138">
        <f>IF(B188="","",(E188+I188-F188-G188-H188)*3600*24*VLOOKUP(MONTH(B188),'Dados de Entrada'!$T$11:$V$22,3,FALSE))</f>
        <v>1578294.1875700934</v>
      </c>
      <c r="K188" s="100">
        <f>IF(B188="","",IF(J188+K187&lt;'Dados de Entrada'!$G$7,IF(Simulação!J188+K187&lt;'Dados de Entrada'!$L$7,'Dados de Entrada'!$L$7,J188+K187),'Dados de Entrada'!$G$7))</f>
        <v>107563.32</v>
      </c>
      <c r="L188" s="101">
        <f>IF(B188="","",IF(AND(J188&gt;0,K188='Dados de Entrada'!$G$7),(J188/(3600*24*VLOOKUP(MONTH(B188),'Dados de Entrada'!$T$11:$V$22,3,FALSE))),0))</f>
        <v>0.58926754314892971</v>
      </c>
      <c r="M188" s="26">
        <f t="shared" si="20"/>
        <v>0.67846754314892976</v>
      </c>
      <c r="N188" s="102">
        <f>IF(B188="","",IF(K188='Dados de Entrada'!$L$7,1,0))</f>
        <v>0</v>
      </c>
      <c r="O188" s="26">
        <f t="shared" si="21"/>
        <v>12</v>
      </c>
      <c r="P188" s="110">
        <f>IF(B188="","",'Dados de Entrada'!$L$7)</f>
        <v>32269</v>
      </c>
      <c r="Q188" s="103">
        <f t="shared" si="22"/>
        <v>168</v>
      </c>
      <c r="U188" s="18"/>
    </row>
    <row r="189" spans="1:21" ht="14.25" customHeight="1" x14ac:dyDescent="0.25">
      <c r="A189" s="18"/>
      <c r="B189" s="99" t="str">
        <f>IF(AND(YEAR('Dados de Entrada'!N179)&gt;=$D$18,YEAR('Dados de Entrada'!N179)&lt;=$D$19),'Dados de Entrada'!N179,"")</f>
        <v>Janeiro/2008</v>
      </c>
      <c r="C189" s="100">
        <f t="shared" si="18"/>
        <v>107563.32</v>
      </c>
      <c r="D189" s="97">
        <f>IF(B189="","",IFERROR(
INDEX('Dados de Entrada'!$K$13:$K$35,MATCH(C189,'Dados de Entrada'!$J$13:$J$35,0)),
INDEX('Dados de Entrada'!$K$13:$K$35,MATCH(C189,'Dados de Entrada'!$J$13:$J$35,1))+
(C189-INDEX('Dados de Entrada'!$J$13:$J$35,MATCH(C189,'Dados de Entrada'!$J$13:$J$35,1)))*
(INDEX('Dados de Entrada'!$K$13:$K$35,MATCH(C189,'Dados de Entrada'!$J$13:$J$35,1)+1)-INDEX('Dados de Entrada'!$K$13:$K$35,MATCH(C189,'Dados de Entrada'!$J$13:$J$35,1)))/
(INDEX('Dados de Entrada'!$J$13:$J$35,MATCH(C189,'Dados de Entrada'!$J$13:$J$35,1)+1)-INDEX('Dados de Entrada'!$J$13:$J$35,MATCH(C189,'Dados de Entrada'!$J$13:$J$35,1)))
))</f>
        <v>23900</v>
      </c>
      <c r="E189" s="101">
        <f>IF(B189="","",('Dados de Entrada'!O179/'Dados de Entrada'!$Q$6)*'Dados de Entrada'!$L$4)</f>
        <v>0.83150714018691585</v>
      </c>
      <c r="F189" s="101">
        <f t="shared" si="19"/>
        <v>8.9200000000000002E-2</v>
      </c>
      <c r="G189" s="101">
        <f>IF(B189="","",VLOOKUP(MONTH(B189),Retiradas!$P$3:$S$14,3,FALSE))</f>
        <v>1.81989247311828E-2</v>
      </c>
      <c r="H189" s="137">
        <f>IF(B189="","",(VLOOKUP(MONTH(B189),Evaporação!$D$5:$F$16,3,FALSE)/(1000*3600*24*VLOOKUP(MONTH(B189),'Dados de Entrada'!$T$11:$V$22,3,FALSE)))*Simulação!D189)</f>
        <v>1.0056488948626046E-3</v>
      </c>
      <c r="I189" s="146"/>
      <c r="J189" s="138">
        <f>IF(B189="","",(E189+I189-F189-G189-H189)*3600*24*VLOOKUP(MONTH(B189),'Dados de Entrada'!$T$11:$V$22,3,FALSE))</f>
        <v>1936757.9142766355</v>
      </c>
      <c r="K189" s="100">
        <f>IF(B189="","",IF(J189+K188&lt;'Dados de Entrada'!$G$7,IF(Simulação!J189+K188&lt;'Dados de Entrada'!$L$7,'Dados de Entrada'!$L$7,J189+K188),'Dados de Entrada'!$G$7))</f>
        <v>107563.32</v>
      </c>
      <c r="L189" s="101">
        <f>IF(B189="","",IF(AND(J189&gt;0,K189='Dados de Entrada'!$G$7),(J189/(3600*24*VLOOKUP(MONTH(B189),'Dados de Entrada'!$T$11:$V$22,3,FALSE))),0))</f>
        <v>0.72310256656087046</v>
      </c>
      <c r="M189" s="26">
        <f t="shared" si="20"/>
        <v>0.81230256656087052</v>
      </c>
      <c r="N189" s="102">
        <f>IF(B189="","",IF(K189='Dados de Entrada'!$L$7,1,0))</f>
        <v>0</v>
      </c>
      <c r="O189" s="26">
        <f t="shared" si="21"/>
        <v>1</v>
      </c>
      <c r="P189" s="110">
        <f>IF(B189="","",'Dados de Entrada'!$L$7)</f>
        <v>32269</v>
      </c>
      <c r="Q189" s="103">
        <f t="shared" si="22"/>
        <v>169</v>
      </c>
      <c r="U189" s="18"/>
    </row>
    <row r="190" spans="1:21" ht="14.25" customHeight="1" x14ac:dyDescent="0.25">
      <c r="A190" s="18"/>
      <c r="B190" s="99" t="str">
        <f>IF(AND(YEAR('Dados de Entrada'!N180)&gt;=$D$18,YEAR('Dados de Entrada'!N180)&lt;=$D$19),'Dados de Entrada'!N180,"")</f>
        <v>Fevereiro/2008</v>
      </c>
      <c r="C190" s="100">
        <f t="shared" si="18"/>
        <v>107563.32</v>
      </c>
      <c r="D190" s="97">
        <f>IF(B190="","",IFERROR(
INDEX('Dados de Entrada'!$K$13:$K$35,MATCH(C190,'Dados de Entrada'!$J$13:$J$35,0)),
INDEX('Dados de Entrada'!$K$13:$K$35,MATCH(C190,'Dados de Entrada'!$J$13:$J$35,1))+
(C190-INDEX('Dados de Entrada'!$J$13:$J$35,MATCH(C190,'Dados de Entrada'!$J$13:$J$35,1)))*
(INDEX('Dados de Entrada'!$K$13:$K$35,MATCH(C190,'Dados de Entrada'!$J$13:$J$35,1)+1)-INDEX('Dados de Entrada'!$K$13:$K$35,MATCH(C190,'Dados de Entrada'!$J$13:$J$35,1)))/
(INDEX('Dados de Entrada'!$J$13:$J$35,MATCH(C190,'Dados de Entrada'!$J$13:$J$35,1)+1)-INDEX('Dados de Entrada'!$J$13:$J$35,MATCH(C190,'Dados de Entrada'!$J$13:$J$35,1)))
))</f>
        <v>23900</v>
      </c>
      <c r="E190" s="101">
        <f>IF(B190="","",('Dados de Entrada'!O180/'Dados de Entrada'!$Q$6)*'Dados de Entrada'!$L$4)</f>
        <v>0.79036485981308413</v>
      </c>
      <c r="F190" s="101">
        <f t="shared" si="19"/>
        <v>9.5000000000000001E-2</v>
      </c>
      <c r="G190" s="101">
        <f>IF(B190="","",VLOOKUP(MONTH(B190),Retiradas!$P$3:$S$14,3,FALSE))</f>
        <v>2.0107142857142858E-2</v>
      </c>
      <c r="H190" s="137">
        <f>IF(B190="","",(VLOOKUP(MONTH(B190),Evaporação!$D$5:$F$16,3,FALSE)/(1000*3600*24*VLOOKUP(MONTH(B190),'Dados de Entrada'!$T$11:$V$22,3,FALSE)))*Simulação!D190)</f>
        <v>1.1025297619047618E-3</v>
      </c>
      <c r="I190" s="146"/>
      <c r="J190" s="138">
        <f>IF(B190="","",(E190+I190-F190-G190-H190)*3600*24*VLOOKUP(MONTH(B190),'Dados de Entrada'!$T$11:$V$22,3,FALSE))</f>
        <v>1630916.2288598134</v>
      </c>
      <c r="K190" s="100">
        <f>IF(B190="","",IF(J190+K189&lt;'Dados de Entrada'!$G$7,IF(Simulação!J190+K189&lt;'Dados de Entrada'!$L$7,'Dados de Entrada'!$L$7,J190+K189),'Dados de Entrada'!$G$7))</f>
        <v>107563.32</v>
      </c>
      <c r="L190" s="101">
        <f>IF(B190="","",IF(AND(J190&gt;0,K190='Dados de Entrada'!$G$7),(J190/(3600*24*VLOOKUP(MONTH(B190),'Dados de Entrada'!$T$11:$V$22,3,FALSE))),0))</f>
        <v>0.67415518719403666</v>
      </c>
      <c r="M190" s="26">
        <f t="shared" si="20"/>
        <v>0.76915518719403664</v>
      </c>
      <c r="N190" s="102">
        <f>IF(B190="","",IF(K190='Dados de Entrada'!$L$7,1,0))</f>
        <v>0</v>
      </c>
      <c r="O190" s="26">
        <f t="shared" si="21"/>
        <v>2</v>
      </c>
      <c r="P190" s="110">
        <f>IF(B190="","",'Dados de Entrada'!$L$7)</f>
        <v>32269</v>
      </c>
      <c r="Q190" s="103">
        <f t="shared" si="22"/>
        <v>170</v>
      </c>
      <c r="U190" s="18"/>
    </row>
    <row r="191" spans="1:21" ht="14.25" customHeight="1" x14ac:dyDescent="0.25">
      <c r="A191" s="18"/>
      <c r="B191" s="99" t="str">
        <f>IF(AND(YEAR('Dados de Entrada'!N181)&gt;=$D$18,YEAR('Dados de Entrada'!N181)&lt;=$D$19),'Dados de Entrada'!N181,"")</f>
        <v>Março/2008</v>
      </c>
      <c r="C191" s="100">
        <f t="shared" si="18"/>
        <v>107563.32</v>
      </c>
      <c r="D191" s="97">
        <f>IF(B191="","",IFERROR(
INDEX('Dados de Entrada'!$K$13:$K$35,MATCH(C191,'Dados de Entrada'!$J$13:$J$35,0)),
INDEX('Dados de Entrada'!$K$13:$K$35,MATCH(C191,'Dados de Entrada'!$J$13:$J$35,1))+
(C191-INDEX('Dados de Entrada'!$J$13:$J$35,MATCH(C191,'Dados de Entrada'!$J$13:$J$35,1)))*
(INDEX('Dados de Entrada'!$K$13:$K$35,MATCH(C191,'Dados de Entrada'!$J$13:$J$35,1)+1)-INDEX('Dados de Entrada'!$K$13:$K$35,MATCH(C191,'Dados de Entrada'!$J$13:$J$35,1)))/
(INDEX('Dados de Entrada'!$J$13:$J$35,MATCH(C191,'Dados de Entrada'!$J$13:$J$35,1)+1)-INDEX('Dados de Entrada'!$J$13:$J$35,MATCH(C191,'Dados de Entrada'!$J$13:$J$35,1)))
))</f>
        <v>23900</v>
      </c>
      <c r="E191" s="101">
        <f>IF(B191="","",('Dados de Entrada'!O181/'Dados de Entrada'!$Q$6)*'Dados de Entrada'!$L$4)</f>
        <v>0.91559618691588784</v>
      </c>
      <c r="F191" s="101">
        <f t="shared" si="19"/>
        <v>0.1</v>
      </c>
      <c r="G191" s="101">
        <f>IF(B191="","",VLOOKUP(MONTH(B191),Retiradas!$P$3:$S$14,3,FALSE))</f>
        <v>1.81989247311828E-2</v>
      </c>
      <c r="H191" s="137">
        <f>IF(B191="","",(VLOOKUP(MONTH(B191),Evaporação!$D$5:$F$16,3,FALSE)/(1000*3600*24*VLOOKUP(MONTH(B191),'Dados de Entrada'!$T$11:$V$22,3,FALSE)))*Simulação!D191)</f>
        <v>1.0279569892473119E-3</v>
      </c>
      <c r="I191" s="146"/>
      <c r="J191" s="138">
        <f>IF(B191="","",(E191+I191-F191-G191-H191)*3600*24*VLOOKUP(MONTH(B191),'Dados de Entrada'!$T$11:$V$22,3,FALSE))</f>
        <v>2132995.5470355139</v>
      </c>
      <c r="K191" s="100">
        <f>IF(B191="","",IF(J191+K190&lt;'Dados de Entrada'!$G$7,IF(Simulação!J191+K190&lt;'Dados de Entrada'!$L$7,'Dados de Entrada'!$L$7,J191+K190),'Dados de Entrada'!$G$7))</f>
        <v>107563.32</v>
      </c>
      <c r="L191" s="101">
        <f>IF(B191="","",IF(AND(J191&gt;0,K191='Dados de Entrada'!$G$7),(J191/(3600*24*VLOOKUP(MONTH(B191),'Dados de Entrada'!$T$11:$V$22,3,FALSE))),0))</f>
        <v>0.79636930519545768</v>
      </c>
      <c r="M191" s="26">
        <f t="shared" si="20"/>
        <v>0.89636930519545766</v>
      </c>
      <c r="N191" s="102">
        <f>IF(B191="","",IF(K191='Dados de Entrada'!$L$7,1,0))</f>
        <v>0</v>
      </c>
      <c r="O191" s="26">
        <f t="shared" si="21"/>
        <v>3</v>
      </c>
      <c r="P191" s="110">
        <f>IF(B191="","",'Dados de Entrada'!$L$7)</f>
        <v>32269</v>
      </c>
      <c r="Q191" s="103">
        <f t="shared" si="22"/>
        <v>171</v>
      </c>
      <c r="U191" s="18"/>
    </row>
    <row r="192" spans="1:21" ht="14.25" customHeight="1" x14ac:dyDescent="0.25">
      <c r="A192" s="18"/>
      <c r="B192" s="99" t="str">
        <f>IF(AND(YEAR('Dados de Entrada'!N182)&gt;=$D$18,YEAR('Dados de Entrada'!N182)&lt;=$D$19),'Dados de Entrada'!N182,"")</f>
        <v>Abril/2008</v>
      </c>
      <c r="C192" s="100">
        <f t="shared" si="18"/>
        <v>107563.32</v>
      </c>
      <c r="D192" s="97">
        <f>IF(B192="","",IFERROR(
INDEX('Dados de Entrada'!$K$13:$K$35,MATCH(C192,'Dados de Entrada'!$J$13:$J$35,0)),
INDEX('Dados de Entrada'!$K$13:$K$35,MATCH(C192,'Dados de Entrada'!$J$13:$J$35,1))+
(C192-INDEX('Dados de Entrada'!$J$13:$J$35,MATCH(C192,'Dados de Entrada'!$J$13:$J$35,1)))*
(INDEX('Dados de Entrada'!$K$13:$K$35,MATCH(C192,'Dados de Entrada'!$J$13:$J$35,1)+1)-INDEX('Dados de Entrada'!$K$13:$K$35,MATCH(C192,'Dados de Entrada'!$J$13:$J$35,1)))/
(INDEX('Dados de Entrada'!$J$13:$J$35,MATCH(C192,'Dados de Entrada'!$J$13:$J$35,1)+1)-INDEX('Dados de Entrada'!$J$13:$J$35,MATCH(C192,'Dados de Entrada'!$J$13:$J$35,1)))
))</f>
        <v>23900</v>
      </c>
      <c r="E192" s="101">
        <f>IF(B192="","",('Dados de Entrada'!O182/'Dados de Entrada'!$Q$6)*'Dados de Entrada'!$L$4)</f>
        <v>0.56672889719626174</v>
      </c>
      <c r="F192" s="101">
        <f t="shared" si="19"/>
        <v>0.09</v>
      </c>
      <c r="G192" s="101">
        <f>IF(B192="","",VLOOKUP(MONTH(B192),Retiradas!$P$3:$S$14,3,FALSE))</f>
        <v>1.8791666666666668E-2</v>
      </c>
      <c r="H192" s="137">
        <f>IF(B192="","",(VLOOKUP(MONTH(B192),Evaporação!$D$5:$F$16,3,FALSE)/(1000*3600*24*VLOOKUP(MONTH(B192),'Dados de Entrada'!$T$11:$V$22,3,FALSE)))*Simulação!D192)</f>
        <v>1.2143634259259258E-3</v>
      </c>
      <c r="I192" s="146"/>
      <c r="J192" s="138">
        <f>IF(B192="","",(E192+I192-F192-G192-H192)*3600*24*VLOOKUP(MONTH(B192),'Dados de Entrada'!$T$11:$V$22,3,FALSE))</f>
        <v>1183825.6715327105</v>
      </c>
      <c r="K192" s="100">
        <f>IF(B192="","",IF(J192+K191&lt;'Dados de Entrada'!$G$7,IF(Simulação!J192+K191&lt;'Dados de Entrada'!$L$7,'Dados de Entrada'!$L$7,J192+K191),'Dados de Entrada'!$G$7))</f>
        <v>107563.32</v>
      </c>
      <c r="L192" s="101">
        <f>IF(B192="","",IF(AND(J192&gt;0,K192='Dados de Entrada'!$G$7),(J192/(3600*24*VLOOKUP(MONTH(B192),'Dados de Entrada'!$T$11:$V$22,3,FALSE))),0))</f>
        <v>0.45672286710366922</v>
      </c>
      <c r="M192" s="26">
        <f t="shared" si="20"/>
        <v>0.54672286710366924</v>
      </c>
      <c r="N192" s="102">
        <f>IF(B192="","",IF(K192='Dados de Entrada'!$L$7,1,0))</f>
        <v>0</v>
      </c>
      <c r="O192" s="26">
        <f t="shared" si="21"/>
        <v>4</v>
      </c>
      <c r="P192" s="110">
        <f>IF(B192="","",'Dados de Entrada'!$L$7)</f>
        <v>32269</v>
      </c>
      <c r="Q192" s="103">
        <f t="shared" si="22"/>
        <v>172</v>
      </c>
      <c r="U192" s="18"/>
    </row>
    <row r="193" spans="1:21" ht="14.25" customHeight="1" x14ac:dyDescent="0.25">
      <c r="A193" s="18"/>
      <c r="B193" s="99" t="str">
        <f>IF(AND(YEAR('Dados de Entrada'!N183)&gt;=$D$18,YEAR('Dados de Entrada'!N183)&lt;=$D$19),'Dados de Entrada'!N183,"")</f>
        <v>Maio/2008</v>
      </c>
      <c r="C193" s="100">
        <f t="shared" si="18"/>
        <v>107563.32</v>
      </c>
      <c r="D193" s="97">
        <f>IF(B193="","",IFERROR(
INDEX('Dados de Entrada'!$K$13:$K$35,MATCH(C193,'Dados de Entrada'!$J$13:$J$35,0)),
INDEX('Dados de Entrada'!$K$13:$K$35,MATCH(C193,'Dados de Entrada'!$J$13:$J$35,1))+
(C193-INDEX('Dados de Entrada'!$J$13:$J$35,MATCH(C193,'Dados de Entrada'!$J$13:$J$35,1)))*
(INDEX('Dados de Entrada'!$K$13:$K$35,MATCH(C193,'Dados de Entrada'!$J$13:$J$35,1)+1)-INDEX('Dados de Entrada'!$K$13:$K$35,MATCH(C193,'Dados de Entrada'!$J$13:$J$35,1)))/
(INDEX('Dados de Entrada'!$J$13:$J$35,MATCH(C193,'Dados de Entrada'!$J$13:$J$35,1)+1)-INDEX('Dados de Entrada'!$J$13:$J$35,MATCH(C193,'Dados de Entrada'!$J$13:$J$35,1)))
))</f>
        <v>23900</v>
      </c>
      <c r="E193" s="101">
        <f>IF(B193="","",('Dados de Entrada'!O183/'Dados de Entrada'!$Q$6)*'Dados de Entrada'!$L$4)</f>
        <v>0.31710833644859809</v>
      </c>
      <c r="F193" s="101">
        <f t="shared" si="19"/>
        <v>8.5000000000000006E-2</v>
      </c>
      <c r="G193" s="101">
        <f>IF(B193="","",VLOOKUP(MONTH(B193),Retiradas!$P$3:$S$14,3,FALSE))</f>
        <v>1.81989247311828E-2</v>
      </c>
      <c r="H193" s="137">
        <f>IF(B193="","",(VLOOKUP(MONTH(B193),Evaporação!$D$5:$F$16,3,FALSE)/(1000*3600*24*VLOOKUP(MONTH(B193),'Dados de Entrada'!$T$11:$V$22,3,FALSE)))*Simulação!D193)</f>
        <v>1.2760229988052567E-3</v>
      </c>
      <c r="I193" s="146"/>
      <c r="J193" s="138">
        <f>IF(B193="","",(E193+I193-F193-G193-H193)*3600*24*VLOOKUP(MONTH(B193),'Dados de Entrada'!$T$11:$V$22,3,FALSE))</f>
        <v>569517.26834392513</v>
      </c>
      <c r="K193" s="100">
        <f>IF(B193="","",IF(J193+K192&lt;'Dados de Entrada'!$G$7,IF(Simulação!J193+K192&lt;'Dados de Entrada'!$L$7,'Dados de Entrada'!$L$7,J193+K192),'Dados de Entrada'!$G$7))</f>
        <v>107563.32</v>
      </c>
      <c r="L193" s="101">
        <f>IF(B193="","",IF(AND(J193&gt;0,K193='Dados de Entrada'!$G$7),(J193/(3600*24*VLOOKUP(MONTH(B193),'Dados de Entrada'!$T$11:$V$22,3,FALSE))),0))</f>
        <v>0.21263338871861004</v>
      </c>
      <c r="M193" s="26">
        <f t="shared" si="20"/>
        <v>0.29763338871861006</v>
      </c>
      <c r="N193" s="102">
        <f>IF(B193="","",IF(K193='Dados de Entrada'!$L$7,1,0))</f>
        <v>0</v>
      </c>
      <c r="O193" s="26">
        <f t="shared" si="21"/>
        <v>5</v>
      </c>
      <c r="P193" s="110">
        <f>IF(B193="","",'Dados de Entrada'!$L$7)</f>
        <v>32269</v>
      </c>
      <c r="Q193" s="103">
        <f t="shared" si="22"/>
        <v>173</v>
      </c>
      <c r="U193" s="18"/>
    </row>
    <row r="194" spans="1:21" ht="14.25" customHeight="1" x14ac:dyDescent="0.25">
      <c r="A194" s="18"/>
      <c r="B194" s="99" t="str">
        <f>IF(AND(YEAR('Dados de Entrada'!N184)&gt;=$D$18,YEAR('Dados de Entrada'!N184)&lt;=$D$19),'Dados de Entrada'!N184,"")</f>
        <v>Junho/2008</v>
      </c>
      <c r="C194" s="100">
        <f t="shared" si="18"/>
        <v>107563.32</v>
      </c>
      <c r="D194" s="97">
        <f>IF(B194="","",IFERROR(
INDEX('Dados de Entrada'!$K$13:$K$35,MATCH(C194,'Dados de Entrada'!$J$13:$J$35,0)),
INDEX('Dados de Entrada'!$K$13:$K$35,MATCH(C194,'Dados de Entrada'!$J$13:$J$35,1))+
(C194-INDEX('Dados de Entrada'!$J$13:$J$35,MATCH(C194,'Dados de Entrada'!$J$13:$J$35,1)))*
(INDEX('Dados de Entrada'!$K$13:$K$35,MATCH(C194,'Dados de Entrada'!$J$13:$J$35,1)+1)-INDEX('Dados de Entrada'!$K$13:$K$35,MATCH(C194,'Dados de Entrada'!$J$13:$J$35,1)))/
(INDEX('Dados de Entrada'!$J$13:$J$35,MATCH(C194,'Dados de Entrada'!$J$13:$J$35,1)+1)-INDEX('Dados de Entrada'!$J$13:$J$35,MATCH(C194,'Dados de Entrada'!$J$13:$J$35,1)))
))</f>
        <v>23900</v>
      </c>
      <c r="E194" s="101">
        <f>IF(B194="","",('Dados de Entrada'!O184/'Dados de Entrada'!$Q$6)*'Dados de Entrada'!$L$4)</f>
        <v>0.23073360747663552</v>
      </c>
      <c r="F194" s="101">
        <f t="shared" si="19"/>
        <v>7.0000000000000007E-2</v>
      </c>
      <c r="G194" s="101">
        <f>IF(B194="","",VLOOKUP(MONTH(B194),Retiradas!$P$3:$S$14,3,FALSE))</f>
        <v>1.8791666666666668E-2</v>
      </c>
      <c r="H194" s="137">
        <f>IF(B194="","",(VLOOKUP(MONTH(B194),Evaporação!$D$5:$F$16,3,FALSE)/(1000*3600*24*VLOOKUP(MONTH(B194),'Dados de Entrada'!$T$11:$V$22,3,FALSE)))*Simulação!D194)</f>
        <v>1.4504128086419755E-3</v>
      </c>
      <c r="I194" s="146"/>
      <c r="J194" s="138">
        <f>IF(B194="","",(E194+I194-F194-G194-H194)*3600*24*VLOOKUP(MONTH(B194),'Dados de Entrada'!$T$11:$V$22,3,FALSE))</f>
        <v>364154.0405794392</v>
      </c>
      <c r="K194" s="100">
        <f>IF(B194="","",IF(J194+K193&lt;'Dados de Entrada'!$G$7,IF(Simulação!J194+K193&lt;'Dados de Entrada'!$L$7,'Dados de Entrada'!$L$7,J194+K193),'Dados de Entrada'!$G$7))</f>
        <v>107563.32</v>
      </c>
      <c r="L194" s="101">
        <f>IF(B194="","",IF(AND(J194&gt;0,K194='Dados de Entrada'!$G$7),(J194/(3600*24*VLOOKUP(MONTH(B194),'Dados de Entrada'!$T$11:$V$22,3,FALSE))),0))</f>
        <v>0.14049152800132686</v>
      </c>
      <c r="M194" s="26">
        <f t="shared" si="20"/>
        <v>0.21049152800132687</v>
      </c>
      <c r="N194" s="102">
        <f>IF(B194="","",IF(K194='Dados de Entrada'!$L$7,1,0))</f>
        <v>0</v>
      </c>
      <c r="O194" s="26">
        <f t="shared" si="21"/>
        <v>6</v>
      </c>
      <c r="P194" s="110">
        <f>IF(B194="","",'Dados de Entrada'!$L$7)</f>
        <v>32269</v>
      </c>
      <c r="Q194" s="103">
        <f t="shared" si="22"/>
        <v>174</v>
      </c>
      <c r="U194" s="18"/>
    </row>
    <row r="195" spans="1:21" ht="14.25" customHeight="1" x14ac:dyDescent="0.25">
      <c r="A195" s="18"/>
      <c r="B195" s="99" t="str">
        <f>IF(AND(YEAR('Dados de Entrada'!N185)&gt;=$D$18,YEAR('Dados de Entrada'!N185)&lt;=$D$19),'Dados de Entrada'!N185,"")</f>
        <v>Julho/2008</v>
      </c>
      <c r="C195" s="100">
        <f t="shared" si="18"/>
        <v>107563.32</v>
      </c>
      <c r="D195" s="97">
        <f>IF(B195="","",IFERROR(
INDEX('Dados de Entrada'!$K$13:$K$35,MATCH(C195,'Dados de Entrada'!$J$13:$J$35,0)),
INDEX('Dados de Entrada'!$K$13:$K$35,MATCH(C195,'Dados de Entrada'!$J$13:$J$35,1))+
(C195-INDEX('Dados de Entrada'!$J$13:$J$35,MATCH(C195,'Dados de Entrada'!$J$13:$J$35,1)))*
(INDEX('Dados de Entrada'!$K$13:$K$35,MATCH(C195,'Dados de Entrada'!$J$13:$J$35,1)+1)-INDEX('Dados de Entrada'!$K$13:$K$35,MATCH(C195,'Dados de Entrada'!$J$13:$J$35,1)))/
(INDEX('Dados de Entrada'!$J$13:$J$35,MATCH(C195,'Dados de Entrada'!$J$13:$J$35,1)+1)-INDEX('Dados de Entrada'!$J$13:$J$35,MATCH(C195,'Dados de Entrada'!$J$13:$J$35,1)))
))</f>
        <v>23900</v>
      </c>
      <c r="E195" s="101">
        <f>IF(B195="","",('Dados de Entrada'!O185/'Dados de Entrada'!$Q$6)*'Dados de Entrada'!$L$4)</f>
        <v>0.18610265420560748</v>
      </c>
      <c r="F195" s="101">
        <f t="shared" si="19"/>
        <v>7.0000000000000007E-2</v>
      </c>
      <c r="G195" s="101">
        <f>IF(B195="","",VLOOKUP(MONTH(B195),Retiradas!$P$3:$S$14,3,FALSE))</f>
        <v>1.81989247311828E-2</v>
      </c>
      <c r="H195" s="137">
        <f>IF(B195="","",(VLOOKUP(MONTH(B195),Evaporação!$D$5:$F$16,3,FALSE)/(1000*3600*24*VLOOKUP(MONTH(B195),'Dados de Entrada'!$T$11:$V$22,3,FALSE)))*Simulação!D195)</f>
        <v>1.8346176821983273E-3</v>
      </c>
      <c r="I195" s="146"/>
      <c r="J195" s="138">
        <f>IF(B195="","",(E195+I195-F195-G195-H195)*3600*24*VLOOKUP(MONTH(B195),'Dados de Entrada'!$T$11:$V$22,3,FALSE))</f>
        <v>257311.5090242991</v>
      </c>
      <c r="K195" s="100">
        <f>IF(B195="","",IF(J195+K194&lt;'Dados de Entrada'!$G$7,IF(Simulação!J195+K194&lt;'Dados de Entrada'!$L$7,'Dados de Entrada'!$L$7,J195+K194),'Dados de Entrada'!$G$7))</f>
        <v>107563.32</v>
      </c>
      <c r="L195" s="101">
        <f>IF(B195="","",IF(AND(J195&gt;0,K195='Dados de Entrada'!$G$7),(J195/(3600*24*VLOOKUP(MONTH(B195),'Dados de Entrada'!$T$11:$V$22,3,FALSE))),0))</f>
        <v>9.6069111792226367E-2</v>
      </c>
      <c r="M195" s="26">
        <f t="shared" si="20"/>
        <v>0.16606911179222639</v>
      </c>
      <c r="N195" s="102">
        <f>IF(B195="","",IF(K195='Dados de Entrada'!$L$7,1,0))</f>
        <v>0</v>
      </c>
      <c r="O195" s="26">
        <f t="shared" si="21"/>
        <v>7</v>
      </c>
      <c r="P195" s="110">
        <f>IF(B195="","",'Dados de Entrada'!$L$7)</f>
        <v>32269</v>
      </c>
      <c r="Q195" s="103">
        <f t="shared" si="22"/>
        <v>175</v>
      </c>
      <c r="U195" s="18"/>
    </row>
    <row r="196" spans="1:21" ht="14.25" customHeight="1" x14ac:dyDescent="0.25">
      <c r="A196" s="18"/>
      <c r="B196" s="99" t="str">
        <f>IF(AND(YEAR('Dados de Entrada'!N186)&gt;=$D$18,YEAR('Dados de Entrada'!N186)&lt;=$D$19),'Dados de Entrada'!N186,"")</f>
        <v>Agosto/2008</v>
      </c>
      <c r="C196" s="100">
        <f t="shared" si="18"/>
        <v>107563.32</v>
      </c>
      <c r="D196" s="97">
        <f>IF(B196="","",IFERROR(
INDEX('Dados de Entrada'!$K$13:$K$35,MATCH(C196,'Dados de Entrada'!$J$13:$J$35,0)),
INDEX('Dados de Entrada'!$K$13:$K$35,MATCH(C196,'Dados de Entrada'!$J$13:$J$35,1))+
(C196-INDEX('Dados de Entrada'!$J$13:$J$35,MATCH(C196,'Dados de Entrada'!$J$13:$J$35,1)))*
(INDEX('Dados de Entrada'!$K$13:$K$35,MATCH(C196,'Dados de Entrada'!$J$13:$J$35,1)+1)-INDEX('Dados de Entrada'!$K$13:$K$35,MATCH(C196,'Dados de Entrada'!$J$13:$J$35,1)))/
(INDEX('Dados de Entrada'!$J$13:$J$35,MATCH(C196,'Dados de Entrada'!$J$13:$J$35,1)+1)-INDEX('Dados de Entrada'!$J$13:$J$35,MATCH(C196,'Dados de Entrada'!$J$13:$J$35,1)))
))</f>
        <v>23900</v>
      </c>
      <c r="E196" s="101">
        <f>IF(B196="","",('Dados de Entrada'!O186/'Dados de Entrada'!$Q$6)*'Dados de Entrada'!$L$4)</f>
        <v>0.16505031775700935</v>
      </c>
      <c r="F196" s="101">
        <f t="shared" si="19"/>
        <v>6.7000000000000004E-2</v>
      </c>
      <c r="G196" s="101">
        <f>IF(B196="","",VLOOKUP(MONTH(B196),Retiradas!$P$3:$S$14,3,FALSE))</f>
        <v>1.81989247311828E-2</v>
      </c>
      <c r="H196" s="137">
        <f>IF(B196="","",(VLOOKUP(MONTH(B196),Evaporação!$D$5:$F$16,3,FALSE)/(1000*3600*24*VLOOKUP(MONTH(B196),'Dados de Entrada'!$T$11:$V$22,3,FALSE)))*Simulação!D196)</f>
        <v>2.3905353942652329E-3</v>
      </c>
      <c r="I196" s="146"/>
      <c r="J196" s="138">
        <f>IF(B196="","",(E196+I196-F196-G196-H196)*3600*24*VLOOKUP(MONTH(B196),'Dados de Entrada'!$T$11:$V$22,3,FALSE))</f>
        <v>207471.1610803738</v>
      </c>
      <c r="K196" s="100">
        <f>IF(B196="","",IF(J196+K195&lt;'Dados de Entrada'!$G$7,IF(Simulação!J196+K195&lt;'Dados de Entrada'!$L$7,'Dados de Entrada'!$L$7,J196+K195),'Dados de Entrada'!$G$7))</f>
        <v>107563.32</v>
      </c>
      <c r="L196" s="101">
        <f>IF(B196="","",IF(AND(J196&gt;0,K196='Dados de Entrada'!$G$7),(J196/(3600*24*VLOOKUP(MONTH(B196),'Dados de Entrada'!$T$11:$V$22,3,FALSE))),0))</f>
        <v>7.7460857631561311E-2</v>
      </c>
      <c r="M196" s="26">
        <f t="shared" si="20"/>
        <v>0.1444608576315613</v>
      </c>
      <c r="N196" s="102">
        <f>IF(B196="","",IF(K196='Dados de Entrada'!$L$7,1,0))</f>
        <v>0</v>
      </c>
      <c r="O196" s="26">
        <f t="shared" si="21"/>
        <v>8</v>
      </c>
      <c r="P196" s="110">
        <f>IF(B196="","",'Dados de Entrada'!$L$7)</f>
        <v>32269</v>
      </c>
      <c r="Q196" s="103">
        <f t="shared" si="22"/>
        <v>176</v>
      </c>
      <c r="U196" s="18"/>
    </row>
    <row r="197" spans="1:21" ht="14.25" customHeight="1" x14ac:dyDescent="0.25">
      <c r="A197" s="18"/>
      <c r="B197" s="99" t="str">
        <f>IF(AND(YEAR('Dados de Entrada'!N187)&gt;=$D$18,YEAR('Dados de Entrada'!N187)&lt;=$D$19),'Dados de Entrada'!N187,"")</f>
        <v>Setembro/2008</v>
      </c>
      <c r="C197" s="100">
        <f t="shared" si="18"/>
        <v>107563.32</v>
      </c>
      <c r="D197" s="97">
        <f>IF(B197="","",IFERROR(
INDEX('Dados de Entrada'!$K$13:$K$35,MATCH(C197,'Dados de Entrada'!$J$13:$J$35,0)),
INDEX('Dados de Entrada'!$K$13:$K$35,MATCH(C197,'Dados de Entrada'!$J$13:$J$35,1))+
(C197-INDEX('Dados de Entrada'!$J$13:$J$35,MATCH(C197,'Dados de Entrada'!$J$13:$J$35,1)))*
(INDEX('Dados de Entrada'!$K$13:$K$35,MATCH(C197,'Dados de Entrada'!$J$13:$J$35,1)+1)-INDEX('Dados de Entrada'!$K$13:$K$35,MATCH(C197,'Dados de Entrada'!$J$13:$J$35,1)))/
(INDEX('Dados de Entrada'!$J$13:$J$35,MATCH(C197,'Dados de Entrada'!$J$13:$J$35,1)+1)-INDEX('Dados de Entrada'!$J$13:$J$35,MATCH(C197,'Dados de Entrada'!$J$13:$J$35,1)))
))</f>
        <v>23900</v>
      </c>
      <c r="E197" s="101">
        <f>IF(B197="","",('Dados de Entrada'!O187/'Dados de Entrada'!$Q$6)*'Dados de Entrada'!$L$4)</f>
        <v>0.16300523364485983</v>
      </c>
      <c r="F197" s="101">
        <f t="shared" si="19"/>
        <v>6.5000000000000002E-2</v>
      </c>
      <c r="G197" s="101">
        <f>IF(B197="","",VLOOKUP(MONTH(B197),Retiradas!$P$3:$S$14,3,FALSE))</f>
        <v>1.8791666666666668E-2</v>
      </c>
      <c r="H197" s="137">
        <f>IF(B197="","",(VLOOKUP(MONTH(B197),Evaporação!$D$5:$F$16,3,FALSE)/(1000*3600*24*VLOOKUP(MONTH(B197),'Dados de Entrada'!$T$11:$V$22,3,FALSE)))*Simulação!D197)</f>
        <v>2.2438522376543209E-3</v>
      </c>
      <c r="I197" s="146"/>
      <c r="J197" s="138">
        <f>IF(B197="","",(E197+I197-F197-G197-H197)*3600*24*VLOOKUP(MONTH(B197),'Dados de Entrada'!$T$11:$V$22,3,FALSE))</f>
        <v>199505.50060747672</v>
      </c>
      <c r="K197" s="100">
        <f>IF(B197="","",IF(J197+K196&lt;'Dados de Entrada'!$G$7,IF(Simulação!J197+K196&lt;'Dados de Entrada'!$L$7,'Dados de Entrada'!$L$7,J197+K196),'Dados de Entrada'!$G$7))</f>
        <v>107563.32</v>
      </c>
      <c r="L197" s="101">
        <f>IF(B197="","",IF(AND(J197&gt;0,K197='Dados de Entrada'!$G$7),(J197/(3600*24*VLOOKUP(MONTH(B197),'Dados de Entrada'!$T$11:$V$22,3,FALSE))),0))</f>
        <v>7.6969714740538861E-2</v>
      </c>
      <c r="M197" s="26">
        <f t="shared" si="20"/>
        <v>0.14196971474053888</v>
      </c>
      <c r="N197" s="102">
        <f>IF(B197="","",IF(K197='Dados de Entrada'!$L$7,1,0))</f>
        <v>0</v>
      </c>
      <c r="O197" s="26">
        <f t="shared" si="21"/>
        <v>9</v>
      </c>
      <c r="P197" s="110">
        <f>IF(B197="","",'Dados de Entrada'!$L$7)</f>
        <v>32269</v>
      </c>
      <c r="Q197" s="103">
        <f t="shared" si="22"/>
        <v>177</v>
      </c>
      <c r="U197" s="18"/>
    </row>
    <row r="198" spans="1:21" ht="14.25" customHeight="1" x14ac:dyDescent="0.25">
      <c r="A198" s="18"/>
      <c r="B198" s="99" t="str">
        <f>IF(AND(YEAR('Dados de Entrada'!N188)&gt;=$D$18,YEAR('Dados de Entrada'!N188)&lt;=$D$19),'Dados de Entrada'!N188,"")</f>
        <v>Outubro/2008</v>
      </c>
      <c r="C198" s="100">
        <f t="shared" si="18"/>
        <v>107563.32</v>
      </c>
      <c r="D198" s="97">
        <f>IF(B198="","",IFERROR(
INDEX('Dados de Entrada'!$K$13:$K$35,MATCH(C198,'Dados de Entrada'!$J$13:$J$35,0)),
INDEX('Dados de Entrada'!$K$13:$K$35,MATCH(C198,'Dados de Entrada'!$J$13:$J$35,1))+
(C198-INDEX('Dados de Entrada'!$J$13:$J$35,MATCH(C198,'Dados de Entrada'!$J$13:$J$35,1)))*
(INDEX('Dados de Entrada'!$K$13:$K$35,MATCH(C198,'Dados de Entrada'!$J$13:$J$35,1)+1)-INDEX('Dados de Entrada'!$K$13:$K$35,MATCH(C198,'Dados de Entrada'!$J$13:$J$35,1)))/
(INDEX('Dados de Entrada'!$J$13:$J$35,MATCH(C198,'Dados de Entrada'!$J$13:$J$35,1)+1)-INDEX('Dados de Entrada'!$J$13:$J$35,MATCH(C198,'Dados de Entrada'!$J$13:$J$35,1)))
))</f>
        <v>23900</v>
      </c>
      <c r="E198" s="101">
        <f>IF(B198="","",('Dados de Entrada'!O188/'Dados de Entrada'!$Q$6)*'Dados de Entrada'!$L$4)</f>
        <v>0.1471257570093458</v>
      </c>
      <c r="F198" s="101">
        <f t="shared" si="19"/>
        <v>6.2E-2</v>
      </c>
      <c r="G198" s="101">
        <f>IF(B198="","",VLOOKUP(MONTH(B198),Retiradas!$P$3:$S$14,3,FALSE))</f>
        <v>1.81989247311828E-2</v>
      </c>
      <c r="H198" s="137">
        <f>IF(B198="","",(VLOOKUP(MONTH(B198),Evaporação!$D$5:$F$16,3,FALSE)/(1000*3600*24*VLOOKUP(MONTH(B198),'Dados de Entrada'!$T$11:$V$22,3,FALSE)))*Simulação!D198)</f>
        <v>1.9524044205495817E-3</v>
      </c>
      <c r="I198" s="146"/>
      <c r="J198" s="138">
        <f>IF(B198="","",(E198+I198-F198-G198-H198)*3600*24*VLOOKUP(MONTH(B198),'Dados de Entrada'!$T$11:$V$22,3,FALSE))</f>
        <v>174027.50757383174</v>
      </c>
      <c r="K198" s="100">
        <f>IF(B198="","",IF(J198+K197&lt;'Dados de Entrada'!$G$7,IF(Simulação!J198+K197&lt;'Dados de Entrada'!$L$7,'Dados de Entrada'!$L$7,J198+K197),'Dados de Entrada'!$G$7))</f>
        <v>107563.32</v>
      </c>
      <c r="L198" s="101">
        <f>IF(B198="","",IF(AND(J198&gt;0,K198='Dados de Entrada'!$G$7),(J198/(3600*24*VLOOKUP(MONTH(B198),'Dados de Entrada'!$T$11:$V$22,3,FALSE))),0))</f>
        <v>6.4974427857613398E-2</v>
      </c>
      <c r="M198" s="26">
        <f t="shared" si="20"/>
        <v>0.1269744278576134</v>
      </c>
      <c r="N198" s="102">
        <f>IF(B198="","",IF(K198='Dados de Entrada'!$L$7,1,0))</f>
        <v>0</v>
      </c>
      <c r="O198" s="26">
        <f t="shared" si="21"/>
        <v>10</v>
      </c>
      <c r="P198" s="110">
        <f>IF(B198="","",'Dados de Entrada'!$L$7)</f>
        <v>32269</v>
      </c>
      <c r="Q198" s="103">
        <f t="shared" si="22"/>
        <v>178</v>
      </c>
      <c r="U198" s="18"/>
    </row>
    <row r="199" spans="1:21" ht="14.25" customHeight="1" x14ac:dyDescent="0.25">
      <c r="A199" s="18"/>
      <c r="B199" s="99" t="str">
        <f>IF(AND(YEAR('Dados de Entrada'!N189)&gt;=$D$18,YEAR('Dados de Entrada'!N189)&lt;=$D$19),'Dados de Entrada'!N189,"")</f>
        <v>Novembro/2008</v>
      </c>
      <c r="C199" s="100">
        <f t="shared" si="18"/>
        <v>107563.32</v>
      </c>
      <c r="D199" s="97">
        <f>IF(B199="","",IFERROR(
INDEX('Dados de Entrada'!$K$13:$K$35,MATCH(C199,'Dados de Entrada'!$J$13:$J$35,0)),
INDEX('Dados de Entrada'!$K$13:$K$35,MATCH(C199,'Dados de Entrada'!$J$13:$J$35,1))+
(C199-INDEX('Dados de Entrada'!$J$13:$J$35,MATCH(C199,'Dados de Entrada'!$J$13:$J$35,1)))*
(INDEX('Dados de Entrada'!$K$13:$K$35,MATCH(C199,'Dados de Entrada'!$J$13:$J$35,1)+1)-INDEX('Dados de Entrada'!$K$13:$K$35,MATCH(C199,'Dados de Entrada'!$J$13:$J$35,1)))/
(INDEX('Dados de Entrada'!$J$13:$J$35,MATCH(C199,'Dados de Entrada'!$J$13:$J$35,1)+1)-INDEX('Dados de Entrada'!$J$13:$J$35,MATCH(C199,'Dados de Entrada'!$J$13:$J$35,1)))
))</f>
        <v>23900</v>
      </c>
      <c r="E199" s="101">
        <f>IF(B199="","",('Dados de Entrada'!O189/'Dados de Entrada'!$Q$6)*'Dados de Entrada'!$L$4)</f>
        <v>0.17960650467289718</v>
      </c>
      <c r="F199" s="101">
        <f t="shared" si="19"/>
        <v>7.4999999999999997E-2</v>
      </c>
      <c r="G199" s="101">
        <f>IF(B199="","",VLOOKUP(MONTH(B199),Retiradas!$P$3:$S$14,3,FALSE))</f>
        <v>1.8791666666666668E-2</v>
      </c>
      <c r="H199" s="137">
        <f>IF(B199="","",(VLOOKUP(MONTH(B199),Evaporação!$D$5:$F$16,3,FALSE)/(1000*3600*24*VLOOKUP(MONTH(B199),'Dados de Entrada'!$T$11:$V$22,3,FALSE)))*Simulação!D199)</f>
        <v>1.4033873456790122E-3</v>
      </c>
      <c r="I199" s="146"/>
      <c r="J199" s="138">
        <f>IF(B199="","",(E199+I199-F199-G199-H199)*3600*24*VLOOKUP(MONTH(B199),'Dados de Entrada'!$T$11:$V$22,3,FALSE))</f>
        <v>218794.4801121495</v>
      </c>
      <c r="K199" s="100">
        <f>IF(B199="","",IF(J199+K198&lt;'Dados de Entrada'!$G$7,IF(Simulação!J199+K198&lt;'Dados de Entrada'!$L$7,'Dados de Entrada'!$L$7,J199+K198),'Dados de Entrada'!$G$7))</f>
        <v>107563.32</v>
      </c>
      <c r="L199" s="101">
        <f>IF(B199="","",IF(AND(J199&gt;0,K199='Dados de Entrada'!$G$7),(J199/(3600*24*VLOOKUP(MONTH(B199),'Dados de Entrada'!$T$11:$V$22,3,FALSE))),0))</f>
        <v>8.4411450660551501E-2</v>
      </c>
      <c r="M199" s="26">
        <f t="shared" si="20"/>
        <v>0.15941145066055151</v>
      </c>
      <c r="N199" s="102">
        <f>IF(B199="","",IF(K199='Dados de Entrada'!$L$7,1,0))</f>
        <v>0</v>
      </c>
      <c r="O199" s="26">
        <f t="shared" si="21"/>
        <v>11</v>
      </c>
      <c r="P199" s="110">
        <f>IF(B199="","",'Dados de Entrada'!$L$7)</f>
        <v>32269</v>
      </c>
      <c r="Q199" s="103">
        <f t="shared" si="22"/>
        <v>179</v>
      </c>
      <c r="U199" s="18"/>
    </row>
    <row r="200" spans="1:21" ht="14.25" customHeight="1" x14ac:dyDescent="0.25">
      <c r="A200" s="18"/>
      <c r="B200" s="99" t="str">
        <f>IF(AND(YEAR('Dados de Entrada'!N190)&gt;=$D$18,YEAR('Dados de Entrada'!N190)&lt;=$D$19),'Dados de Entrada'!N190,"")</f>
        <v>Dezembro/2008</v>
      </c>
      <c r="C200" s="100">
        <f t="shared" si="18"/>
        <v>107563.32</v>
      </c>
      <c r="D200" s="97">
        <f>IF(B200="","",IFERROR(
INDEX('Dados de Entrada'!$K$13:$K$35,MATCH(C200,'Dados de Entrada'!$J$13:$J$35,0)),
INDEX('Dados de Entrada'!$K$13:$K$35,MATCH(C200,'Dados de Entrada'!$J$13:$J$35,1))+
(C200-INDEX('Dados de Entrada'!$J$13:$J$35,MATCH(C200,'Dados de Entrada'!$J$13:$J$35,1)))*
(INDEX('Dados de Entrada'!$K$13:$K$35,MATCH(C200,'Dados de Entrada'!$J$13:$J$35,1)+1)-INDEX('Dados de Entrada'!$K$13:$K$35,MATCH(C200,'Dados de Entrada'!$J$13:$J$35,1)))/
(INDEX('Dados de Entrada'!$J$13:$J$35,MATCH(C200,'Dados de Entrada'!$J$13:$J$35,1)+1)-INDEX('Dados de Entrada'!$J$13:$J$35,MATCH(C200,'Dados de Entrada'!$J$13:$J$35,1)))
))</f>
        <v>23900</v>
      </c>
      <c r="E200" s="101">
        <f>IF(B200="","",('Dados de Entrada'!O190/'Dados de Entrada'!$Q$6)*'Dados de Entrada'!$L$4)</f>
        <v>0.75752321495327102</v>
      </c>
      <c r="F200" s="101">
        <f t="shared" si="19"/>
        <v>8.9200000000000002E-2</v>
      </c>
      <c r="G200" s="101">
        <f>IF(B200="","",VLOOKUP(MONTH(B200),Retiradas!$P$3:$S$14,3,FALSE))</f>
        <v>1.81989247311828E-2</v>
      </c>
      <c r="H200" s="137">
        <f>IF(B200="","",(VLOOKUP(MONTH(B200),Evaporação!$D$5:$F$16,3,FALSE)/(1000*3600*24*VLOOKUP(MONTH(B200),'Dados de Entrada'!$T$11:$V$22,3,FALSE)))*Simulação!D200)</f>
        <v>1.0681115591397851E-3</v>
      </c>
      <c r="I200" s="146"/>
      <c r="J200" s="138">
        <f>IF(B200="","",(E200+I200-F200-G200-H200)*3600*24*VLOOKUP(MONTH(B200),'Dados de Entrada'!$T$11:$V$22,3,FALSE))</f>
        <v>1738432.0689308408</v>
      </c>
      <c r="K200" s="100">
        <f>IF(B200="","",IF(J200+K199&lt;'Dados de Entrada'!$G$7,IF(Simulação!J200+K199&lt;'Dados de Entrada'!$L$7,'Dados de Entrada'!$L$7,J200+K199),'Dados de Entrada'!$G$7))</f>
        <v>107563.32</v>
      </c>
      <c r="L200" s="101">
        <f>IF(B200="","",IF(AND(J200&gt;0,K200='Dados de Entrada'!$G$7),(J200/(3600*24*VLOOKUP(MONTH(B200),'Dados de Entrada'!$T$11:$V$22,3,FALSE))),0))</f>
        <v>0.64905617866294829</v>
      </c>
      <c r="M200" s="26">
        <f t="shared" si="20"/>
        <v>0.73825617866294824</v>
      </c>
      <c r="N200" s="102">
        <f>IF(B200="","",IF(K200='Dados de Entrada'!$L$7,1,0))</f>
        <v>0</v>
      </c>
      <c r="O200" s="26">
        <f t="shared" si="21"/>
        <v>12</v>
      </c>
      <c r="P200" s="110">
        <f>IF(B200="","",'Dados de Entrada'!$L$7)</f>
        <v>32269</v>
      </c>
      <c r="Q200" s="103">
        <f t="shared" si="22"/>
        <v>180</v>
      </c>
      <c r="U200" s="18"/>
    </row>
    <row r="201" spans="1:21" ht="14.25" customHeight="1" x14ac:dyDescent="0.25">
      <c r="A201" s="18"/>
      <c r="B201" s="99" t="str">
        <f>IF(AND(YEAR('Dados de Entrada'!N191)&gt;=$D$18,YEAR('Dados de Entrada'!N191)&lt;=$D$19),'Dados de Entrada'!N191,"")</f>
        <v>Janeiro/2009</v>
      </c>
      <c r="C201" s="100">
        <f t="shared" si="18"/>
        <v>107563.32</v>
      </c>
      <c r="D201" s="97">
        <f>IF(B201="","",IFERROR(
INDEX('Dados de Entrada'!$K$13:$K$35,MATCH(C201,'Dados de Entrada'!$J$13:$J$35,0)),
INDEX('Dados de Entrada'!$K$13:$K$35,MATCH(C201,'Dados de Entrada'!$J$13:$J$35,1))+
(C201-INDEX('Dados de Entrada'!$J$13:$J$35,MATCH(C201,'Dados de Entrada'!$J$13:$J$35,1)))*
(INDEX('Dados de Entrada'!$K$13:$K$35,MATCH(C201,'Dados de Entrada'!$J$13:$J$35,1)+1)-INDEX('Dados de Entrada'!$K$13:$K$35,MATCH(C201,'Dados de Entrada'!$J$13:$J$35,1)))/
(INDEX('Dados de Entrada'!$J$13:$J$35,MATCH(C201,'Dados de Entrada'!$J$13:$J$35,1)+1)-INDEX('Dados de Entrada'!$J$13:$J$35,MATCH(C201,'Dados de Entrada'!$J$13:$J$35,1)))
))</f>
        <v>23900</v>
      </c>
      <c r="E201" s="101">
        <f>IF(B201="","",('Dados de Entrada'!O191/'Dados de Entrada'!$Q$6)*'Dados de Entrada'!$L$4)</f>
        <v>0.8204396261682243</v>
      </c>
      <c r="F201" s="101">
        <f t="shared" si="19"/>
        <v>8.9200000000000002E-2</v>
      </c>
      <c r="G201" s="101">
        <f>IF(B201="","",VLOOKUP(MONTH(B201),Retiradas!$P$3:$S$14,3,FALSE))</f>
        <v>1.81989247311828E-2</v>
      </c>
      <c r="H201" s="137">
        <f>IF(B201="","",(VLOOKUP(MONTH(B201),Evaporação!$D$5:$F$16,3,FALSE)/(1000*3600*24*VLOOKUP(MONTH(B201),'Dados de Entrada'!$T$11:$V$22,3,FALSE)))*Simulação!D201)</f>
        <v>1.0056488948626046E-3</v>
      </c>
      <c r="I201" s="146"/>
      <c r="J201" s="138">
        <f>IF(B201="","",(E201+I201-F201-G201-H201)*3600*24*VLOOKUP(MONTH(B201),'Dados de Entrada'!$T$11:$V$22,3,FALSE))</f>
        <v>1907114.6847289719</v>
      </c>
      <c r="K201" s="100">
        <f>IF(B201="","",IF(J201+K200&lt;'Dados de Entrada'!$G$7,IF(Simulação!J201+K200&lt;'Dados de Entrada'!$L$7,'Dados de Entrada'!$L$7,J201+K200),'Dados de Entrada'!$G$7))</f>
        <v>107563.32</v>
      </c>
      <c r="L201" s="101">
        <f>IF(B201="","",IF(AND(J201&gt;0,K201='Dados de Entrada'!$G$7),(J201/(3600*24*VLOOKUP(MONTH(B201),'Dados de Entrada'!$T$11:$V$22,3,FALSE))),0))</f>
        <v>0.71203505254217891</v>
      </c>
      <c r="M201" s="26">
        <f t="shared" si="20"/>
        <v>0.80123505254217897</v>
      </c>
      <c r="N201" s="102">
        <f>IF(B201="","",IF(K201='Dados de Entrada'!$L$7,1,0))</f>
        <v>0</v>
      </c>
      <c r="O201" s="26">
        <f t="shared" si="21"/>
        <v>1</v>
      </c>
      <c r="P201" s="110">
        <f>IF(B201="","",'Dados de Entrada'!$L$7)</f>
        <v>32269</v>
      </c>
      <c r="Q201" s="103">
        <f t="shared" si="22"/>
        <v>181</v>
      </c>
      <c r="U201" s="18"/>
    </row>
    <row r="202" spans="1:21" ht="14.25" customHeight="1" x14ac:dyDescent="0.25">
      <c r="A202" s="18"/>
      <c r="B202" s="99" t="str">
        <f>IF(AND(YEAR('Dados de Entrada'!N192)&gt;=$D$18,YEAR('Dados de Entrada'!N192)&lt;=$D$19),'Dados de Entrada'!N192,"")</f>
        <v>Fevereiro/2009</v>
      </c>
      <c r="C202" s="100">
        <f t="shared" si="18"/>
        <v>107563.32</v>
      </c>
      <c r="D202" s="97">
        <f>IF(B202="","",IFERROR(
INDEX('Dados de Entrada'!$K$13:$K$35,MATCH(C202,'Dados de Entrada'!$J$13:$J$35,0)),
INDEX('Dados de Entrada'!$K$13:$K$35,MATCH(C202,'Dados de Entrada'!$J$13:$J$35,1))+
(C202-INDEX('Dados de Entrada'!$J$13:$J$35,MATCH(C202,'Dados de Entrada'!$J$13:$J$35,1)))*
(INDEX('Dados de Entrada'!$K$13:$K$35,MATCH(C202,'Dados de Entrada'!$J$13:$J$35,1)+1)-INDEX('Dados de Entrada'!$K$13:$K$35,MATCH(C202,'Dados de Entrada'!$J$13:$J$35,1)))/
(INDEX('Dados de Entrada'!$J$13:$J$35,MATCH(C202,'Dados de Entrada'!$J$13:$J$35,1)+1)-INDEX('Dados de Entrada'!$J$13:$J$35,MATCH(C202,'Dados de Entrada'!$J$13:$J$35,1)))
))</f>
        <v>23900</v>
      </c>
      <c r="E202" s="101">
        <f>IF(B202="","",('Dados de Entrada'!O192/'Dados de Entrada'!$Q$6)*'Dados de Entrada'!$L$4)</f>
        <v>0.71541854205607469</v>
      </c>
      <c r="F202" s="101">
        <f t="shared" si="19"/>
        <v>9.5000000000000001E-2</v>
      </c>
      <c r="G202" s="101">
        <f>IF(B202="","",VLOOKUP(MONTH(B202),Retiradas!$P$3:$S$14,3,FALSE))</f>
        <v>2.0107142857142858E-2</v>
      </c>
      <c r="H202" s="137">
        <f>IF(B202="","",(VLOOKUP(MONTH(B202),Evaporação!$D$5:$F$16,3,FALSE)/(1000*3600*24*VLOOKUP(MONTH(B202),'Dados de Entrada'!$T$11:$V$22,3,FALSE)))*Simulação!D202)</f>
        <v>1.1025297619047618E-3</v>
      </c>
      <c r="I202" s="146"/>
      <c r="J202" s="138">
        <f>IF(B202="","",(E202+I202-F202-G202-H202)*3600*24*VLOOKUP(MONTH(B202),'Dados de Entrada'!$T$11:$V$22,3,FALSE))</f>
        <v>1449606.0969420562</v>
      </c>
      <c r="K202" s="100">
        <f>IF(B202="","",IF(J202+K201&lt;'Dados de Entrada'!$G$7,IF(Simulação!J202+K201&lt;'Dados de Entrada'!$L$7,'Dados de Entrada'!$L$7,J202+K201),'Dados de Entrada'!$G$7))</f>
        <v>107563.32</v>
      </c>
      <c r="L202" s="101">
        <f>IF(B202="","",IF(AND(J202&gt;0,K202='Dados de Entrada'!$G$7),(J202/(3600*24*VLOOKUP(MONTH(B202),'Dados de Entrada'!$T$11:$V$22,3,FALSE))),0))</f>
        <v>0.59920886943702723</v>
      </c>
      <c r="M202" s="26">
        <f t="shared" si="20"/>
        <v>0.6942088694370272</v>
      </c>
      <c r="N202" s="102">
        <f>IF(B202="","",IF(K202='Dados de Entrada'!$L$7,1,0))</f>
        <v>0</v>
      </c>
      <c r="O202" s="26">
        <f t="shared" si="21"/>
        <v>2</v>
      </c>
      <c r="P202" s="110">
        <f>IF(B202="","",'Dados de Entrada'!$L$7)</f>
        <v>32269</v>
      </c>
      <c r="Q202" s="103">
        <f t="shared" si="22"/>
        <v>182</v>
      </c>
      <c r="U202" s="18"/>
    </row>
    <row r="203" spans="1:21" ht="14.25" customHeight="1" x14ac:dyDescent="0.25">
      <c r="A203" s="18"/>
      <c r="B203" s="99" t="str">
        <f>IF(AND(YEAR('Dados de Entrada'!N193)&gt;=$D$18,YEAR('Dados de Entrada'!N193)&lt;=$D$19),'Dados de Entrada'!N193,"")</f>
        <v>Março/2009</v>
      </c>
      <c r="C203" s="100">
        <f t="shared" si="18"/>
        <v>107563.32</v>
      </c>
      <c r="D203" s="97">
        <f>IF(B203="","",IFERROR(
INDEX('Dados de Entrada'!$K$13:$K$35,MATCH(C203,'Dados de Entrada'!$J$13:$J$35,0)),
INDEX('Dados de Entrada'!$K$13:$K$35,MATCH(C203,'Dados de Entrada'!$J$13:$J$35,1))+
(C203-INDEX('Dados de Entrada'!$J$13:$J$35,MATCH(C203,'Dados de Entrada'!$J$13:$J$35,1)))*
(INDEX('Dados de Entrada'!$K$13:$K$35,MATCH(C203,'Dados de Entrada'!$J$13:$J$35,1)+1)-INDEX('Dados de Entrada'!$K$13:$K$35,MATCH(C203,'Dados de Entrada'!$J$13:$J$35,1)))/
(INDEX('Dados de Entrada'!$J$13:$J$35,MATCH(C203,'Dados de Entrada'!$J$13:$J$35,1)+1)-INDEX('Dados de Entrada'!$J$13:$J$35,MATCH(C203,'Dados de Entrada'!$J$13:$J$35,1)))
))</f>
        <v>23900</v>
      </c>
      <c r="E203" s="101">
        <f>IF(B203="","",('Dados de Entrada'!O193/'Dados de Entrada'!$Q$6)*'Dados de Entrada'!$L$4)</f>
        <v>0.63914893457943933</v>
      </c>
      <c r="F203" s="101">
        <f t="shared" si="19"/>
        <v>0.1</v>
      </c>
      <c r="G203" s="101">
        <f>IF(B203="","",VLOOKUP(MONTH(B203),Retiradas!$P$3:$S$14,3,FALSE))</f>
        <v>1.81989247311828E-2</v>
      </c>
      <c r="H203" s="137">
        <f>IF(B203="","",(VLOOKUP(MONTH(B203),Evaporação!$D$5:$F$16,3,FALSE)/(1000*3600*24*VLOOKUP(MONTH(B203),'Dados de Entrada'!$T$11:$V$22,3,FALSE)))*Simulação!D203)</f>
        <v>1.0279569892473119E-3</v>
      </c>
      <c r="I203" s="146"/>
      <c r="J203" s="138">
        <f>IF(B203="","",(E203+I203-F203-G203-H203)*3600*24*VLOOKUP(MONTH(B203),'Dados de Entrada'!$T$11:$V$22,3,FALSE))</f>
        <v>1392559.2263775705</v>
      </c>
      <c r="K203" s="100">
        <f>IF(B203="","",IF(J203+K202&lt;'Dados de Entrada'!$G$7,IF(Simulação!J203+K202&lt;'Dados de Entrada'!$L$7,'Dados de Entrada'!$L$7,J203+K202),'Dados de Entrada'!$G$7))</f>
        <v>107563.32</v>
      </c>
      <c r="L203" s="101">
        <f>IF(B203="","",IF(AND(J203&gt;0,K203='Dados de Entrada'!$G$7),(J203/(3600*24*VLOOKUP(MONTH(B203),'Dados de Entrada'!$T$11:$V$22,3,FALSE))),0))</f>
        <v>0.51992205285900928</v>
      </c>
      <c r="M203" s="26">
        <f t="shared" si="20"/>
        <v>0.61992205285900925</v>
      </c>
      <c r="N203" s="102">
        <f>IF(B203="","",IF(K203='Dados de Entrada'!$L$7,1,0))</f>
        <v>0</v>
      </c>
      <c r="O203" s="26">
        <f t="shared" si="21"/>
        <v>3</v>
      </c>
      <c r="P203" s="110">
        <f>IF(B203="","",'Dados de Entrada'!$L$7)</f>
        <v>32269</v>
      </c>
      <c r="Q203" s="103">
        <f t="shared" si="22"/>
        <v>183</v>
      </c>
      <c r="U203" s="18"/>
    </row>
    <row r="204" spans="1:21" ht="14.25" customHeight="1" x14ac:dyDescent="0.25">
      <c r="A204" s="18"/>
      <c r="B204" s="99" t="str">
        <f>IF(AND(YEAR('Dados de Entrada'!N194)&gt;=$D$18,YEAR('Dados de Entrada'!N194)&lt;=$D$19),'Dados de Entrada'!N194,"")</f>
        <v>Abril/2009</v>
      </c>
      <c r="C204" s="100">
        <f t="shared" si="18"/>
        <v>107563.32</v>
      </c>
      <c r="D204" s="97">
        <f>IF(B204="","",IFERROR(
INDEX('Dados de Entrada'!$K$13:$K$35,MATCH(C204,'Dados de Entrada'!$J$13:$J$35,0)),
INDEX('Dados de Entrada'!$K$13:$K$35,MATCH(C204,'Dados de Entrada'!$J$13:$J$35,1))+
(C204-INDEX('Dados de Entrada'!$J$13:$J$35,MATCH(C204,'Dados de Entrada'!$J$13:$J$35,1)))*
(INDEX('Dados de Entrada'!$K$13:$K$35,MATCH(C204,'Dados de Entrada'!$J$13:$J$35,1)+1)-INDEX('Dados de Entrada'!$K$13:$K$35,MATCH(C204,'Dados de Entrada'!$J$13:$J$35,1)))/
(INDEX('Dados de Entrada'!$J$13:$J$35,MATCH(C204,'Dados de Entrada'!$J$13:$J$35,1)+1)-INDEX('Dados de Entrada'!$J$13:$J$35,MATCH(C204,'Dados de Entrada'!$J$13:$J$35,1)))
))</f>
        <v>23900</v>
      </c>
      <c r="E204" s="101">
        <f>IF(B204="","",('Dados de Entrada'!O194/'Dados de Entrada'!$Q$6)*'Dados de Entrada'!$L$4)</f>
        <v>0.62591603738317758</v>
      </c>
      <c r="F204" s="101">
        <f t="shared" si="19"/>
        <v>0.09</v>
      </c>
      <c r="G204" s="101">
        <f>IF(B204="","",VLOOKUP(MONTH(B204),Retiradas!$P$3:$S$14,3,FALSE))</f>
        <v>1.8791666666666668E-2</v>
      </c>
      <c r="H204" s="137">
        <f>IF(B204="","",(VLOOKUP(MONTH(B204),Evaporação!$D$5:$F$16,3,FALSE)/(1000*3600*24*VLOOKUP(MONTH(B204),'Dados de Entrada'!$T$11:$V$22,3,FALSE)))*Simulação!D204)</f>
        <v>1.2143634259259258E-3</v>
      </c>
      <c r="I204" s="146"/>
      <c r="J204" s="138">
        <f>IF(B204="","",(E204+I204-F204-G204-H204)*3600*24*VLOOKUP(MONTH(B204),'Dados de Entrada'!$T$11:$V$22,3,FALSE))</f>
        <v>1337238.7388971965</v>
      </c>
      <c r="K204" s="100">
        <f>IF(B204="","",IF(J204+K203&lt;'Dados de Entrada'!$G$7,IF(Simulação!J204+K203&lt;'Dados de Entrada'!$L$7,'Dados de Entrada'!$L$7,J204+K203),'Dados de Entrada'!$G$7))</f>
        <v>107563.32</v>
      </c>
      <c r="L204" s="101">
        <f>IF(B204="","",IF(AND(J204&gt;0,K204='Dados de Entrada'!$G$7),(J204/(3600*24*VLOOKUP(MONTH(B204),'Dados de Entrada'!$T$11:$V$22,3,FALSE))),0))</f>
        <v>0.51591000729058512</v>
      </c>
      <c r="M204" s="26">
        <f t="shared" si="20"/>
        <v>0.60591000729058508</v>
      </c>
      <c r="N204" s="102">
        <f>IF(B204="","",IF(K204='Dados de Entrada'!$L$7,1,0))</f>
        <v>0</v>
      </c>
      <c r="O204" s="26">
        <f t="shared" si="21"/>
        <v>4</v>
      </c>
      <c r="P204" s="110">
        <f>IF(B204="","",'Dados de Entrada'!$L$7)</f>
        <v>32269</v>
      </c>
      <c r="Q204" s="103">
        <f t="shared" si="22"/>
        <v>184</v>
      </c>
      <c r="U204" s="18"/>
    </row>
    <row r="205" spans="1:21" ht="14.25" customHeight="1" x14ac:dyDescent="0.25">
      <c r="A205" s="18"/>
      <c r="B205" s="99" t="str">
        <f>IF(AND(YEAR('Dados de Entrada'!N195)&gt;=$D$18,YEAR('Dados de Entrada'!N195)&lt;=$D$19),'Dados de Entrada'!N195,"")</f>
        <v>Maio/2009</v>
      </c>
      <c r="C205" s="100">
        <f t="shared" si="18"/>
        <v>107563.32</v>
      </c>
      <c r="D205" s="97">
        <f>IF(B205="","",IFERROR(
INDEX('Dados de Entrada'!$K$13:$K$35,MATCH(C205,'Dados de Entrada'!$J$13:$J$35,0)),
INDEX('Dados de Entrada'!$K$13:$K$35,MATCH(C205,'Dados de Entrada'!$J$13:$J$35,1))+
(C205-INDEX('Dados de Entrada'!$J$13:$J$35,MATCH(C205,'Dados de Entrada'!$J$13:$J$35,1)))*
(INDEX('Dados de Entrada'!$K$13:$K$35,MATCH(C205,'Dados de Entrada'!$J$13:$J$35,1)+1)-INDEX('Dados de Entrada'!$K$13:$K$35,MATCH(C205,'Dados de Entrada'!$J$13:$J$35,1)))/
(INDEX('Dados de Entrada'!$J$13:$J$35,MATCH(C205,'Dados de Entrada'!$J$13:$J$35,1)+1)-INDEX('Dados de Entrada'!$J$13:$J$35,MATCH(C205,'Dados de Entrada'!$J$13:$J$35,1)))
))</f>
        <v>23900</v>
      </c>
      <c r="E205" s="101">
        <f>IF(B205="","",('Dados de Entrada'!O195/'Dados de Entrada'!$Q$6)*'Dados de Entrada'!$L$4)</f>
        <v>0.33623588785046732</v>
      </c>
      <c r="F205" s="101">
        <f t="shared" si="19"/>
        <v>8.5000000000000006E-2</v>
      </c>
      <c r="G205" s="101">
        <f>IF(B205="","",VLOOKUP(MONTH(B205),Retiradas!$P$3:$S$14,3,FALSE))</f>
        <v>1.81989247311828E-2</v>
      </c>
      <c r="H205" s="137">
        <f>IF(B205="","",(VLOOKUP(MONTH(B205),Evaporação!$D$5:$F$16,3,FALSE)/(1000*3600*24*VLOOKUP(MONTH(B205),'Dados de Entrada'!$T$11:$V$22,3,FALSE)))*Simulação!D205)</f>
        <v>1.2760229988052567E-3</v>
      </c>
      <c r="I205" s="146"/>
      <c r="J205" s="138">
        <f>IF(B205="","",(E205+I205-F205-G205-H205)*3600*24*VLOOKUP(MONTH(B205),'Dados de Entrada'!$T$11:$V$22,3,FALSE))</f>
        <v>620748.50201869174</v>
      </c>
      <c r="K205" s="100">
        <f>IF(B205="","",IF(J205+K204&lt;'Dados de Entrada'!$G$7,IF(Simulação!J205+K204&lt;'Dados de Entrada'!$L$7,'Dados de Entrada'!$L$7,J205+K204),'Dados de Entrada'!$G$7))</f>
        <v>107563.32</v>
      </c>
      <c r="L205" s="101">
        <f>IF(B205="","",IF(AND(J205&gt;0,K205='Dados de Entrada'!$G$7),(J205/(3600*24*VLOOKUP(MONTH(B205),'Dados de Entrada'!$T$11:$V$22,3,FALSE))),0))</f>
        <v>0.23176094012047929</v>
      </c>
      <c r="M205" s="26">
        <f t="shared" si="20"/>
        <v>0.31676094012047928</v>
      </c>
      <c r="N205" s="102">
        <f>IF(B205="","",IF(K205='Dados de Entrada'!$L$7,1,0))</f>
        <v>0</v>
      </c>
      <c r="O205" s="26">
        <f t="shared" si="21"/>
        <v>5</v>
      </c>
      <c r="P205" s="110">
        <f>IF(B205="","",'Dados de Entrada'!$L$7)</f>
        <v>32269</v>
      </c>
      <c r="Q205" s="103">
        <f t="shared" si="22"/>
        <v>185</v>
      </c>
      <c r="U205" s="18"/>
    </row>
    <row r="206" spans="1:21" ht="14.25" customHeight="1" x14ac:dyDescent="0.25">
      <c r="A206" s="18"/>
      <c r="B206" s="99" t="str">
        <f>IF(AND(YEAR('Dados de Entrada'!N196)&gt;=$D$18,YEAR('Dados de Entrada'!N196)&lt;=$D$19),'Dados de Entrada'!N196,"")</f>
        <v>Junho/2009</v>
      </c>
      <c r="C206" s="100">
        <f t="shared" si="18"/>
        <v>107563.32</v>
      </c>
      <c r="D206" s="97">
        <f>IF(B206="","",IFERROR(
INDEX('Dados de Entrada'!$K$13:$K$35,MATCH(C206,'Dados de Entrada'!$J$13:$J$35,0)),
INDEX('Dados de Entrada'!$K$13:$K$35,MATCH(C206,'Dados de Entrada'!$J$13:$J$35,1))+
(C206-INDEX('Dados de Entrada'!$J$13:$J$35,MATCH(C206,'Dados de Entrada'!$J$13:$J$35,1)))*
(INDEX('Dados de Entrada'!$K$13:$K$35,MATCH(C206,'Dados de Entrada'!$J$13:$J$35,1)+1)-INDEX('Dados de Entrada'!$K$13:$K$35,MATCH(C206,'Dados de Entrada'!$J$13:$J$35,1)))/
(INDEX('Dados de Entrada'!$J$13:$J$35,MATCH(C206,'Dados de Entrada'!$J$13:$J$35,1)+1)-INDEX('Dados de Entrada'!$J$13:$J$35,MATCH(C206,'Dados de Entrada'!$J$13:$J$35,1)))
))</f>
        <v>23900</v>
      </c>
      <c r="E206" s="101">
        <f>IF(B206="","",('Dados de Entrada'!O196/'Dados de Entrada'!$Q$6)*'Dados de Entrada'!$L$4)</f>
        <v>0.24432740186915888</v>
      </c>
      <c r="F206" s="101">
        <f t="shared" si="19"/>
        <v>7.0000000000000007E-2</v>
      </c>
      <c r="G206" s="101">
        <f>IF(B206="","",VLOOKUP(MONTH(B206),Retiradas!$P$3:$S$14,3,FALSE))</f>
        <v>1.8791666666666668E-2</v>
      </c>
      <c r="H206" s="137">
        <f>IF(B206="","",(VLOOKUP(MONTH(B206),Evaporação!$D$5:$F$16,3,FALSE)/(1000*3600*24*VLOOKUP(MONTH(B206),'Dados de Entrada'!$T$11:$V$22,3,FALSE)))*Simulação!D206)</f>
        <v>1.4504128086419755E-3</v>
      </c>
      <c r="I206" s="146"/>
      <c r="J206" s="138">
        <f>IF(B206="","",(E206+I206-F206-G206-H206)*3600*24*VLOOKUP(MONTH(B206),'Dados de Entrada'!$T$11:$V$22,3,FALSE))</f>
        <v>399389.15564485983</v>
      </c>
      <c r="K206" s="100">
        <f>IF(B206="","",IF(J206+K205&lt;'Dados de Entrada'!$G$7,IF(Simulação!J206+K205&lt;'Dados de Entrada'!$L$7,'Dados de Entrada'!$L$7,J206+K205),'Dados de Entrada'!$G$7))</f>
        <v>107563.32</v>
      </c>
      <c r="L206" s="101">
        <f>IF(B206="","",IF(AND(J206&gt;0,K206='Dados de Entrada'!$G$7),(J206/(3600*24*VLOOKUP(MONTH(B206),'Dados de Entrada'!$T$11:$V$22,3,FALSE))),0))</f>
        <v>0.15408532239385025</v>
      </c>
      <c r="M206" s="26">
        <f t="shared" si="20"/>
        <v>0.22408532239385026</v>
      </c>
      <c r="N206" s="102">
        <f>IF(B206="","",IF(K206='Dados de Entrada'!$L$7,1,0))</f>
        <v>0</v>
      </c>
      <c r="O206" s="26">
        <f t="shared" si="21"/>
        <v>6</v>
      </c>
      <c r="P206" s="110">
        <f>IF(B206="","",'Dados de Entrada'!$L$7)</f>
        <v>32269</v>
      </c>
      <c r="Q206" s="103">
        <f t="shared" si="22"/>
        <v>186</v>
      </c>
      <c r="U206" s="18"/>
    </row>
    <row r="207" spans="1:21" ht="14.25" customHeight="1" x14ac:dyDescent="0.25">
      <c r="A207" s="18"/>
      <c r="B207" s="99" t="str">
        <f>IF(AND(YEAR('Dados de Entrada'!N197)&gt;=$D$18,YEAR('Dados de Entrada'!N197)&lt;=$D$19),'Dados de Entrada'!N197,"")</f>
        <v>Julho/2009</v>
      </c>
      <c r="C207" s="100">
        <f t="shared" si="18"/>
        <v>107563.32</v>
      </c>
      <c r="D207" s="97">
        <f>IF(B207="","",IFERROR(
INDEX('Dados de Entrada'!$K$13:$K$35,MATCH(C207,'Dados de Entrada'!$J$13:$J$35,0)),
INDEX('Dados de Entrada'!$K$13:$K$35,MATCH(C207,'Dados de Entrada'!$J$13:$J$35,1))+
(C207-INDEX('Dados de Entrada'!$J$13:$J$35,MATCH(C207,'Dados de Entrada'!$J$13:$J$35,1)))*
(INDEX('Dados de Entrada'!$K$13:$K$35,MATCH(C207,'Dados de Entrada'!$J$13:$J$35,1)+1)-INDEX('Dados de Entrada'!$K$13:$K$35,MATCH(C207,'Dados de Entrada'!$J$13:$J$35,1)))/
(INDEX('Dados de Entrada'!$J$13:$J$35,MATCH(C207,'Dados de Entrada'!$J$13:$J$35,1)+1)-INDEX('Dados de Entrada'!$J$13:$J$35,MATCH(C207,'Dados de Entrada'!$J$13:$J$35,1)))
))</f>
        <v>23900</v>
      </c>
      <c r="E207" s="101">
        <f>IF(B207="","",('Dados de Entrada'!O197/'Dados de Entrada'!$Q$6)*'Dados de Entrada'!$L$4)</f>
        <v>0.19717016822429906</v>
      </c>
      <c r="F207" s="101">
        <f t="shared" si="19"/>
        <v>7.0000000000000007E-2</v>
      </c>
      <c r="G207" s="101">
        <f>IF(B207="","",VLOOKUP(MONTH(B207),Retiradas!$P$3:$S$14,3,FALSE))</f>
        <v>1.81989247311828E-2</v>
      </c>
      <c r="H207" s="137">
        <f>IF(B207="","",(VLOOKUP(MONTH(B207),Evaporação!$D$5:$F$16,3,FALSE)/(1000*3600*24*VLOOKUP(MONTH(B207),'Dados de Entrada'!$T$11:$V$22,3,FALSE)))*Simulação!D207)</f>
        <v>1.8346176821983273E-3</v>
      </c>
      <c r="I207" s="146"/>
      <c r="J207" s="138">
        <f>IF(B207="","",(E207+I207-F207-G207-H207)*3600*24*VLOOKUP(MONTH(B207),'Dados de Entrada'!$T$11:$V$22,3,FALSE))</f>
        <v>286954.73857196263</v>
      </c>
      <c r="K207" s="100">
        <f>IF(B207="","",IF(J207+K206&lt;'Dados de Entrada'!$G$7,IF(Simulação!J207+K206&lt;'Dados de Entrada'!$L$7,'Dados de Entrada'!$L$7,J207+K206),'Dados de Entrada'!$G$7))</f>
        <v>107563.32</v>
      </c>
      <c r="L207" s="101">
        <f>IF(B207="","",IF(AND(J207&gt;0,K207='Dados de Entrada'!$G$7),(J207/(3600*24*VLOOKUP(MONTH(B207),'Dados de Entrada'!$T$11:$V$22,3,FALSE))),0))</f>
        <v>0.10713662581091794</v>
      </c>
      <c r="M207" s="26">
        <f t="shared" si="20"/>
        <v>0.17713662581091794</v>
      </c>
      <c r="N207" s="102">
        <f>IF(B207="","",IF(K207='Dados de Entrada'!$L$7,1,0))</f>
        <v>0</v>
      </c>
      <c r="O207" s="26">
        <f t="shared" si="21"/>
        <v>7</v>
      </c>
      <c r="P207" s="110">
        <f>IF(B207="","",'Dados de Entrada'!$L$7)</f>
        <v>32269</v>
      </c>
      <c r="Q207" s="103">
        <f t="shared" si="22"/>
        <v>187</v>
      </c>
      <c r="U207" s="18"/>
    </row>
    <row r="208" spans="1:21" ht="14.25" customHeight="1" x14ac:dyDescent="0.25">
      <c r="A208" s="18"/>
      <c r="B208" s="99" t="str">
        <f>IF(AND(YEAR('Dados de Entrada'!N198)&gt;=$D$18,YEAR('Dados de Entrada'!N198)&lt;=$D$19),'Dados de Entrada'!N198,"")</f>
        <v>Agosto/2009</v>
      </c>
      <c r="C208" s="100">
        <f t="shared" si="18"/>
        <v>107563.32</v>
      </c>
      <c r="D208" s="97">
        <f>IF(B208="","",IFERROR(
INDEX('Dados de Entrada'!$K$13:$K$35,MATCH(C208,'Dados de Entrada'!$J$13:$J$35,0)),
INDEX('Dados de Entrada'!$K$13:$K$35,MATCH(C208,'Dados de Entrada'!$J$13:$J$35,1))+
(C208-INDEX('Dados de Entrada'!$J$13:$J$35,MATCH(C208,'Dados de Entrada'!$J$13:$J$35,1)))*
(INDEX('Dados de Entrada'!$K$13:$K$35,MATCH(C208,'Dados de Entrada'!$J$13:$J$35,1)+1)-INDEX('Dados de Entrada'!$K$13:$K$35,MATCH(C208,'Dados de Entrada'!$J$13:$J$35,1)))/
(INDEX('Dados de Entrada'!$J$13:$J$35,MATCH(C208,'Dados de Entrada'!$J$13:$J$35,1)+1)-INDEX('Dados de Entrada'!$J$13:$J$35,MATCH(C208,'Dados de Entrada'!$J$13:$J$35,1)))
))</f>
        <v>23900</v>
      </c>
      <c r="E208" s="101">
        <f>IF(B208="","",('Dados de Entrada'!O198/'Dados de Entrada'!$Q$6)*'Dados de Entrada'!$L$4)</f>
        <v>0.17274945794392521</v>
      </c>
      <c r="F208" s="101">
        <f t="shared" si="19"/>
        <v>6.7000000000000004E-2</v>
      </c>
      <c r="G208" s="101">
        <f>IF(B208="","",VLOOKUP(MONTH(B208),Retiradas!$P$3:$S$14,3,FALSE))</f>
        <v>1.81989247311828E-2</v>
      </c>
      <c r="H208" s="137">
        <f>IF(B208="","",(VLOOKUP(MONTH(B208),Evaporação!$D$5:$F$16,3,FALSE)/(1000*3600*24*VLOOKUP(MONTH(B208),'Dados de Entrada'!$T$11:$V$22,3,FALSE)))*Simulação!D208)</f>
        <v>2.3905353942652329E-3</v>
      </c>
      <c r="I208" s="146"/>
      <c r="J208" s="138">
        <f>IF(B208="","",(E208+I208-F208-G208-H208)*3600*24*VLOOKUP(MONTH(B208),'Dados de Entrada'!$T$11:$V$22,3,FALSE))</f>
        <v>228092.53815700926</v>
      </c>
      <c r="K208" s="100">
        <f>IF(B208="","",IF(J208+K207&lt;'Dados de Entrada'!$G$7,IF(Simulação!J208+K207&lt;'Dados de Entrada'!$L$7,'Dados de Entrada'!$L$7,J208+K207),'Dados de Entrada'!$G$7))</f>
        <v>107563.32</v>
      </c>
      <c r="L208" s="101">
        <f>IF(B208="","",IF(AND(J208&gt;0,K208='Dados de Entrada'!$G$7),(J208/(3600*24*VLOOKUP(MONTH(B208),'Dados de Entrada'!$T$11:$V$22,3,FALSE))),0))</f>
        <v>8.5159997818477176E-2</v>
      </c>
      <c r="M208" s="26">
        <f t="shared" si="20"/>
        <v>0.15215999781847717</v>
      </c>
      <c r="N208" s="102">
        <f>IF(B208="","",IF(K208='Dados de Entrada'!$L$7,1,0))</f>
        <v>0</v>
      </c>
      <c r="O208" s="26">
        <f t="shared" si="21"/>
        <v>8</v>
      </c>
      <c r="P208" s="110">
        <f>IF(B208="","",'Dados de Entrada'!$L$7)</f>
        <v>32269</v>
      </c>
      <c r="Q208" s="103">
        <f t="shared" si="22"/>
        <v>188</v>
      </c>
      <c r="U208" s="18"/>
    </row>
    <row r="209" spans="1:21" ht="14.25" customHeight="1" x14ac:dyDescent="0.25">
      <c r="A209" s="18"/>
      <c r="B209" s="99" t="str">
        <f>IF(AND(YEAR('Dados de Entrada'!N199)&gt;=$D$18,YEAR('Dados de Entrada'!N199)&lt;=$D$19),'Dados de Entrada'!N199,"")</f>
        <v>Setembro/2009</v>
      </c>
      <c r="C209" s="100">
        <f t="shared" si="18"/>
        <v>107563.32</v>
      </c>
      <c r="D209" s="97">
        <f>IF(B209="","",IFERROR(
INDEX('Dados de Entrada'!$K$13:$K$35,MATCH(C209,'Dados de Entrada'!$J$13:$J$35,0)),
INDEX('Dados de Entrada'!$K$13:$K$35,MATCH(C209,'Dados de Entrada'!$J$13:$J$35,1))+
(C209-INDEX('Dados de Entrada'!$J$13:$J$35,MATCH(C209,'Dados de Entrada'!$J$13:$J$35,1)))*
(INDEX('Dados de Entrada'!$K$13:$K$35,MATCH(C209,'Dados de Entrada'!$J$13:$J$35,1)+1)-INDEX('Dados de Entrada'!$K$13:$K$35,MATCH(C209,'Dados de Entrada'!$J$13:$J$35,1)))/
(INDEX('Dados de Entrada'!$J$13:$J$35,MATCH(C209,'Dados de Entrada'!$J$13:$J$35,1)+1)-INDEX('Dados de Entrada'!$J$13:$J$35,MATCH(C209,'Dados de Entrada'!$J$13:$J$35,1)))
))</f>
        <v>23900</v>
      </c>
      <c r="E209" s="101">
        <f>IF(B209="","",('Dados de Entrada'!O199/'Dados de Entrada'!$Q$6)*'Dados de Entrada'!$L$4)</f>
        <v>0.1743133457943925</v>
      </c>
      <c r="F209" s="101">
        <f t="shared" si="19"/>
        <v>6.5000000000000002E-2</v>
      </c>
      <c r="G209" s="101">
        <f>IF(B209="","",VLOOKUP(MONTH(B209),Retiradas!$P$3:$S$14,3,FALSE))</f>
        <v>1.8791666666666668E-2</v>
      </c>
      <c r="H209" s="137">
        <f>IF(B209="","",(VLOOKUP(MONTH(B209),Evaporação!$D$5:$F$16,3,FALSE)/(1000*3600*24*VLOOKUP(MONTH(B209),'Dados de Entrada'!$T$11:$V$22,3,FALSE)))*Simulação!D209)</f>
        <v>2.2438522376543209E-3</v>
      </c>
      <c r="I209" s="146"/>
      <c r="J209" s="138">
        <f>IF(B209="","",(E209+I209-F209-G209-H209)*3600*24*VLOOKUP(MONTH(B209),'Dados de Entrada'!$T$11:$V$22,3,FALSE))</f>
        <v>228816.12729906538</v>
      </c>
      <c r="K209" s="100">
        <f>IF(B209="","",IF(J209+K208&lt;'Dados de Entrada'!$G$7,IF(Simulação!J209+K208&lt;'Dados de Entrada'!$L$7,'Dados de Entrada'!$L$7,J209+K208),'Dados de Entrada'!$G$7))</f>
        <v>107563.32</v>
      </c>
      <c r="L209" s="101">
        <f>IF(B209="","",IF(AND(J209&gt;0,K209='Dados de Entrada'!$G$7),(J209/(3600*24*VLOOKUP(MONTH(B209),'Dados de Entrada'!$T$11:$V$22,3,FALSE))),0))</f>
        <v>8.827782689007152E-2</v>
      </c>
      <c r="M209" s="26">
        <f t="shared" si="20"/>
        <v>0.15327782689007152</v>
      </c>
      <c r="N209" s="102">
        <f>IF(B209="","",IF(K209='Dados de Entrada'!$L$7,1,0))</f>
        <v>0</v>
      </c>
      <c r="O209" s="26">
        <f t="shared" si="21"/>
        <v>9</v>
      </c>
      <c r="P209" s="110">
        <f>IF(B209="","",'Dados de Entrada'!$L$7)</f>
        <v>32269</v>
      </c>
      <c r="Q209" s="103">
        <f t="shared" si="22"/>
        <v>189</v>
      </c>
      <c r="U209" s="18"/>
    </row>
    <row r="210" spans="1:21" ht="14.25" customHeight="1" x14ac:dyDescent="0.25">
      <c r="A210" s="18"/>
      <c r="B210" s="99" t="str">
        <f>IF(AND(YEAR('Dados de Entrada'!N200)&gt;=$D$18,YEAR('Dados de Entrada'!N200)&lt;=$D$19),'Dados de Entrada'!N200,"")</f>
        <v>Outubro/2009</v>
      </c>
      <c r="C210" s="100">
        <f t="shared" si="18"/>
        <v>107563.32</v>
      </c>
      <c r="D210" s="97">
        <f>IF(B210="","",IFERROR(
INDEX('Dados de Entrada'!$K$13:$K$35,MATCH(C210,'Dados de Entrada'!$J$13:$J$35,0)),
INDEX('Dados de Entrada'!$K$13:$K$35,MATCH(C210,'Dados de Entrada'!$J$13:$J$35,1))+
(C210-INDEX('Dados de Entrada'!$J$13:$J$35,MATCH(C210,'Dados de Entrada'!$J$13:$J$35,1)))*
(INDEX('Dados de Entrada'!$K$13:$K$35,MATCH(C210,'Dados de Entrada'!$J$13:$J$35,1)+1)-INDEX('Dados de Entrada'!$K$13:$K$35,MATCH(C210,'Dados de Entrada'!$J$13:$J$35,1)))/
(INDEX('Dados de Entrada'!$J$13:$J$35,MATCH(C210,'Dados de Entrada'!$J$13:$J$35,1)+1)-INDEX('Dados de Entrada'!$J$13:$J$35,MATCH(C210,'Dados de Entrada'!$J$13:$J$35,1)))
))</f>
        <v>23900</v>
      </c>
      <c r="E210" s="101">
        <f>IF(B210="","",('Dados de Entrada'!O200/'Dados de Entrada'!$Q$6)*'Dados de Entrada'!$L$4)</f>
        <v>0.22315476635514017</v>
      </c>
      <c r="F210" s="101">
        <f t="shared" si="19"/>
        <v>6.2E-2</v>
      </c>
      <c r="G210" s="101">
        <f>IF(B210="","",VLOOKUP(MONTH(B210),Retiradas!$P$3:$S$14,3,FALSE))</f>
        <v>1.81989247311828E-2</v>
      </c>
      <c r="H210" s="137">
        <f>IF(B210="","",(VLOOKUP(MONTH(B210),Evaporação!$D$5:$F$16,3,FALSE)/(1000*3600*24*VLOOKUP(MONTH(B210),'Dados de Entrada'!$T$11:$V$22,3,FALSE)))*Simulação!D210)</f>
        <v>1.9524044205495817E-3</v>
      </c>
      <c r="I210" s="146"/>
      <c r="J210" s="138">
        <f>IF(B210="","",(E210+I210-F210-G210-H210)*3600*24*VLOOKUP(MONTH(B210),'Dados de Entrada'!$T$11:$V$22,3,FALSE))</f>
        <v>377663.60620560742</v>
      </c>
      <c r="K210" s="100">
        <f>IF(B210="","",IF(J210+K209&lt;'Dados de Entrada'!$G$7,IF(Simulação!J210+K209&lt;'Dados de Entrada'!$L$7,'Dados de Entrada'!$L$7,J210+K209),'Dados de Entrada'!$G$7))</f>
        <v>107563.32</v>
      </c>
      <c r="L210" s="101">
        <f>IF(B210="","",IF(AND(J210&gt;0,K210='Dados de Entrada'!$G$7),(J210/(3600*24*VLOOKUP(MONTH(B210),'Dados de Entrada'!$T$11:$V$22,3,FALSE))),0))</f>
        <v>0.1410034372034078</v>
      </c>
      <c r="M210" s="26">
        <f t="shared" si="20"/>
        <v>0.2030034372034078</v>
      </c>
      <c r="N210" s="102">
        <f>IF(B210="","",IF(K210='Dados de Entrada'!$L$7,1,0))</f>
        <v>0</v>
      </c>
      <c r="O210" s="26">
        <f t="shared" si="21"/>
        <v>10</v>
      </c>
      <c r="P210" s="110">
        <f>IF(B210="","",'Dados de Entrada'!$L$7)</f>
        <v>32269</v>
      </c>
      <c r="Q210" s="103">
        <f t="shared" si="22"/>
        <v>190</v>
      </c>
      <c r="U210" s="18"/>
    </row>
    <row r="211" spans="1:21" ht="14.25" customHeight="1" x14ac:dyDescent="0.25">
      <c r="A211" s="18"/>
      <c r="B211" s="99" t="str">
        <f>IF(AND(YEAR('Dados de Entrada'!N201)&gt;=$D$18,YEAR('Dados de Entrada'!N201)&lt;=$D$19),'Dados de Entrada'!N201,"")</f>
        <v>Novembro/2009</v>
      </c>
      <c r="C211" s="100">
        <f t="shared" si="18"/>
        <v>107563.32</v>
      </c>
      <c r="D211" s="97">
        <f>IF(B211="","",IFERROR(
INDEX('Dados de Entrada'!$K$13:$K$35,MATCH(C211,'Dados de Entrada'!$J$13:$J$35,0)),
INDEX('Dados de Entrada'!$K$13:$K$35,MATCH(C211,'Dados de Entrada'!$J$13:$J$35,1))+
(C211-INDEX('Dados de Entrada'!$J$13:$J$35,MATCH(C211,'Dados de Entrada'!$J$13:$J$35,1)))*
(INDEX('Dados de Entrada'!$K$13:$K$35,MATCH(C211,'Dados de Entrada'!$J$13:$J$35,1)+1)-INDEX('Dados de Entrada'!$K$13:$K$35,MATCH(C211,'Dados de Entrada'!$J$13:$J$35,1)))/
(INDEX('Dados de Entrada'!$J$13:$J$35,MATCH(C211,'Dados de Entrada'!$J$13:$J$35,1)+1)-INDEX('Dados de Entrada'!$J$13:$J$35,MATCH(C211,'Dados de Entrada'!$J$13:$J$35,1)))
))</f>
        <v>23900</v>
      </c>
      <c r="E211" s="101">
        <f>IF(B211="","",('Dados de Entrada'!O201/'Dados de Entrada'!$Q$6)*'Dados de Entrada'!$L$4)</f>
        <v>0.24805667289719627</v>
      </c>
      <c r="F211" s="101">
        <f t="shared" si="19"/>
        <v>7.4999999999999997E-2</v>
      </c>
      <c r="G211" s="101">
        <f>IF(B211="","",VLOOKUP(MONTH(B211),Retiradas!$P$3:$S$14,3,FALSE))</f>
        <v>1.8791666666666668E-2</v>
      </c>
      <c r="H211" s="137">
        <f>IF(B211="","",(VLOOKUP(MONTH(B211),Evaporação!$D$5:$F$16,3,FALSE)/(1000*3600*24*VLOOKUP(MONTH(B211),'Dados de Entrada'!$T$11:$V$22,3,FALSE)))*Simulação!D211)</f>
        <v>1.4033873456790122E-3</v>
      </c>
      <c r="I211" s="146"/>
      <c r="J211" s="138">
        <f>IF(B211="","",(E211+I211-F211-G211-H211)*3600*24*VLOOKUP(MONTH(B211),'Dados de Entrada'!$T$11:$V$22,3,FALSE))</f>
        <v>396217.31614953268</v>
      </c>
      <c r="K211" s="100">
        <f>IF(B211="","",IF(J211+K210&lt;'Dados de Entrada'!$G$7,IF(Simulação!J211+K210&lt;'Dados de Entrada'!$L$7,'Dados de Entrada'!$L$7,J211+K210),'Dados de Entrada'!$G$7))</f>
        <v>107563.32</v>
      </c>
      <c r="L211" s="101">
        <f>IF(B211="","",IF(AND(J211&gt;0,K211='Dados de Entrada'!$G$7),(J211/(3600*24*VLOOKUP(MONTH(B211),'Dados de Entrada'!$T$11:$V$22,3,FALSE))),0))</f>
        <v>0.15286161888485056</v>
      </c>
      <c r="M211" s="26">
        <f t="shared" si="20"/>
        <v>0.22786161888485057</v>
      </c>
      <c r="N211" s="102">
        <f>IF(B211="","",IF(K211='Dados de Entrada'!$L$7,1,0))</f>
        <v>0</v>
      </c>
      <c r="O211" s="26">
        <f t="shared" si="21"/>
        <v>11</v>
      </c>
      <c r="P211" s="110">
        <f>IF(B211="","",'Dados de Entrada'!$L$7)</f>
        <v>32269</v>
      </c>
      <c r="Q211" s="103">
        <f t="shared" si="22"/>
        <v>191</v>
      </c>
      <c r="U211" s="18"/>
    </row>
    <row r="212" spans="1:21" ht="14.25" customHeight="1" x14ac:dyDescent="0.25">
      <c r="A212" s="18"/>
      <c r="B212" s="99" t="str">
        <f>IF(AND(YEAR('Dados de Entrada'!N202)&gt;=$D$18,YEAR('Dados de Entrada'!N202)&lt;=$D$19),'Dados de Entrada'!N202,"")</f>
        <v>Dezembro/2009</v>
      </c>
      <c r="C212" s="100">
        <f t="shared" si="18"/>
        <v>107563.32</v>
      </c>
      <c r="D212" s="97">
        <f>IF(B212="","",IFERROR(
INDEX('Dados de Entrada'!$K$13:$K$35,MATCH(C212,'Dados de Entrada'!$J$13:$J$35,0)),
INDEX('Dados de Entrada'!$K$13:$K$35,MATCH(C212,'Dados de Entrada'!$J$13:$J$35,1))+
(C212-INDEX('Dados de Entrada'!$J$13:$J$35,MATCH(C212,'Dados de Entrada'!$J$13:$J$35,1)))*
(INDEX('Dados de Entrada'!$K$13:$K$35,MATCH(C212,'Dados de Entrada'!$J$13:$J$35,1)+1)-INDEX('Dados de Entrada'!$K$13:$K$35,MATCH(C212,'Dados de Entrada'!$J$13:$J$35,1)))/
(INDEX('Dados de Entrada'!$J$13:$J$35,MATCH(C212,'Dados de Entrada'!$J$13:$J$35,1)+1)-INDEX('Dados de Entrada'!$J$13:$J$35,MATCH(C212,'Dados de Entrada'!$J$13:$J$35,1)))
))</f>
        <v>23900</v>
      </c>
      <c r="E212" s="101">
        <f>IF(B212="","",('Dados de Entrada'!O202/'Dados de Entrada'!$Q$6)*'Dados de Entrada'!$L$4)</f>
        <v>0.457377046728972</v>
      </c>
      <c r="F212" s="101">
        <f t="shared" si="19"/>
        <v>8.9200000000000002E-2</v>
      </c>
      <c r="G212" s="101">
        <f>IF(B212="","",VLOOKUP(MONTH(B212),Retiradas!$P$3:$S$14,3,FALSE))</f>
        <v>1.81989247311828E-2</v>
      </c>
      <c r="H212" s="137">
        <f>IF(B212="","",(VLOOKUP(MONTH(B212),Evaporação!$D$5:$F$16,3,FALSE)/(1000*3600*24*VLOOKUP(MONTH(B212),'Dados de Entrada'!$T$11:$V$22,3,FALSE)))*Simulação!D212)</f>
        <v>1.0681115591397851E-3</v>
      </c>
      <c r="I212" s="146"/>
      <c r="J212" s="138">
        <f>IF(B212="","",(E212+I212-F212-G212-H212)*3600*24*VLOOKUP(MONTH(B212),'Dados de Entrada'!$T$11:$V$22,3,FALSE))</f>
        <v>934520.57195887878</v>
      </c>
      <c r="K212" s="100">
        <f>IF(B212="","",IF(J212+K211&lt;'Dados de Entrada'!$G$7,IF(Simulação!J212+K211&lt;'Dados de Entrada'!$L$7,'Dados de Entrada'!$L$7,J212+K211),'Dados de Entrada'!$G$7))</f>
        <v>107563.32</v>
      </c>
      <c r="L212" s="101">
        <f>IF(B212="","",IF(AND(J212&gt;0,K212='Dados de Entrada'!$G$7),(J212/(3600*24*VLOOKUP(MONTH(B212),'Dados de Entrada'!$T$11:$V$22,3,FALSE))),0))</f>
        <v>0.3489100104386495</v>
      </c>
      <c r="M212" s="26">
        <f t="shared" si="20"/>
        <v>0.4381100104386495</v>
      </c>
      <c r="N212" s="102">
        <f>IF(B212="","",IF(K212='Dados de Entrada'!$L$7,1,0))</f>
        <v>0</v>
      </c>
      <c r="O212" s="26">
        <f t="shared" si="21"/>
        <v>12</v>
      </c>
      <c r="P212" s="110">
        <f>IF(B212="","",'Dados de Entrada'!$L$7)</f>
        <v>32269</v>
      </c>
      <c r="Q212" s="103">
        <f t="shared" si="22"/>
        <v>192</v>
      </c>
      <c r="U212" s="18"/>
    </row>
    <row r="213" spans="1:21" ht="14.25" customHeight="1" x14ac:dyDescent="0.25">
      <c r="A213" s="18"/>
      <c r="B213" s="99" t="str">
        <f>IF(AND(YEAR('Dados de Entrada'!N203)&gt;=$D$18,YEAR('Dados de Entrada'!N203)&lt;=$D$19),'Dados de Entrada'!N203,"")</f>
        <v>Janeiro/2010</v>
      </c>
      <c r="C213" s="100">
        <f t="shared" si="18"/>
        <v>107563.32</v>
      </c>
      <c r="D213" s="97">
        <f>IF(B213="","",IFERROR(
INDEX('Dados de Entrada'!$K$13:$K$35,MATCH(C213,'Dados de Entrada'!$J$13:$J$35,0)),
INDEX('Dados de Entrada'!$K$13:$K$35,MATCH(C213,'Dados de Entrada'!$J$13:$J$35,1))+
(C213-INDEX('Dados de Entrada'!$J$13:$J$35,MATCH(C213,'Dados de Entrada'!$J$13:$J$35,1)))*
(INDEX('Dados de Entrada'!$K$13:$K$35,MATCH(C213,'Dados de Entrada'!$J$13:$J$35,1)+1)-INDEX('Dados de Entrada'!$K$13:$K$35,MATCH(C213,'Dados de Entrada'!$J$13:$J$35,1)))/
(INDEX('Dados de Entrada'!$J$13:$J$35,MATCH(C213,'Dados de Entrada'!$J$13:$J$35,1)+1)-INDEX('Dados de Entrada'!$J$13:$J$35,MATCH(C213,'Dados de Entrada'!$J$13:$J$35,1)))
))</f>
        <v>23900</v>
      </c>
      <c r="E213" s="101">
        <f>IF(B213="","",('Dados de Entrada'!O203/'Dados de Entrada'!$Q$6)*'Dados de Entrada'!$L$4)</f>
        <v>0.48408343925233643</v>
      </c>
      <c r="F213" s="101">
        <f t="shared" si="19"/>
        <v>8.9200000000000002E-2</v>
      </c>
      <c r="G213" s="101">
        <f>IF(B213="","",VLOOKUP(MONTH(B213),Retiradas!$P$3:$S$14,3,FALSE))</f>
        <v>1.81989247311828E-2</v>
      </c>
      <c r="H213" s="137">
        <f>IF(B213="","",(VLOOKUP(MONTH(B213),Evaporação!$D$5:$F$16,3,FALSE)/(1000*3600*24*VLOOKUP(MONTH(B213),'Dados de Entrada'!$T$11:$V$22,3,FALSE)))*Simulação!D213)</f>
        <v>1.0056488948626046E-3</v>
      </c>
      <c r="I213" s="146"/>
      <c r="J213" s="138">
        <f>IF(B213="","",(E213+I213-F213-G213-H213)*3600*24*VLOOKUP(MONTH(B213),'Dados de Entrada'!$T$11:$V$22,3,FALSE))</f>
        <v>1006218.2736934579</v>
      </c>
      <c r="K213" s="100">
        <f>IF(B213="","",IF(J213+K212&lt;'Dados de Entrada'!$G$7,IF(Simulação!J213+K212&lt;'Dados de Entrada'!$L$7,'Dados de Entrada'!$L$7,J213+K212),'Dados de Entrada'!$G$7))</f>
        <v>107563.32</v>
      </c>
      <c r="L213" s="101">
        <f>IF(B213="","",IF(AND(J213&gt;0,K213='Dados de Entrada'!$G$7),(J213/(3600*24*VLOOKUP(MONTH(B213),'Dados de Entrada'!$T$11:$V$22,3,FALSE))),0))</f>
        <v>0.37567886562629105</v>
      </c>
      <c r="M213" s="26">
        <f t="shared" si="20"/>
        <v>0.46487886562629105</v>
      </c>
      <c r="N213" s="102">
        <f>IF(B213="","",IF(K213='Dados de Entrada'!$L$7,1,0))</f>
        <v>0</v>
      </c>
      <c r="O213" s="26">
        <f t="shared" si="21"/>
        <v>1</v>
      </c>
      <c r="P213" s="110">
        <f>IF(B213="","",'Dados de Entrada'!$L$7)</f>
        <v>32269</v>
      </c>
      <c r="Q213" s="103">
        <f t="shared" si="22"/>
        <v>193</v>
      </c>
      <c r="U213" s="18"/>
    </row>
    <row r="214" spans="1:21" ht="14.25" customHeight="1" x14ac:dyDescent="0.25">
      <c r="A214" s="18"/>
      <c r="B214" s="99" t="str">
        <f>IF(AND(YEAR('Dados de Entrada'!N204)&gt;=$D$18,YEAR('Dados de Entrada'!N204)&lt;=$D$19),'Dados de Entrada'!N204,"")</f>
        <v>Fevereiro/2010</v>
      </c>
      <c r="C214" s="100">
        <f t="shared" ref="C214:C277" si="23">IF(B214="","",K213)</f>
        <v>107563.32</v>
      </c>
      <c r="D214" s="97">
        <f>IF(B214="","",IFERROR(
INDEX('Dados de Entrada'!$K$13:$K$35,MATCH(C214,'Dados de Entrada'!$J$13:$J$35,0)),
INDEX('Dados de Entrada'!$K$13:$K$35,MATCH(C214,'Dados de Entrada'!$J$13:$J$35,1))+
(C214-INDEX('Dados de Entrada'!$J$13:$J$35,MATCH(C214,'Dados de Entrada'!$J$13:$J$35,1)))*
(INDEX('Dados de Entrada'!$K$13:$K$35,MATCH(C214,'Dados de Entrada'!$J$13:$J$35,1)+1)-INDEX('Dados de Entrada'!$K$13:$K$35,MATCH(C214,'Dados de Entrada'!$J$13:$J$35,1)))/
(INDEX('Dados de Entrada'!$J$13:$J$35,MATCH(C214,'Dados de Entrada'!$J$13:$J$35,1)+1)-INDEX('Dados de Entrada'!$J$13:$J$35,MATCH(C214,'Dados de Entrada'!$J$13:$J$35,1)))
))</f>
        <v>23900</v>
      </c>
      <c r="E214" s="101">
        <f>IF(B214="","",('Dados de Entrada'!O204/'Dados de Entrada'!$Q$6)*'Dados de Entrada'!$L$4)</f>
        <v>0.38134803738317752</v>
      </c>
      <c r="F214" s="101">
        <f t="shared" ref="F214:F277" si="24">IF(B214="","",(VLOOKUP(MONTH(B214),$G$4:$J$15,4,FALSE)))</f>
        <v>9.5000000000000001E-2</v>
      </c>
      <c r="G214" s="101">
        <f>IF(B214="","",VLOOKUP(MONTH(B214),Retiradas!$P$3:$S$14,3,FALSE))</f>
        <v>2.0107142857142858E-2</v>
      </c>
      <c r="H214" s="137">
        <f>IF(B214="","",(VLOOKUP(MONTH(B214),Evaporação!$D$5:$F$16,3,FALSE)/(1000*3600*24*VLOOKUP(MONTH(B214),'Dados de Entrada'!$T$11:$V$22,3,FALSE)))*Simulação!D214)</f>
        <v>1.1025297619047618E-3</v>
      </c>
      <c r="I214" s="146"/>
      <c r="J214" s="138">
        <f>IF(B214="","",(E214+I214-F214-G214-H214)*3600*24*VLOOKUP(MONTH(B214),'Dados de Entrada'!$T$11:$V$22,3,FALSE))</f>
        <v>641422.7320373829</v>
      </c>
      <c r="K214" s="100">
        <f>IF(B214="","",IF(J214+K213&lt;'Dados de Entrada'!$G$7,IF(Simulação!J214+K213&lt;'Dados de Entrada'!$L$7,'Dados de Entrada'!$L$7,J214+K213),'Dados de Entrada'!$G$7))</f>
        <v>107563.32</v>
      </c>
      <c r="L214" s="101">
        <f>IF(B214="","",IF(AND(J214&gt;0,K214='Dados de Entrada'!$G$7),(J214/(3600*24*VLOOKUP(MONTH(B214),'Dados de Entrada'!$T$11:$V$22,3,FALSE))),0))</f>
        <v>0.26513836476412983</v>
      </c>
      <c r="M214" s="26">
        <f t="shared" ref="M214:M277" si="25">IF(B214="","",F214+L214)</f>
        <v>0.36013836476412986</v>
      </c>
      <c r="N214" s="102">
        <f>IF(B214="","",IF(K214='Dados de Entrada'!$L$7,1,0))</f>
        <v>0</v>
      </c>
      <c r="O214" s="26">
        <f t="shared" ref="O214:O277" si="26">IF(B214="","",MONTH(B214))</f>
        <v>2</v>
      </c>
      <c r="P214" s="110">
        <f>IF(B214="","",'Dados de Entrada'!$L$7)</f>
        <v>32269</v>
      </c>
      <c r="Q214" s="103">
        <f t="shared" si="22"/>
        <v>194</v>
      </c>
      <c r="U214" s="18"/>
    </row>
    <row r="215" spans="1:21" ht="14.25" customHeight="1" x14ac:dyDescent="0.25">
      <c r="A215" s="18"/>
      <c r="B215" s="99" t="str">
        <f>IF(AND(YEAR('Dados de Entrada'!N205)&gt;=$D$18,YEAR('Dados de Entrada'!N205)&lt;=$D$19),'Dados de Entrada'!N205,"")</f>
        <v>Março/2010</v>
      </c>
      <c r="C215" s="100">
        <f t="shared" si="23"/>
        <v>107563.32</v>
      </c>
      <c r="D215" s="97">
        <f>IF(B215="","",IFERROR(
INDEX('Dados de Entrada'!$K$13:$K$35,MATCH(C215,'Dados de Entrada'!$J$13:$J$35,0)),
INDEX('Dados de Entrada'!$K$13:$K$35,MATCH(C215,'Dados de Entrada'!$J$13:$J$35,1))+
(C215-INDEX('Dados de Entrada'!$J$13:$J$35,MATCH(C215,'Dados de Entrada'!$J$13:$J$35,1)))*
(INDEX('Dados de Entrada'!$K$13:$K$35,MATCH(C215,'Dados de Entrada'!$J$13:$J$35,1)+1)-INDEX('Dados de Entrada'!$K$13:$K$35,MATCH(C215,'Dados de Entrada'!$J$13:$J$35,1)))/
(INDEX('Dados de Entrada'!$J$13:$J$35,MATCH(C215,'Dados de Entrada'!$J$13:$J$35,1)+1)-INDEX('Dados de Entrada'!$J$13:$J$35,MATCH(C215,'Dados de Entrada'!$J$13:$J$35,1)))
))</f>
        <v>23900</v>
      </c>
      <c r="E215" s="101">
        <f>IF(B215="","",('Dados de Entrada'!O205/'Dados de Entrada'!$Q$6)*'Dados de Entrada'!$L$4)</f>
        <v>0.57887910280373833</v>
      </c>
      <c r="F215" s="101">
        <f t="shared" si="24"/>
        <v>0.1</v>
      </c>
      <c r="G215" s="101">
        <f>IF(B215="","",VLOOKUP(MONTH(B215),Retiradas!$P$3:$S$14,3,FALSE))</f>
        <v>1.81989247311828E-2</v>
      </c>
      <c r="H215" s="137">
        <f>IF(B215="","",(VLOOKUP(MONTH(B215),Evaporação!$D$5:$F$16,3,FALSE)/(1000*3600*24*VLOOKUP(MONTH(B215),'Dados de Entrada'!$T$11:$V$22,3,FALSE)))*Simulação!D215)</f>
        <v>1.0279569892473119E-3</v>
      </c>
      <c r="I215" s="146"/>
      <c r="J215" s="138">
        <f>IF(B215="","",(E215+I215-F215-G215-H215)*3600*24*VLOOKUP(MONTH(B215),'Dados de Entrada'!$T$11:$V$22,3,FALSE))</f>
        <v>1231132.5089495326</v>
      </c>
      <c r="K215" s="100">
        <f>IF(B215="","",IF(J215+K214&lt;'Dados de Entrada'!$G$7,IF(Simulação!J215+K214&lt;'Dados de Entrada'!$L$7,'Dados de Entrada'!$L$7,J215+K214),'Dados de Entrada'!$G$7))</f>
        <v>107563.32</v>
      </c>
      <c r="L215" s="101">
        <f>IF(B215="","",IF(AND(J215&gt;0,K215='Dados de Entrada'!$G$7),(J215/(3600*24*VLOOKUP(MONTH(B215),'Dados de Entrada'!$T$11:$V$22,3,FALSE))),0))</f>
        <v>0.45965222108330817</v>
      </c>
      <c r="M215" s="26">
        <f t="shared" si="25"/>
        <v>0.55965222108330814</v>
      </c>
      <c r="N215" s="102">
        <f>IF(B215="","",IF(K215='Dados de Entrada'!$L$7,1,0))</f>
        <v>0</v>
      </c>
      <c r="O215" s="26">
        <f t="shared" si="26"/>
        <v>3</v>
      </c>
      <c r="P215" s="110">
        <f>IF(B215="","",'Dados de Entrada'!$L$7)</f>
        <v>32269</v>
      </c>
      <c r="Q215" s="103">
        <f t="shared" ref="Q215:Q278" si="27">IF(B215&lt;&gt;"",Q214+1,"")</f>
        <v>195</v>
      </c>
      <c r="U215" s="18"/>
    </row>
    <row r="216" spans="1:21" ht="14.25" customHeight="1" x14ac:dyDescent="0.25">
      <c r="A216" s="18"/>
      <c r="B216" s="99" t="str">
        <f>IF(AND(YEAR('Dados de Entrada'!N206)&gt;=$D$18,YEAR('Dados de Entrada'!N206)&lt;=$D$19),'Dados de Entrada'!N206,"")</f>
        <v>Abril/2010</v>
      </c>
      <c r="C216" s="100">
        <f t="shared" si="23"/>
        <v>107563.32</v>
      </c>
      <c r="D216" s="97">
        <f>IF(B216="","",IFERROR(
INDEX('Dados de Entrada'!$K$13:$K$35,MATCH(C216,'Dados de Entrada'!$J$13:$J$35,0)),
INDEX('Dados de Entrada'!$K$13:$K$35,MATCH(C216,'Dados de Entrada'!$J$13:$J$35,1))+
(C216-INDEX('Dados de Entrada'!$J$13:$J$35,MATCH(C216,'Dados de Entrada'!$J$13:$J$35,1)))*
(INDEX('Dados de Entrada'!$K$13:$K$35,MATCH(C216,'Dados de Entrada'!$J$13:$J$35,1)+1)-INDEX('Dados de Entrada'!$K$13:$K$35,MATCH(C216,'Dados de Entrada'!$J$13:$J$35,1)))/
(INDEX('Dados de Entrada'!$J$13:$J$35,MATCH(C216,'Dados de Entrada'!$J$13:$J$35,1)+1)-INDEX('Dados de Entrada'!$J$13:$J$35,MATCH(C216,'Dados de Entrada'!$J$13:$J$35,1)))
))</f>
        <v>23900</v>
      </c>
      <c r="E216" s="101">
        <f>IF(B216="","",('Dados de Entrada'!O206/'Dados de Entrada'!$Q$6)*'Dados de Entrada'!$L$4)</f>
        <v>0.23602676635514019</v>
      </c>
      <c r="F216" s="101">
        <f t="shared" si="24"/>
        <v>0.09</v>
      </c>
      <c r="G216" s="101">
        <f>IF(B216="","",VLOOKUP(MONTH(B216),Retiradas!$P$3:$S$14,3,FALSE))</f>
        <v>1.8791666666666668E-2</v>
      </c>
      <c r="H216" s="137">
        <f>IF(B216="","",(VLOOKUP(MONTH(B216),Evaporação!$D$5:$F$16,3,FALSE)/(1000*3600*24*VLOOKUP(MONTH(B216),'Dados de Entrada'!$T$11:$V$22,3,FALSE)))*Simulação!D216)</f>
        <v>1.2143634259259258E-3</v>
      </c>
      <c r="I216" s="146"/>
      <c r="J216" s="138">
        <f>IF(B216="","",(E216+I216-F216-G216-H216)*3600*24*VLOOKUP(MONTH(B216),'Dados de Entrada'!$T$11:$V$22,3,FALSE))</f>
        <v>326645.74839252338</v>
      </c>
      <c r="K216" s="100">
        <f>IF(B216="","",IF(J216+K215&lt;'Dados de Entrada'!$G$7,IF(Simulação!J216+K215&lt;'Dados de Entrada'!$L$7,'Dados de Entrada'!$L$7,J216+K215),'Dados de Entrada'!$G$7))</f>
        <v>107563.32</v>
      </c>
      <c r="L216" s="101">
        <f>IF(B216="","",IF(AND(J216&gt;0,K216='Dados de Entrada'!$G$7),(J216/(3600*24*VLOOKUP(MONTH(B216),'Dados de Entrada'!$T$11:$V$22,3,FALSE))),0))</f>
        <v>0.12602073626254759</v>
      </c>
      <c r="M216" s="26">
        <f t="shared" si="25"/>
        <v>0.21602073626254759</v>
      </c>
      <c r="N216" s="102">
        <f>IF(B216="","",IF(K216='Dados de Entrada'!$L$7,1,0))</f>
        <v>0</v>
      </c>
      <c r="O216" s="26">
        <f t="shared" si="26"/>
        <v>4</v>
      </c>
      <c r="P216" s="110">
        <f>IF(B216="","",'Dados de Entrada'!$L$7)</f>
        <v>32269</v>
      </c>
      <c r="Q216" s="103">
        <f t="shared" si="27"/>
        <v>196</v>
      </c>
      <c r="U216" s="18"/>
    </row>
    <row r="217" spans="1:21" ht="14.25" customHeight="1" x14ac:dyDescent="0.25">
      <c r="A217" s="18"/>
      <c r="B217" s="99" t="str">
        <f>IF(AND(YEAR('Dados de Entrada'!N207)&gt;=$D$18,YEAR('Dados de Entrada'!N207)&lt;=$D$19),'Dados de Entrada'!N207,"")</f>
        <v>Maio/2010</v>
      </c>
      <c r="C217" s="100">
        <f t="shared" si="23"/>
        <v>107563.32</v>
      </c>
      <c r="D217" s="97">
        <f>IF(B217="","",IFERROR(
INDEX('Dados de Entrada'!$K$13:$K$35,MATCH(C217,'Dados de Entrada'!$J$13:$J$35,0)),
INDEX('Dados de Entrada'!$K$13:$K$35,MATCH(C217,'Dados de Entrada'!$J$13:$J$35,1))+
(C217-INDEX('Dados de Entrada'!$J$13:$J$35,MATCH(C217,'Dados de Entrada'!$J$13:$J$35,1)))*
(INDEX('Dados de Entrada'!$K$13:$K$35,MATCH(C217,'Dados de Entrada'!$J$13:$J$35,1)+1)-INDEX('Dados de Entrada'!$K$13:$K$35,MATCH(C217,'Dados de Entrada'!$J$13:$J$35,1)))/
(INDEX('Dados de Entrada'!$J$13:$J$35,MATCH(C217,'Dados de Entrada'!$J$13:$J$35,1)+1)-INDEX('Dados de Entrada'!$J$13:$J$35,MATCH(C217,'Dados de Entrada'!$J$13:$J$35,1)))
))</f>
        <v>23900</v>
      </c>
      <c r="E217" s="101">
        <f>IF(B217="","",('Dados de Entrada'!O207/'Dados de Entrada'!$Q$6)*'Dados de Entrada'!$L$4)</f>
        <v>0.16637360747663552</v>
      </c>
      <c r="F217" s="101">
        <f t="shared" si="24"/>
        <v>8.5000000000000006E-2</v>
      </c>
      <c r="G217" s="101">
        <f>IF(B217="","",VLOOKUP(MONTH(B217),Retiradas!$P$3:$S$14,3,FALSE))</f>
        <v>1.81989247311828E-2</v>
      </c>
      <c r="H217" s="137">
        <f>IF(B217="","",(VLOOKUP(MONTH(B217),Evaporação!$D$5:$F$16,3,FALSE)/(1000*3600*24*VLOOKUP(MONTH(B217),'Dados de Entrada'!$T$11:$V$22,3,FALSE)))*Simulação!D217)</f>
        <v>1.2760229988052567E-3</v>
      </c>
      <c r="I217" s="146"/>
      <c r="J217" s="138">
        <f>IF(B217="","",(E217+I217-F217-G217-H217)*3600*24*VLOOKUP(MONTH(B217),'Dados de Entrada'!$T$11:$V$22,3,FALSE))</f>
        <v>165789.37026542053</v>
      </c>
      <c r="K217" s="100">
        <f>IF(B217="","",IF(J217+K216&lt;'Dados de Entrada'!$G$7,IF(Simulação!J217+K216&lt;'Dados de Entrada'!$L$7,'Dados de Entrada'!$L$7,J217+K216),'Dados de Entrada'!$G$7))</f>
        <v>107563.32</v>
      </c>
      <c r="L217" s="101">
        <f>IF(B217="","",IF(AND(J217&gt;0,K217='Dados de Entrada'!$G$7),(J217/(3600*24*VLOOKUP(MONTH(B217),'Dados de Entrada'!$T$11:$V$22,3,FALSE))),0))</f>
        <v>6.1898659746647447E-2</v>
      </c>
      <c r="M217" s="26">
        <f t="shared" si="25"/>
        <v>0.14689865974664745</v>
      </c>
      <c r="N217" s="102">
        <f>IF(B217="","",IF(K217='Dados de Entrada'!$L$7,1,0))</f>
        <v>0</v>
      </c>
      <c r="O217" s="26">
        <f t="shared" si="26"/>
        <v>5</v>
      </c>
      <c r="P217" s="110">
        <f>IF(B217="","",'Dados de Entrada'!$L$7)</f>
        <v>32269</v>
      </c>
      <c r="Q217" s="103">
        <f t="shared" si="27"/>
        <v>197</v>
      </c>
      <c r="U217" s="18"/>
    </row>
    <row r="218" spans="1:21" ht="14.25" customHeight="1" x14ac:dyDescent="0.25">
      <c r="A218" s="18"/>
      <c r="B218" s="99" t="str">
        <f>IF(AND(YEAR('Dados de Entrada'!N208)&gt;=$D$18,YEAR('Dados de Entrada'!N208)&lt;=$D$19),'Dados de Entrada'!N208,"")</f>
        <v>Junho/2010</v>
      </c>
      <c r="C218" s="100">
        <f t="shared" si="23"/>
        <v>107563.32</v>
      </c>
      <c r="D218" s="97">
        <f>IF(B218="","",IFERROR(
INDEX('Dados de Entrada'!$K$13:$K$35,MATCH(C218,'Dados de Entrada'!$J$13:$J$35,0)),
INDEX('Dados de Entrada'!$K$13:$K$35,MATCH(C218,'Dados de Entrada'!$J$13:$J$35,1))+
(C218-INDEX('Dados de Entrada'!$J$13:$J$35,MATCH(C218,'Dados de Entrada'!$J$13:$J$35,1)))*
(INDEX('Dados de Entrada'!$K$13:$K$35,MATCH(C218,'Dados de Entrada'!$J$13:$J$35,1)+1)-INDEX('Dados de Entrada'!$K$13:$K$35,MATCH(C218,'Dados de Entrada'!$J$13:$J$35,1)))/
(INDEX('Dados de Entrada'!$J$13:$J$35,MATCH(C218,'Dados de Entrada'!$J$13:$J$35,1)+1)-INDEX('Dados de Entrada'!$J$13:$J$35,MATCH(C218,'Dados de Entrada'!$J$13:$J$35,1)))
))</f>
        <v>23900</v>
      </c>
      <c r="E218" s="101">
        <f>IF(B218="","",('Dados de Entrada'!O208/'Dados de Entrada'!$Q$6)*'Dados de Entrada'!$L$4)</f>
        <v>0.13966721495327103</v>
      </c>
      <c r="F218" s="101">
        <f t="shared" si="24"/>
        <v>7.0000000000000007E-2</v>
      </c>
      <c r="G218" s="101">
        <f>IF(B218="","",VLOOKUP(MONTH(B218),Retiradas!$P$3:$S$14,3,FALSE))</f>
        <v>1.8791666666666668E-2</v>
      </c>
      <c r="H218" s="137">
        <f>IF(B218="","",(VLOOKUP(MONTH(B218),Evaporação!$D$5:$F$16,3,FALSE)/(1000*3600*24*VLOOKUP(MONTH(B218),'Dados de Entrada'!$T$11:$V$22,3,FALSE)))*Simulação!D218)</f>
        <v>1.4504128086419755E-3</v>
      </c>
      <c r="I218" s="146"/>
      <c r="J218" s="138">
        <f>IF(B218="","",(E218+I218-F218-G218-H218)*3600*24*VLOOKUP(MONTH(B218),'Dados de Entrada'!$T$11:$V$22,3,FALSE))</f>
        <v>128109.95115887848</v>
      </c>
      <c r="K218" s="100">
        <f>IF(B218="","",IF(J218+K217&lt;'Dados de Entrada'!$G$7,IF(Simulação!J218+K217&lt;'Dados de Entrada'!$L$7,'Dados de Entrada'!$L$7,J218+K217),'Dados de Entrada'!$G$7))</f>
        <v>107563.32</v>
      </c>
      <c r="L218" s="101">
        <f>IF(B218="","",IF(AND(J218&gt;0,K218='Dados de Entrada'!$G$7),(J218/(3600*24*VLOOKUP(MONTH(B218),'Dados de Entrada'!$T$11:$V$22,3,FALSE))),0))</f>
        <v>4.942513547796238E-2</v>
      </c>
      <c r="M218" s="26">
        <f t="shared" si="25"/>
        <v>0.11942513547796238</v>
      </c>
      <c r="N218" s="102">
        <f>IF(B218="","",IF(K218='Dados de Entrada'!$L$7,1,0))</f>
        <v>0</v>
      </c>
      <c r="O218" s="26">
        <f t="shared" si="26"/>
        <v>6</v>
      </c>
      <c r="P218" s="110">
        <f>IF(B218="","",'Dados de Entrada'!$L$7)</f>
        <v>32269</v>
      </c>
      <c r="Q218" s="103">
        <f t="shared" si="27"/>
        <v>198</v>
      </c>
      <c r="U218" s="18"/>
    </row>
    <row r="219" spans="1:21" ht="14.25" customHeight="1" x14ac:dyDescent="0.25">
      <c r="A219" s="18"/>
      <c r="B219" s="99" t="str">
        <f>IF(AND(YEAR('Dados de Entrada'!N209)&gt;=$D$18,YEAR('Dados de Entrada'!N209)&lt;=$D$19),'Dados de Entrada'!N209,"")</f>
        <v>Julho/2010</v>
      </c>
      <c r="C219" s="100">
        <f t="shared" si="23"/>
        <v>107563.32</v>
      </c>
      <c r="D219" s="97">
        <f>IF(B219="","",IFERROR(
INDEX('Dados de Entrada'!$K$13:$K$35,MATCH(C219,'Dados de Entrada'!$J$13:$J$35,0)),
INDEX('Dados de Entrada'!$K$13:$K$35,MATCH(C219,'Dados de Entrada'!$J$13:$J$35,1))+
(C219-INDEX('Dados de Entrada'!$J$13:$J$35,MATCH(C219,'Dados de Entrada'!$J$13:$J$35,1)))*
(INDEX('Dados de Entrada'!$K$13:$K$35,MATCH(C219,'Dados de Entrada'!$J$13:$J$35,1)+1)-INDEX('Dados de Entrada'!$K$13:$K$35,MATCH(C219,'Dados de Entrada'!$J$13:$J$35,1)))/
(INDEX('Dados de Entrada'!$J$13:$J$35,MATCH(C219,'Dados de Entrada'!$J$13:$J$35,1)+1)-INDEX('Dados de Entrada'!$J$13:$J$35,MATCH(C219,'Dados de Entrada'!$J$13:$J$35,1)))
))</f>
        <v>23900</v>
      </c>
      <c r="E219" s="101">
        <f>IF(B219="","",('Dados de Entrada'!O209/'Dados de Entrada'!$Q$6)*'Dados de Entrada'!$L$4)</f>
        <v>0.12234414953271029</v>
      </c>
      <c r="F219" s="101">
        <f t="shared" si="24"/>
        <v>7.0000000000000007E-2</v>
      </c>
      <c r="G219" s="101">
        <f>IF(B219="","",VLOOKUP(MONTH(B219),Retiradas!$P$3:$S$14,3,FALSE))</f>
        <v>1.81989247311828E-2</v>
      </c>
      <c r="H219" s="137">
        <f>IF(B219="","",(VLOOKUP(MONTH(B219),Evaporação!$D$5:$F$16,3,FALSE)/(1000*3600*24*VLOOKUP(MONTH(B219),'Dados de Entrada'!$T$11:$V$22,3,FALSE)))*Simulação!D219)</f>
        <v>1.8346176821983273E-3</v>
      </c>
      <c r="I219" s="146"/>
      <c r="J219" s="138">
        <f>IF(B219="","",(E219+I219-F219-G219-H219)*3600*24*VLOOKUP(MONTH(B219),'Dados de Entrada'!$T$11:$V$22,3,FALSE))</f>
        <v>86540.730108411211</v>
      </c>
      <c r="K219" s="100">
        <f>IF(B219="","",IF(J219+K218&lt;'Dados de Entrada'!$G$7,IF(Simulação!J219+K218&lt;'Dados de Entrada'!$L$7,'Dados de Entrada'!$L$7,J219+K218),'Dados de Entrada'!$G$7))</f>
        <v>107563.32</v>
      </c>
      <c r="L219" s="101">
        <f>IF(B219="","",IF(AND(J219&gt;0,K219='Dados de Entrada'!$G$7),(J219/(3600*24*VLOOKUP(MONTH(B219),'Dados de Entrada'!$T$11:$V$22,3,FALSE))),0))</f>
        <v>3.2310607119329156E-2</v>
      </c>
      <c r="M219" s="26">
        <f t="shared" si="25"/>
        <v>0.10231060711932916</v>
      </c>
      <c r="N219" s="102">
        <f>IF(B219="","",IF(K219='Dados de Entrada'!$L$7,1,0))</f>
        <v>0</v>
      </c>
      <c r="O219" s="26">
        <f t="shared" si="26"/>
        <v>7</v>
      </c>
      <c r="P219" s="110">
        <f>IF(B219="","",'Dados de Entrada'!$L$7)</f>
        <v>32269</v>
      </c>
      <c r="Q219" s="103">
        <f t="shared" si="27"/>
        <v>199</v>
      </c>
      <c r="U219" s="18"/>
    </row>
    <row r="220" spans="1:21" ht="14.25" customHeight="1" x14ac:dyDescent="0.25">
      <c r="A220" s="18"/>
      <c r="B220" s="99" t="str">
        <f>IF(AND(YEAR('Dados de Entrada'!N210)&gt;=$D$18,YEAR('Dados de Entrada'!N210)&lt;=$D$19),'Dados de Entrada'!N210,"")</f>
        <v>Agosto/2010</v>
      </c>
      <c r="C220" s="100">
        <f t="shared" si="23"/>
        <v>107563.32</v>
      </c>
      <c r="D220" s="97">
        <f>IF(B220="","",IFERROR(
INDEX('Dados de Entrada'!$K$13:$K$35,MATCH(C220,'Dados de Entrada'!$J$13:$J$35,0)),
INDEX('Dados de Entrada'!$K$13:$K$35,MATCH(C220,'Dados de Entrada'!$J$13:$J$35,1))+
(C220-INDEX('Dados de Entrada'!$J$13:$J$35,MATCH(C220,'Dados de Entrada'!$J$13:$J$35,1)))*
(INDEX('Dados de Entrada'!$K$13:$K$35,MATCH(C220,'Dados de Entrada'!$J$13:$J$35,1)+1)-INDEX('Dados de Entrada'!$K$13:$K$35,MATCH(C220,'Dados de Entrada'!$J$13:$J$35,1)))/
(INDEX('Dados de Entrada'!$J$13:$J$35,MATCH(C220,'Dados de Entrada'!$J$13:$J$35,1)+1)-INDEX('Dados de Entrada'!$J$13:$J$35,MATCH(C220,'Dados de Entrada'!$J$13:$J$35,1)))
))</f>
        <v>23900</v>
      </c>
      <c r="E220" s="101">
        <f>IF(B220="","",('Dados de Entrada'!O210/'Dados de Entrada'!$Q$6)*'Dados de Entrada'!$L$4)</f>
        <v>0.10502108411214953</v>
      </c>
      <c r="F220" s="101">
        <f t="shared" si="24"/>
        <v>6.7000000000000004E-2</v>
      </c>
      <c r="G220" s="101">
        <f>IF(B220="","",VLOOKUP(MONTH(B220),Retiradas!$P$3:$S$14,3,FALSE))</f>
        <v>1.81989247311828E-2</v>
      </c>
      <c r="H220" s="137">
        <f>IF(B220="","",(VLOOKUP(MONTH(B220),Evaporação!$D$5:$F$16,3,FALSE)/(1000*3600*24*VLOOKUP(MONTH(B220),'Dados de Entrada'!$T$11:$V$22,3,FALSE)))*Simulação!D220)</f>
        <v>2.3905353942652329E-3</v>
      </c>
      <c r="I220" s="146"/>
      <c r="J220" s="138">
        <f>IF(B220="","",(E220+I220-F220-G220-H220)*3600*24*VLOOKUP(MONTH(B220),'Dados de Entrada'!$T$11:$V$22,3,FALSE))</f>
        <v>46688.861685981268</v>
      </c>
      <c r="K220" s="100">
        <f>IF(B220="","",IF(J220+K219&lt;'Dados de Entrada'!$G$7,IF(Simulação!J220+K219&lt;'Dados de Entrada'!$L$7,'Dados de Entrada'!$L$7,J220+K219),'Dados de Entrada'!$G$7))</f>
        <v>107563.32</v>
      </c>
      <c r="L220" s="101">
        <f>IF(B220="","",IF(AND(J220&gt;0,K220='Dados de Entrada'!$G$7),(J220/(3600*24*VLOOKUP(MONTH(B220),'Dados de Entrada'!$T$11:$V$22,3,FALSE))),0))</f>
        <v>1.7431623986701488E-2</v>
      </c>
      <c r="M220" s="26">
        <f t="shared" si="25"/>
        <v>8.4431623986701496E-2</v>
      </c>
      <c r="N220" s="102">
        <f>IF(B220="","",IF(K220='Dados de Entrada'!$L$7,1,0))</f>
        <v>0</v>
      </c>
      <c r="O220" s="26">
        <f t="shared" si="26"/>
        <v>8</v>
      </c>
      <c r="P220" s="110">
        <f>IF(B220="","",'Dados de Entrada'!$L$7)</f>
        <v>32269</v>
      </c>
      <c r="Q220" s="103">
        <f t="shared" si="27"/>
        <v>200</v>
      </c>
      <c r="U220" s="18"/>
    </row>
    <row r="221" spans="1:21" ht="14.25" customHeight="1" x14ac:dyDescent="0.25">
      <c r="A221" s="18"/>
      <c r="B221" s="99" t="str">
        <f>IF(AND(YEAR('Dados de Entrada'!N211)&gt;=$D$18,YEAR('Dados de Entrada'!N211)&lt;=$D$19),'Dados de Entrada'!N211,"")</f>
        <v>Setembro/2010</v>
      </c>
      <c r="C221" s="100">
        <f t="shared" si="23"/>
        <v>107563.32</v>
      </c>
      <c r="D221" s="97">
        <f>IF(B221="","",IFERROR(
INDEX('Dados de Entrada'!$K$13:$K$35,MATCH(C221,'Dados de Entrada'!$J$13:$J$35,0)),
INDEX('Dados de Entrada'!$K$13:$K$35,MATCH(C221,'Dados de Entrada'!$J$13:$J$35,1))+
(C221-INDEX('Dados de Entrada'!$J$13:$J$35,MATCH(C221,'Dados de Entrada'!$J$13:$J$35,1)))*
(INDEX('Dados de Entrada'!$K$13:$K$35,MATCH(C221,'Dados de Entrada'!$J$13:$J$35,1)+1)-INDEX('Dados de Entrada'!$K$13:$K$35,MATCH(C221,'Dados de Entrada'!$J$13:$J$35,1)))/
(INDEX('Dados de Entrada'!$J$13:$J$35,MATCH(C221,'Dados de Entrada'!$J$13:$J$35,1)+1)-INDEX('Dados de Entrada'!$J$13:$J$35,MATCH(C221,'Dados de Entrada'!$J$13:$J$35,1)))
))</f>
        <v>23900</v>
      </c>
      <c r="E221" s="101">
        <f>IF(B221="","",('Dados de Entrada'!O211/'Dados de Entrada'!$Q$6)*'Dados de Entrada'!$L$4)</f>
        <v>0.11296082242990654</v>
      </c>
      <c r="F221" s="101">
        <f t="shared" si="24"/>
        <v>6.5000000000000002E-2</v>
      </c>
      <c r="G221" s="101">
        <f>IF(B221="","",VLOOKUP(MONTH(B221),Retiradas!$P$3:$S$14,3,FALSE))</f>
        <v>1.8791666666666668E-2</v>
      </c>
      <c r="H221" s="137">
        <f>IF(B221="","",(VLOOKUP(MONTH(B221),Evaporação!$D$5:$F$16,3,FALSE)/(1000*3600*24*VLOOKUP(MONTH(B221),'Dados de Entrada'!$T$11:$V$22,3,FALSE)))*Simulação!D221)</f>
        <v>2.2438522376543209E-3</v>
      </c>
      <c r="I221" s="146"/>
      <c r="J221" s="138">
        <f>IF(B221="","",(E221+I221-F221-G221-H221)*3600*24*VLOOKUP(MONTH(B221),'Dados de Entrada'!$T$11:$V$22,3,FALSE))</f>
        <v>69790.386738317742</v>
      </c>
      <c r="K221" s="100">
        <f>IF(B221="","",IF(J221+K220&lt;'Dados de Entrada'!$G$7,IF(Simulação!J221+K220&lt;'Dados de Entrada'!$L$7,'Dados de Entrada'!$L$7,J221+K220),'Dados de Entrada'!$G$7))</f>
        <v>107563.32</v>
      </c>
      <c r="L221" s="101">
        <f>IF(B221="","",IF(AND(J221&gt;0,K221='Dados de Entrada'!$G$7),(J221/(3600*24*VLOOKUP(MONTH(B221),'Dados de Entrada'!$T$11:$V$22,3,FALSE))),0))</f>
        <v>2.6925303525585548E-2</v>
      </c>
      <c r="M221" s="26">
        <f t="shared" si="25"/>
        <v>9.1925303525585547E-2</v>
      </c>
      <c r="N221" s="102">
        <f>IF(B221="","",IF(K221='Dados de Entrada'!$L$7,1,0))</f>
        <v>0</v>
      </c>
      <c r="O221" s="26">
        <f t="shared" si="26"/>
        <v>9</v>
      </c>
      <c r="P221" s="110">
        <f>IF(B221="","",'Dados de Entrada'!$L$7)</f>
        <v>32269</v>
      </c>
      <c r="Q221" s="103">
        <f t="shared" si="27"/>
        <v>201</v>
      </c>
      <c r="U221" s="18"/>
    </row>
    <row r="222" spans="1:21" ht="14.25" customHeight="1" x14ac:dyDescent="0.25">
      <c r="A222" s="18"/>
      <c r="B222" s="99" t="str">
        <f>IF(AND(YEAR('Dados de Entrada'!N212)&gt;=$D$18,YEAR('Dados de Entrada'!N212)&lt;=$D$19),'Dados de Entrada'!N212,"")</f>
        <v>Outubro/2010</v>
      </c>
      <c r="C222" s="100">
        <f t="shared" si="23"/>
        <v>107563.32</v>
      </c>
      <c r="D222" s="97">
        <f>IF(B222="","",IFERROR(
INDEX('Dados de Entrada'!$K$13:$K$35,MATCH(C222,'Dados de Entrada'!$J$13:$J$35,0)),
INDEX('Dados de Entrada'!$K$13:$K$35,MATCH(C222,'Dados de Entrada'!$J$13:$J$35,1))+
(C222-INDEX('Dados de Entrada'!$J$13:$J$35,MATCH(C222,'Dados de Entrada'!$J$13:$J$35,1)))*
(INDEX('Dados de Entrada'!$K$13:$K$35,MATCH(C222,'Dados de Entrada'!$J$13:$J$35,1)+1)-INDEX('Dados de Entrada'!$K$13:$K$35,MATCH(C222,'Dados de Entrada'!$J$13:$J$35,1)))/
(INDEX('Dados de Entrada'!$J$13:$J$35,MATCH(C222,'Dados de Entrada'!$J$13:$J$35,1)+1)-INDEX('Dados de Entrada'!$J$13:$J$35,MATCH(C222,'Dados de Entrada'!$J$13:$J$35,1)))
))</f>
        <v>23900</v>
      </c>
      <c r="E222" s="101">
        <f>IF(B222="","",('Dados de Entrada'!O212/'Dados de Entrada'!$Q$6)*'Dados de Entrada'!$L$4)</f>
        <v>0.23650796261682241</v>
      </c>
      <c r="F222" s="101">
        <f t="shared" si="24"/>
        <v>6.2E-2</v>
      </c>
      <c r="G222" s="101">
        <f>IF(B222="","",VLOOKUP(MONTH(B222),Retiradas!$P$3:$S$14,3,FALSE))</f>
        <v>1.81989247311828E-2</v>
      </c>
      <c r="H222" s="137">
        <f>IF(B222="","",(VLOOKUP(MONTH(B222),Evaporação!$D$5:$F$16,3,FALSE)/(1000*3600*24*VLOOKUP(MONTH(B222),'Dados de Entrada'!$T$11:$V$22,3,FALSE)))*Simulação!D222)</f>
        <v>1.9524044205495817E-3</v>
      </c>
      <c r="I222" s="146"/>
      <c r="J222" s="138">
        <f>IF(B222="","",(E222+I222-F222-G222-H222)*3600*24*VLOOKUP(MONTH(B222),'Dados de Entrada'!$T$11:$V$22,3,FALSE))</f>
        <v>413428.80707289709</v>
      </c>
      <c r="K222" s="100">
        <f>IF(B222="","",IF(J222+K221&lt;'Dados de Entrada'!$G$7,IF(Simulação!J222+K221&lt;'Dados de Entrada'!$L$7,'Dados de Entrada'!$L$7,J222+K221),'Dados de Entrada'!$G$7))</f>
        <v>107563.32</v>
      </c>
      <c r="L222" s="101">
        <f>IF(B222="","",IF(AND(J222&gt;0,K222='Dados de Entrada'!$G$7),(J222/(3600*24*VLOOKUP(MONTH(B222),'Dados de Entrada'!$T$11:$V$22,3,FALSE))),0))</f>
        <v>0.15435663346509002</v>
      </c>
      <c r="M222" s="26">
        <f t="shared" si="25"/>
        <v>0.21635663346509001</v>
      </c>
      <c r="N222" s="102">
        <f>IF(B222="","",IF(K222='Dados de Entrada'!$L$7,1,0))</f>
        <v>0</v>
      </c>
      <c r="O222" s="26">
        <f t="shared" si="26"/>
        <v>10</v>
      </c>
      <c r="P222" s="110">
        <f>IF(B222="","",'Dados de Entrada'!$L$7)</f>
        <v>32269</v>
      </c>
      <c r="Q222" s="103">
        <f t="shared" si="27"/>
        <v>202</v>
      </c>
      <c r="U222" s="18"/>
    </row>
    <row r="223" spans="1:21" ht="14.25" customHeight="1" x14ac:dyDescent="0.25">
      <c r="A223" s="18"/>
      <c r="B223" s="99" t="str">
        <f>IF(AND(YEAR('Dados de Entrada'!N213)&gt;=$D$18,YEAR('Dados de Entrada'!N213)&lt;=$D$19),'Dados de Entrada'!N213,"")</f>
        <v>Novembro/2010</v>
      </c>
      <c r="C223" s="100">
        <f t="shared" si="23"/>
        <v>107563.32</v>
      </c>
      <c r="D223" s="97">
        <f>IF(B223="","",IFERROR(
INDEX('Dados de Entrada'!$K$13:$K$35,MATCH(C223,'Dados de Entrada'!$J$13:$J$35,0)),
INDEX('Dados de Entrada'!$K$13:$K$35,MATCH(C223,'Dados de Entrada'!$J$13:$J$35,1))+
(C223-INDEX('Dados de Entrada'!$J$13:$J$35,MATCH(C223,'Dados de Entrada'!$J$13:$J$35,1)))*
(INDEX('Dados de Entrada'!$K$13:$K$35,MATCH(C223,'Dados de Entrada'!$J$13:$J$35,1)+1)-INDEX('Dados de Entrada'!$K$13:$K$35,MATCH(C223,'Dados de Entrada'!$J$13:$J$35,1)))/
(INDEX('Dados de Entrada'!$J$13:$J$35,MATCH(C223,'Dados de Entrada'!$J$13:$J$35,1)+1)-INDEX('Dados de Entrada'!$J$13:$J$35,MATCH(C223,'Dados de Entrada'!$J$13:$J$35,1)))
))</f>
        <v>23900</v>
      </c>
      <c r="E223" s="101">
        <f>IF(B223="","",('Dados de Entrada'!O213/'Dados de Entrada'!$Q$6)*'Dados de Entrada'!$L$4)</f>
        <v>0.58140538317757007</v>
      </c>
      <c r="F223" s="101">
        <f t="shared" si="24"/>
        <v>7.4999999999999997E-2</v>
      </c>
      <c r="G223" s="101">
        <f>IF(B223="","",VLOOKUP(MONTH(B223),Retiradas!$P$3:$S$14,3,FALSE))</f>
        <v>1.8791666666666668E-2</v>
      </c>
      <c r="H223" s="137">
        <f>IF(B223="","",(VLOOKUP(MONTH(B223),Evaporação!$D$5:$F$16,3,FALSE)/(1000*3600*24*VLOOKUP(MONTH(B223),'Dados de Entrada'!$T$11:$V$22,3,FALSE)))*Simulação!D223)</f>
        <v>1.4033873456790122E-3</v>
      </c>
      <c r="I223" s="146"/>
      <c r="J223" s="138">
        <f>IF(B223="","",(E223+I223-F223-G223-H223)*3600*24*VLOOKUP(MONTH(B223),'Dados de Entrada'!$T$11:$V$22,3,FALSE))</f>
        <v>1260257.1731962617</v>
      </c>
      <c r="K223" s="100">
        <f>IF(B223="","",IF(J223+K222&lt;'Dados de Entrada'!$G$7,IF(Simulação!J223+K222&lt;'Dados de Entrada'!$L$7,'Dados de Entrada'!$L$7,J223+K222),'Dados de Entrada'!$G$7))</f>
        <v>107563.32</v>
      </c>
      <c r="L223" s="101">
        <f>IF(B223="","",IF(AND(J223&gt;0,K223='Dados de Entrada'!$G$7),(J223/(3600*24*VLOOKUP(MONTH(B223),'Dados de Entrada'!$T$11:$V$22,3,FALSE))),0))</f>
        <v>0.48621032916522444</v>
      </c>
      <c r="M223" s="26">
        <f t="shared" si="25"/>
        <v>0.5612103291652244</v>
      </c>
      <c r="N223" s="102">
        <f>IF(B223="","",IF(K223='Dados de Entrada'!$L$7,1,0))</f>
        <v>0</v>
      </c>
      <c r="O223" s="26">
        <f t="shared" si="26"/>
        <v>11</v>
      </c>
      <c r="P223" s="110">
        <f>IF(B223="","",'Dados de Entrada'!$L$7)</f>
        <v>32269</v>
      </c>
      <c r="Q223" s="103">
        <f t="shared" si="27"/>
        <v>203</v>
      </c>
      <c r="U223" s="18"/>
    </row>
    <row r="224" spans="1:21" ht="14.25" customHeight="1" x14ac:dyDescent="0.25">
      <c r="A224" s="18"/>
      <c r="B224" s="99" t="str">
        <f>IF(AND(YEAR('Dados de Entrada'!N214)&gt;=$D$18,YEAR('Dados de Entrada'!N214)&lt;=$D$19),'Dados de Entrada'!N214,"")</f>
        <v>Dezembro/2010</v>
      </c>
      <c r="C224" s="100">
        <f t="shared" si="23"/>
        <v>107563.32</v>
      </c>
      <c r="D224" s="97">
        <f>IF(B224="","",IFERROR(
INDEX('Dados de Entrada'!$K$13:$K$35,MATCH(C224,'Dados de Entrada'!$J$13:$J$35,0)),
INDEX('Dados de Entrada'!$K$13:$K$35,MATCH(C224,'Dados de Entrada'!$J$13:$J$35,1))+
(C224-INDEX('Dados de Entrada'!$J$13:$J$35,MATCH(C224,'Dados de Entrada'!$J$13:$J$35,1)))*
(INDEX('Dados de Entrada'!$K$13:$K$35,MATCH(C224,'Dados de Entrada'!$J$13:$J$35,1)+1)-INDEX('Dados de Entrada'!$K$13:$K$35,MATCH(C224,'Dados de Entrada'!$J$13:$J$35,1)))/
(INDEX('Dados de Entrada'!$J$13:$J$35,MATCH(C224,'Dados de Entrada'!$J$13:$J$35,1)+1)-INDEX('Dados de Entrada'!$J$13:$J$35,MATCH(C224,'Dados de Entrada'!$J$13:$J$35,1)))
))</f>
        <v>23900</v>
      </c>
      <c r="E224" s="101">
        <f>IF(B224="","",('Dados de Entrada'!O214/'Dados de Entrada'!$Q$6)*'Dados de Entrada'!$L$4)</f>
        <v>0.54675925233644862</v>
      </c>
      <c r="F224" s="101">
        <f t="shared" si="24"/>
        <v>8.9200000000000002E-2</v>
      </c>
      <c r="G224" s="101">
        <f>IF(B224="","",VLOOKUP(MONTH(B224),Retiradas!$P$3:$S$14,3,FALSE))</f>
        <v>1.81989247311828E-2</v>
      </c>
      <c r="H224" s="137">
        <f>IF(B224="","",(VLOOKUP(MONTH(B224),Evaporação!$D$5:$F$16,3,FALSE)/(1000*3600*24*VLOOKUP(MONTH(B224),'Dados de Entrada'!$T$11:$V$22,3,FALSE)))*Simulação!D224)</f>
        <v>1.0681115591397851E-3</v>
      </c>
      <c r="I224" s="146"/>
      <c r="J224" s="138">
        <f>IF(B224="","",(E224+I224-F224-G224-H224)*3600*24*VLOOKUP(MONTH(B224),'Dados de Entrada'!$T$11:$V$22,3,FALSE))</f>
        <v>1173921.8714579439</v>
      </c>
      <c r="K224" s="100">
        <f>IF(B224="","",IF(J224+K223&lt;'Dados de Entrada'!$G$7,IF(Simulação!J224+K223&lt;'Dados de Entrada'!$L$7,'Dados de Entrada'!$L$7,J224+K223),'Dados de Entrada'!$G$7))</f>
        <v>107563.32</v>
      </c>
      <c r="L224" s="101">
        <f>IF(B224="","",IF(AND(J224&gt;0,K224='Dados de Entrada'!$G$7),(J224/(3600*24*VLOOKUP(MONTH(B224),'Dados de Entrada'!$T$11:$V$22,3,FALSE))),0))</f>
        <v>0.438292216046126</v>
      </c>
      <c r="M224" s="26">
        <f t="shared" si="25"/>
        <v>0.52749221604612595</v>
      </c>
      <c r="N224" s="102">
        <f>IF(B224="","",IF(K224='Dados de Entrada'!$L$7,1,0))</f>
        <v>0</v>
      </c>
      <c r="O224" s="26">
        <f t="shared" si="26"/>
        <v>12</v>
      </c>
      <c r="P224" s="110">
        <f>IF(B224="","",'Dados de Entrada'!$L$7)</f>
        <v>32269</v>
      </c>
      <c r="Q224" s="103">
        <f t="shared" si="27"/>
        <v>204</v>
      </c>
      <c r="U224" s="18"/>
    </row>
    <row r="225" spans="1:21" ht="14.25" customHeight="1" x14ac:dyDescent="0.25">
      <c r="A225" s="18"/>
      <c r="B225" s="99" t="str">
        <f>IF(AND(YEAR('Dados de Entrada'!N215)&gt;=$D$18,YEAR('Dados de Entrada'!N215)&lt;=$D$19),'Dados de Entrada'!N215,"")</f>
        <v>Janeiro/2011</v>
      </c>
      <c r="C225" s="100">
        <f t="shared" si="23"/>
        <v>107563.32</v>
      </c>
      <c r="D225" s="97">
        <f>IF(B225="","",IFERROR(
INDEX('Dados de Entrada'!$K$13:$K$35,MATCH(C225,'Dados de Entrada'!$J$13:$J$35,0)),
INDEX('Dados de Entrada'!$K$13:$K$35,MATCH(C225,'Dados de Entrada'!$J$13:$J$35,1))+
(C225-INDEX('Dados de Entrada'!$J$13:$J$35,MATCH(C225,'Dados de Entrada'!$J$13:$J$35,1)))*
(INDEX('Dados de Entrada'!$K$13:$K$35,MATCH(C225,'Dados de Entrada'!$J$13:$J$35,1)+1)-INDEX('Dados de Entrada'!$K$13:$K$35,MATCH(C225,'Dados de Entrada'!$J$13:$J$35,1)))/
(INDEX('Dados de Entrada'!$J$13:$J$35,MATCH(C225,'Dados de Entrada'!$J$13:$J$35,1)+1)-INDEX('Dados de Entrada'!$J$13:$J$35,MATCH(C225,'Dados de Entrada'!$J$13:$J$35,1)))
))</f>
        <v>23900</v>
      </c>
      <c r="E225" s="101">
        <f>IF(B225="","",('Dados de Entrada'!O215/'Dados de Entrada'!$Q$6)*'Dados de Entrada'!$L$4)</f>
        <v>0.80636463551401871</v>
      </c>
      <c r="F225" s="101">
        <f t="shared" si="24"/>
        <v>8.9200000000000002E-2</v>
      </c>
      <c r="G225" s="101">
        <f>IF(B225="","",VLOOKUP(MONTH(B225),Retiradas!$P$3:$S$14,3,FALSE))</f>
        <v>1.81989247311828E-2</v>
      </c>
      <c r="H225" s="137">
        <f>IF(B225="","",(VLOOKUP(MONTH(B225),Evaporação!$D$5:$F$16,3,FALSE)/(1000*3600*24*VLOOKUP(MONTH(B225),'Dados de Entrada'!$T$11:$V$22,3,FALSE)))*Simulação!D225)</f>
        <v>1.0056488948626046E-3</v>
      </c>
      <c r="I225" s="146"/>
      <c r="J225" s="138">
        <f>IF(B225="","",(E225+I225-F225-G225-H225)*3600*24*VLOOKUP(MONTH(B225),'Dados de Entrada'!$T$11:$V$22,3,FALSE))</f>
        <v>1869416.2297607474</v>
      </c>
      <c r="K225" s="100">
        <f>IF(B225="","",IF(J225+K224&lt;'Dados de Entrada'!$G$7,IF(Simulação!J225+K224&lt;'Dados de Entrada'!$L$7,'Dados de Entrada'!$L$7,J225+K224),'Dados de Entrada'!$G$7))</f>
        <v>107563.32</v>
      </c>
      <c r="L225" s="101">
        <f>IF(B225="","",IF(AND(J225&gt;0,K225='Dados de Entrada'!$G$7),(J225/(3600*24*VLOOKUP(MONTH(B225),'Dados de Entrada'!$T$11:$V$22,3,FALSE))),0))</f>
        <v>0.69796006188797322</v>
      </c>
      <c r="M225" s="26">
        <f t="shared" si="25"/>
        <v>0.78716006188797327</v>
      </c>
      <c r="N225" s="102">
        <f>IF(B225="","",IF(K225='Dados de Entrada'!$L$7,1,0))</f>
        <v>0</v>
      </c>
      <c r="O225" s="26">
        <f t="shared" si="26"/>
        <v>1</v>
      </c>
      <c r="P225" s="110">
        <f>IF(B225="","",'Dados de Entrada'!$L$7)</f>
        <v>32269</v>
      </c>
      <c r="Q225" s="103">
        <f t="shared" si="27"/>
        <v>205</v>
      </c>
      <c r="U225" s="18"/>
    </row>
    <row r="226" spans="1:21" ht="14.25" customHeight="1" x14ac:dyDescent="0.25">
      <c r="A226" s="18"/>
      <c r="B226" s="99" t="str">
        <f>IF(AND(YEAR('Dados de Entrada'!N216)&gt;=$D$18,YEAR('Dados de Entrada'!N216)&lt;=$D$19),'Dados de Entrada'!N216,"")</f>
        <v>Fevereiro/2011</v>
      </c>
      <c r="C226" s="100">
        <f t="shared" si="23"/>
        <v>107563.32</v>
      </c>
      <c r="D226" s="97">
        <f>IF(B226="","",IFERROR(
INDEX('Dados de Entrada'!$K$13:$K$35,MATCH(C226,'Dados de Entrada'!$J$13:$J$35,0)),
INDEX('Dados de Entrada'!$K$13:$K$35,MATCH(C226,'Dados de Entrada'!$J$13:$J$35,1))+
(C226-INDEX('Dados de Entrada'!$J$13:$J$35,MATCH(C226,'Dados de Entrada'!$J$13:$J$35,1)))*
(INDEX('Dados de Entrada'!$K$13:$K$35,MATCH(C226,'Dados de Entrada'!$J$13:$J$35,1)+1)-INDEX('Dados de Entrada'!$K$13:$K$35,MATCH(C226,'Dados de Entrada'!$J$13:$J$35,1)))/
(INDEX('Dados de Entrada'!$J$13:$J$35,MATCH(C226,'Dados de Entrada'!$J$13:$J$35,1)+1)-INDEX('Dados de Entrada'!$J$13:$J$35,MATCH(C226,'Dados de Entrada'!$J$13:$J$35,1)))
))</f>
        <v>23900</v>
      </c>
      <c r="E226" s="101">
        <f>IF(B226="","",('Dados de Entrada'!O216/'Dados de Entrada'!$Q$6)*'Dados de Entrada'!$L$4)</f>
        <v>0.34658160747663547</v>
      </c>
      <c r="F226" s="101">
        <f t="shared" si="24"/>
        <v>9.5000000000000001E-2</v>
      </c>
      <c r="G226" s="101">
        <f>IF(B226="","",VLOOKUP(MONTH(B226),Retiradas!$P$3:$S$14,3,FALSE))</f>
        <v>2.0107142857142858E-2</v>
      </c>
      <c r="H226" s="137">
        <f>IF(B226="","",(VLOOKUP(MONTH(B226),Evaporação!$D$5:$F$16,3,FALSE)/(1000*3600*24*VLOOKUP(MONTH(B226),'Dados de Entrada'!$T$11:$V$22,3,FALSE)))*Simulação!D226)</f>
        <v>1.1025297619047618E-3</v>
      </c>
      <c r="I226" s="146"/>
      <c r="J226" s="138">
        <f>IF(B226="","",(E226+I226-F226-G226-H226)*3600*24*VLOOKUP(MONTH(B226),'Dados de Entrada'!$T$11:$V$22,3,FALSE))</f>
        <v>557315.78480747668</v>
      </c>
      <c r="K226" s="100">
        <f>IF(B226="","",IF(J226+K225&lt;'Dados de Entrada'!$G$7,IF(Simulação!J226+K225&lt;'Dados de Entrada'!$L$7,'Dados de Entrada'!$L$7,J226+K225),'Dados de Entrada'!$G$7))</f>
        <v>107563.32</v>
      </c>
      <c r="L226" s="101">
        <f>IF(B226="","",IF(AND(J226&gt;0,K226='Dados de Entrada'!$G$7),(J226/(3600*24*VLOOKUP(MONTH(B226),'Dados de Entrada'!$T$11:$V$22,3,FALSE))),0))</f>
        <v>0.23037193485758792</v>
      </c>
      <c r="M226" s="26">
        <f t="shared" si="25"/>
        <v>0.32537193485758792</v>
      </c>
      <c r="N226" s="102">
        <f>IF(B226="","",IF(K226='Dados de Entrada'!$L$7,1,0))</f>
        <v>0</v>
      </c>
      <c r="O226" s="26">
        <f t="shared" si="26"/>
        <v>2</v>
      </c>
      <c r="P226" s="110">
        <f>IF(B226="","",'Dados de Entrada'!$L$7)</f>
        <v>32269</v>
      </c>
      <c r="Q226" s="103">
        <f t="shared" si="27"/>
        <v>206</v>
      </c>
      <c r="U226" s="18"/>
    </row>
    <row r="227" spans="1:21" ht="14.25" customHeight="1" x14ac:dyDescent="0.25">
      <c r="A227" s="18"/>
      <c r="B227" s="99" t="str">
        <f>IF(AND(YEAR('Dados de Entrada'!N217)&gt;=$D$18,YEAR('Dados de Entrada'!N217)&lt;=$D$19),'Dados de Entrada'!N217,"")</f>
        <v>Março/2011</v>
      </c>
      <c r="C227" s="100">
        <f t="shared" si="23"/>
        <v>107563.32</v>
      </c>
      <c r="D227" s="97">
        <f>IF(B227="","",IFERROR(
INDEX('Dados de Entrada'!$K$13:$K$35,MATCH(C227,'Dados de Entrada'!$J$13:$J$35,0)),
INDEX('Dados de Entrada'!$K$13:$K$35,MATCH(C227,'Dados de Entrada'!$J$13:$J$35,1))+
(C227-INDEX('Dados de Entrada'!$J$13:$J$35,MATCH(C227,'Dados de Entrada'!$J$13:$J$35,1)))*
(INDEX('Dados de Entrada'!$K$13:$K$35,MATCH(C227,'Dados de Entrada'!$J$13:$J$35,1)+1)-INDEX('Dados de Entrada'!$K$13:$K$35,MATCH(C227,'Dados de Entrada'!$J$13:$J$35,1)))/
(INDEX('Dados de Entrada'!$J$13:$J$35,MATCH(C227,'Dados de Entrada'!$J$13:$J$35,1)+1)-INDEX('Dados de Entrada'!$J$13:$J$35,MATCH(C227,'Dados de Entrada'!$J$13:$J$35,1)))
))</f>
        <v>23900</v>
      </c>
      <c r="E227" s="101">
        <f>IF(B227="","",('Dados de Entrada'!O217/'Dados de Entrada'!$Q$6)*'Dados de Entrada'!$L$4)</f>
        <v>1.106390504672897</v>
      </c>
      <c r="F227" s="101">
        <f t="shared" si="24"/>
        <v>0.1</v>
      </c>
      <c r="G227" s="101">
        <f>IF(B227="","",VLOOKUP(MONTH(B227),Retiradas!$P$3:$S$14,3,FALSE))</f>
        <v>1.81989247311828E-2</v>
      </c>
      <c r="H227" s="137">
        <f>IF(B227="","",(VLOOKUP(MONTH(B227),Evaporação!$D$5:$F$16,3,FALSE)/(1000*3600*24*VLOOKUP(MONTH(B227),'Dados de Entrada'!$T$11:$V$22,3,FALSE)))*Simulação!D227)</f>
        <v>1.0279569892473119E-3</v>
      </c>
      <c r="I227" s="146"/>
      <c r="J227" s="138">
        <f>IF(B227="","",(E227+I227-F227-G227-H227)*3600*24*VLOOKUP(MONTH(B227),'Dados de Entrada'!$T$11:$V$22,3,FALSE))</f>
        <v>2644019.0477158874</v>
      </c>
      <c r="K227" s="100">
        <f>IF(B227="","",IF(J227+K226&lt;'Dados de Entrada'!$G$7,IF(Simulação!J227+K226&lt;'Dados de Entrada'!$L$7,'Dados de Entrada'!$L$7,J227+K226),'Dados de Entrada'!$G$7))</f>
        <v>107563.32</v>
      </c>
      <c r="L227" s="101">
        <f>IF(B227="","",IF(AND(J227&gt;0,K227='Dados de Entrada'!$G$7),(J227/(3600*24*VLOOKUP(MONTH(B227),'Dados de Entrada'!$T$11:$V$22,3,FALSE))),0))</f>
        <v>0.98716362295246696</v>
      </c>
      <c r="M227" s="26">
        <f t="shared" si="25"/>
        <v>1.087163622952467</v>
      </c>
      <c r="N227" s="102">
        <f>IF(B227="","",IF(K227='Dados de Entrada'!$L$7,1,0))</f>
        <v>0</v>
      </c>
      <c r="O227" s="26">
        <f t="shared" si="26"/>
        <v>3</v>
      </c>
      <c r="P227" s="110">
        <f>IF(B227="","",'Dados de Entrada'!$L$7)</f>
        <v>32269</v>
      </c>
      <c r="Q227" s="103">
        <f t="shared" si="27"/>
        <v>207</v>
      </c>
      <c r="U227" s="18"/>
    </row>
    <row r="228" spans="1:21" ht="14.25" customHeight="1" x14ac:dyDescent="0.25">
      <c r="A228" s="18"/>
      <c r="B228" s="99" t="str">
        <f>IF(AND(YEAR('Dados de Entrada'!N218)&gt;=$D$18,YEAR('Dados de Entrada'!N218)&lt;=$D$19),'Dados de Entrada'!N218,"")</f>
        <v>Abril/2011</v>
      </c>
      <c r="C228" s="100">
        <f t="shared" si="23"/>
        <v>107563.32</v>
      </c>
      <c r="D228" s="97">
        <f>IF(B228="","",IFERROR(
INDEX('Dados de Entrada'!$K$13:$K$35,MATCH(C228,'Dados de Entrada'!$J$13:$J$35,0)),
INDEX('Dados de Entrada'!$K$13:$K$35,MATCH(C228,'Dados de Entrada'!$J$13:$J$35,1))+
(C228-INDEX('Dados de Entrada'!$J$13:$J$35,MATCH(C228,'Dados de Entrada'!$J$13:$J$35,1)))*
(INDEX('Dados de Entrada'!$K$13:$K$35,MATCH(C228,'Dados de Entrada'!$J$13:$J$35,1)+1)-INDEX('Dados de Entrada'!$K$13:$K$35,MATCH(C228,'Dados de Entrada'!$J$13:$J$35,1)))/
(INDEX('Dados de Entrada'!$J$13:$J$35,MATCH(C228,'Dados de Entrada'!$J$13:$J$35,1)+1)-INDEX('Dados de Entrada'!$J$13:$J$35,MATCH(C228,'Dados de Entrada'!$J$13:$J$35,1)))
))</f>
        <v>23900</v>
      </c>
      <c r="E228" s="101">
        <f>IF(B228="","",('Dados de Entrada'!O218/'Dados de Entrada'!$Q$6)*'Dados de Entrada'!$L$4)</f>
        <v>0.53833831775700935</v>
      </c>
      <c r="F228" s="101">
        <f t="shared" si="24"/>
        <v>0.09</v>
      </c>
      <c r="G228" s="101">
        <f>IF(B228="","",VLOOKUP(MONTH(B228),Retiradas!$P$3:$S$14,3,FALSE))</f>
        <v>1.8791666666666668E-2</v>
      </c>
      <c r="H228" s="137">
        <f>IF(B228="","",(VLOOKUP(MONTH(B228),Evaporação!$D$5:$F$16,3,FALSE)/(1000*3600*24*VLOOKUP(MONTH(B228),'Dados de Entrada'!$T$11:$V$22,3,FALSE)))*Simulação!D228)</f>
        <v>1.2143634259259258E-3</v>
      </c>
      <c r="I228" s="146"/>
      <c r="J228" s="138">
        <f>IF(B228="","",(E228+I228-F228-G228-H228)*3600*24*VLOOKUP(MONTH(B228),'Dados de Entrada'!$T$11:$V$22,3,FALSE))</f>
        <v>1110237.2896261683</v>
      </c>
      <c r="K228" s="100">
        <f>IF(B228="","",IF(J228+K227&lt;'Dados de Entrada'!$G$7,IF(Simulação!J228+K227&lt;'Dados de Entrada'!$L$7,'Dados de Entrada'!$L$7,J228+K227),'Dados de Entrada'!$G$7))</f>
        <v>107563.32</v>
      </c>
      <c r="L228" s="101">
        <f>IF(B228="","",IF(AND(J228&gt;0,K228='Dados de Entrada'!$G$7),(J228/(3600*24*VLOOKUP(MONTH(B228),'Dados de Entrada'!$T$11:$V$22,3,FALSE))),0))</f>
        <v>0.42833228766441678</v>
      </c>
      <c r="M228" s="26">
        <f t="shared" si="25"/>
        <v>0.51833228766441675</v>
      </c>
      <c r="N228" s="102">
        <f>IF(B228="","",IF(K228='Dados de Entrada'!$L$7,1,0))</f>
        <v>0</v>
      </c>
      <c r="O228" s="26">
        <f t="shared" si="26"/>
        <v>4</v>
      </c>
      <c r="P228" s="110">
        <f>IF(B228="","",'Dados de Entrada'!$L$7)</f>
        <v>32269</v>
      </c>
      <c r="Q228" s="103">
        <f t="shared" si="27"/>
        <v>208</v>
      </c>
      <c r="U228" s="18"/>
    </row>
    <row r="229" spans="1:21" ht="14.25" customHeight="1" x14ac:dyDescent="0.25">
      <c r="A229" s="18"/>
      <c r="B229" s="99" t="str">
        <f>IF(AND(YEAR('Dados de Entrada'!N219)&gt;=$D$18,YEAR('Dados de Entrada'!N219)&lt;=$D$19),'Dados de Entrada'!N219,"")</f>
        <v>Maio/2011</v>
      </c>
      <c r="C229" s="100">
        <f t="shared" si="23"/>
        <v>107563.32</v>
      </c>
      <c r="D229" s="97">
        <f>IF(B229="","",IFERROR(
INDEX('Dados de Entrada'!$K$13:$K$35,MATCH(C229,'Dados de Entrada'!$J$13:$J$35,0)),
INDEX('Dados de Entrada'!$K$13:$K$35,MATCH(C229,'Dados de Entrada'!$J$13:$J$35,1))+
(C229-INDEX('Dados de Entrada'!$J$13:$J$35,MATCH(C229,'Dados de Entrada'!$J$13:$J$35,1)))*
(INDEX('Dados de Entrada'!$K$13:$K$35,MATCH(C229,'Dados de Entrada'!$J$13:$J$35,1)+1)-INDEX('Dados de Entrada'!$K$13:$K$35,MATCH(C229,'Dados de Entrada'!$J$13:$J$35,1)))/
(INDEX('Dados de Entrada'!$J$13:$J$35,MATCH(C229,'Dados de Entrada'!$J$13:$J$35,1)+1)-INDEX('Dados de Entrada'!$J$13:$J$35,MATCH(C229,'Dados de Entrada'!$J$13:$J$35,1)))
))</f>
        <v>23900</v>
      </c>
      <c r="E229" s="101">
        <f>IF(B229="","",('Dados de Entrada'!O219/'Dados de Entrada'!$Q$6)*'Dados de Entrada'!$L$4)</f>
        <v>0.28847715887850467</v>
      </c>
      <c r="F229" s="101">
        <f t="shared" si="24"/>
        <v>8.5000000000000006E-2</v>
      </c>
      <c r="G229" s="101">
        <f>IF(B229="","",VLOOKUP(MONTH(B229),Retiradas!$P$3:$S$14,3,FALSE))</f>
        <v>1.81989247311828E-2</v>
      </c>
      <c r="H229" s="137">
        <f>IF(B229="","",(VLOOKUP(MONTH(B229),Evaporação!$D$5:$F$16,3,FALSE)/(1000*3600*24*VLOOKUP(MONTH(B229),'Dados de Entrada'!$T$11:$V$22,3,FALSE)))*Simulação!D229)</f>
        <v>1.2760229988052567E-3</v>
      </c>
      <c r="I229" s="146"/>
      <c r="J229" s="138">
        <f>IF(B229="","",(E229+I229-F229-G229-H229)*3600*24*VLOOKUP(MONTH(B229),'Dados de Entrada'!$T$11:$V$22,3,FALSE))</f>
        <v>492831.52234018687</v>
      </c>
      <c r="K229" s="100">
        <f>IF(B229="","",IF(J229+K228&lt;'Dados de Entrada'!$G$7,IF(Simulação!J229+K228&lt;'Dados de Entrada'!$L$7,'Dados de Entrada'!$L$7,J229+K228),'Dados de Entrada'!$G$7))</f>
        <v>107563.32</v>
      </c>
      <c r="L229" s="101">
        <f>IF(B229="","",IF(AND(J229&gt;0,K229='Dados de Entrada'!$G$7),(J229/(3600*24*VLOOKUP(MONTH(B229),'Dados de Entrada'!$T$11:$V$22,3,FALSE))),0))</f>
        <v>0.18400221114851661</v>
      </c>
      <c r="M229" s="26">
        <f t="shared" si="25"/>
        <v>0.26900221114851663</v>
      </c>
      <c r="N229" s="102">
        <f>IF(B229="","",IF(K229='Dados de Entrada'!$L$7,1,0))</f>
        <v>0</v>
      </c>
      <c r="O229" s="26">
        <f t="shared" si="26"/>
        <v>5</v>
      </c>
      <c r="P229" s="110">
        <f>IF(B229="","",'Dados de Entrada'!$L$7)</f>
        <v>32269</v>
      </c>
      <c r="Q229" s="103">
        <f t="shared" si="27"/>
        <v>209</v>
      </c>
      <c r="U229" s="18"/>
    </row>
    <row r="230" spans="1:21" ht="14.25" customHeight="1" x14ac:dyDescent="0.25">
      <c r="A230" s="18"/>
      <c r="B230" s="99" t="str">
        <f>IF(AND(YEAR('Dados de Entrada'!N220)&gt;=$D$18,YEAR('Dados de Entrada'!N220)&lt;=$D$19),'Dados de Entrada'!N220,"")</f>
        <v>Junho/2011</v>
      </c>
      <c r="C230" s="100">
        <f t="shared" si="23"/>
        <v>107563.32</v>
      </c>
      <c r="D230" s="97">
        <f>IF(B230="","",IFERROR(
INDEX('Dados de Entrada'!$K$13:$K$35,MATCH(C230,'Dados de Entrada'!$J$13:$J$35,0)),
INDEX('Dados de Entrada'!$K$13:$K$35,MATCH(C230,'Dados de Entrada'!$J$13:$J$35,1))+
(C230-INDEX('Dados de Entrada'!$J$13:$J$35,MATCH(C230,'Dados de Entrada'!$J$13:$J$35,1)))*
(INDEX('Dados de Entrada'!$K$13:$K$35,MATCH(C230,'Dados de Entrada'!$J$13:$J$35,1)+1)-INDEX('Dados de Entrada'!$K$13:$K$35,MATCH(C230,'Dados de Entrada'!$J$13:$J$35,1)))/
(INDEX('Dados de Entrada'!$J$13:$J$35,MATCH(C230,'Dados de Entrada'!$J$13:$J$35,1)+1)-INDEX('Dados de Entrada'!$J$13:$J$35,MATCH(C230,'Dados de Entrada'!$J$13:$J$35,1)))
))</f>
        <v>23900</v>
      </c>
      <c r="E230" s="101">
        <f>IF(B230="","",('Dados de Entrada'!O220/'Dados de Entrada'!$Q$6)*'Dados de Entrada'!$L$4)</f>
        <v>0.22977121495327105</v>
      </c>
      <c r="F230" s="101">
        <f t="shared" si="24"/>
        <v>7.0000000000000007E-2</v>
      </c>
      <c r="G230" s="101">
        <f>IF(B230="","",VLOOKUP(MONTH(B230),Retiradas!$P$3:$S$14,3,FALSE))</f>
        <v>1.8791666666666668E-2</v>
      </c>
      <c r="H230" s="137">
        <f>IF(B230="","",(VLOOKUP(MONTH(B230),Evaporação!$D$5:$F$16,3,FALSE)/(1000*3600*24*VLOOKUP(MONTH(B230),'Dados de Entrada'!$T$11:$V$22,3,FALSE)))*Simulação!D230)</f>
        <v>1.4504128086419755E-3</v>
      </c>
      <c r="I230" s="146"/>
      <c r="J230" s="138">
        <f>IF(B230="","",(E230+I230-F230-G230-H230)*3600*24*VLOOKUP(MONTH(B230),'Dados de Entrada'!$T$11:$V$22,3,FALSE))</f>
        <v>361659.51915887848</v>
      </c>
      <c r="K230" s="100">
        <f>IF(B230="","",IF(J230+K229&lt;'Dados de Entrada'!$G$7,IF(Simulação!J230+K229&lt;'Dados de Entrada'!$L$7,'Dados de Entrada'!$L$7,J230+K229),'Dados de Entrada'!$G$7))</f>
        <v>107563.32</v>
      </c>
      <c r="L230" s="101">
        <f>IF(B230="","",IF(AND(J230&gt;0,K230='Dados de Entrada'!$G$7),(J230/(3600*24*VLOOKUP(MONTH(B230),'Dados de Entrada'!$T$11:$V$22,3,FALSE))),0))</f>
        <v>0.13952913547796236</v>
      </c>
      <c r="M230" s="26">
        <f t="shared" si="25"/>
        <v>0.20952913547796237</v>
      </c>
      <c r="N230" s="102">
        <f>IF(B230="","",IF(K230='Dados de Entrada'!$L$7,1,0))</f>
        <v>0</v>
      </c>
      <c r="O230" s="26">
        <f t="shared" si="26"/>
        <v>6</v>
      </c>
      <c r="P230" s="110">
        <f>IF(B230="","",'Dados de Entrada'!$L$7)</f>
        <v>32269</v>
      </c>
      <c r="Q230" s="103">
        <f t="shared" si="27"/>
        <v>210</v>
      </c>
      <c r="U230" s="18"/>
    </row>
    <row r="231" spans="1:21" ht="14.25" customHeight="1" x14ac:dyDescent="0.25">
      <c r="A231" s="18"/>
      <c r="B231" s="99" t="str">
        <f>IF(AND(YEAR('Dados de Entrada'!N221)&gt;=$D$18,YEAR('Dados de Entrada'!N221)&lt;=$D$19),'Dados de Entrada'!N221,"")</f>
        <v>Julho/2011</v>
      </c>
      <c r="C231" s="100">
        <f t="shared" si="23"/>
        <v>107563.32</v>
      </c>
      <c r="D231" s="97">
        <f>IF(B231="","",IFERROR(
INDEX('Dados de Entrada'!$K$13:$K$35,MATCH(C231,'Dados de Entrada'!$J$13:$J$35,0)),
INDEX('Dados de Entrada'!$K$13:$K$35,MATCH(C231,'Dados de Entrada'!$J$13:$J$35,1))+
(C231-INDEX('Dados de Entrada'!$J$13:$J$35,MATCH(C231,'Dados de Entrada'!$J$13:$J$35,1)))*
(INDEX('Dados de Entrada'!$K$13:$K$35,MATCH(C231,'Dados de Entrada'!$J$13:$J$35,1)+1)-INDEX('Dados de Entrada'!$K$13:$K$35,MATCH(C231,'Dados de Entrada'!$J$13:$J$35,1)))/
(INDEX('Dados de Entrada'!$J$13:$J$35,MATCH(C231,'Dados de Entrada'!$J$13:$J$35,1)+1)-INDEX('Dados de Entrada'!$J$13:$J$35,MATCH(C231,'Dados de Entrada'!$J$13:$J$35,1)))
))</f>
        <v>23900</v>
      </c>
      <c r="E231" s="101">
        <f>IF(B231="","",('Dados de Entrada'!O221/'Dados de Entrada'!$Q$6)*'Dados de Entrada'!$L$4)</f>
        <v>0.18008770093457943</v>
      </c>
      <c r="F231" s="101">
        <f t="shared" si="24"/>
        <v>7.0000000000000007E-2</v>
      </c>
      <c r="G231" s="101">
        <f>IF(B231="","",VLOOKUP(MONTH(B231),Retiradas!$P$3:$S$14,3,FALSE))</f>
        <v>1.81989247311828E-2</v>
      </c>
      <c r="H231" s="137">
        <f>IF(B231="","",(VLOOKUP(MONTH(B231),Evaporação!$D$5:$F$16,3,FALSE)/(1000*3600*24*VLOOKUP(MONTH(B231),'Dados de Entrada'!$T$11:$V$22,3,FALSE)))*Simulação!D231)</f>
        <v>1.8346176821983273E-3</v>
      </c>
      <c r="I231" s="146"/>
      <c r="J231" s="138">
        <f>IF(B231="","",(E231+I231-F231-G231-H231)*3600*24*VLOOKUP(MONTH(B231),'Dados de Entrada'!$T$11:$V$22,3,FALSE))</f>
        <v>241201.05818317755</v>
      </c>
      <c r="K231" s="100">
        <f>IF(B231="","",IF(J231+K230&lt;'Dados de Entrada'!$G$7,IF(Simulação!J231+K230&lt;'Dados de Entrada'!$L$7,'Dados de Entrada'!$L$7,J231+K230),'Dados de Entrada'!$G$7))</f>
        <v>107563.32</v>
      </c>
      <c r="L231" s="101">
        <f>IF(B231="","",IF(AND(J231&gt;0,K231='Dados de Entrada'!$G$7),(J231/(3600*24*VLOOKUP(MONTH(B231),'Dados de Entrada'!$T$11:$V$22,3,FALSE))),0))</f>
        <v>9.0054158521198302E-2</v>
      </c>
      <c r="M231" s="26">
        <f t="shared" si="25"/>
        <v>0.16005415852119831</v>
      </c>
      <c r="N231" s="102">
        <f>IF(B231="","",IF(K231='Dados de Entrada'!$L$7,1,0))</f>
        <v>0</v>
      </c>
      <c r="O231" s="26">
        <f t="shared" si="26"/>
        <v>7</v>
      </c>
      <c r="P231" s="110">
        <f>IF(B231="","",'Dados de Entrada'!$L$7)</f>
        <v>32269</v>
      </c>
      <c r="Q231" s="103">
        <f t="shared" si="27"/>
        <v>211</v>
      </c>
      <c r="U231" s="18"/>
    </row>
    <row r="232" spans="1:21" ht="14.25" customHeight="1" x14ac:dyDescent="0.25">
      <c r="A232" s="18"/>
      <c r="B232" s="99" t="str">
        <f>IF(AND(YEAR('Dados de Entrada'!N222)&gt;=$D$18,YEAR('Dados de Entrada'!N222)&lt;=$D$19),'Dados de Entrada'!N222,"")</f>
        <v>Agosto/2011</v>
      </c>
      <c r="C232" s="100">
        <f t="shared" si="23"/>
        <v>107563.32</v>
      </c>
      <c r="D232" s="97">
        <f>IF(B232="","",IFERROR(
INDEX('Dados de Entrada'!$K$13:$K$35,MATCH(C232,'Dados de Entrada'!$J$13:$J$35,0)),
INDEX('Dados de Entrada'!$K$13:$K$35,MATCH(C232,'Dados de Entrada'!$J$13:$J$35,1))+
(C232-INDEX('Dados de Entrada'!$J$13:$J$35,MATCH(C232,'Dados de Entrada'!$J$13:$J$35,1)))*
(INDEX('Dados de Entrada'!$K$13:$K$35,MATCH(C232,'Dados de Entrada'!$J$13:$J$35,1)+1)-INDEX('Dados de Entrada'!$K$13:$K$35,MATCH(C232,'Dados de Entrada'!$J$13:$J$35,1)))/
(INDEX('Dados de Entrada'!$J$13:$J$35,MATCH(C232,'Dados de Entrada'!$J$13:$J$35,1)+1)-INDEX('Dados de Entrada'!$J$13:$J$35,MATCH(C232,'Dados de Entrada'!$J$13:$J$35,1)))
))</f>
        <v>23900</v>
      </c>
      <c r="E232" s="101">
        <f>IF(B232="","",('Dados de Entrada'!O222/'Dados de Entrada'!$Q$6)*'Dados de Entrada'!$L$4)</f>
        <v>0.14411828037383176</v>
      </c>
      <c r="F232" s="101">
        <f t="shared" si="24"/>
        <v>6.7000000000000004E-2</v>
      </c>
      <c r="G232" s="101">
        <f>IF(B232="","",VLOOKUP(MONTH(B232),Retiradas!$P$3:$S$14,3,FALSE))</f>
        <v>1.81989247311828E-2</v>
      </c>
      <c r="H232" s="137">
        <f>IF(B232="","",(VLOOKUP(MONTH(B232),Evaporação!$D$5:$F$16,3,FALSE)/(1000*3600*24*VLOOKUP(MONTH(B232),'Dados de Entrada'!$T$11:$V$22,3,FALSE)))*Simulação!D232)</f>
        <v>2.3905353942652329E-3</v>
      </c>
      <c r="I232" s="146"/>
      <c r="J232" s="138">
        <f>IF(B232="","",(E232+I232-F232-G232-H232)*3600*24*VLOOKUP(MONTH(B232),'Dados de Entrada'!$T$11:$V$22,3,FALSE))</f>
        <v>151406.79215327097</v>
      </c>
      <c r="K232" s="100">
        <f>IF(B232="","",IF(J232+K231&lt;'Dados de Entrada'!$G$7,IF(Simulação!J232+K231&lt;'Dados de Entrada'!$L$7,'Dados de Entrada'!$L$7,J232+K231),'Dados de Entrada'!$G$7))</f>
        <v>107563.32</v>
      </c>
      <c r="L232" s="101">
        <f>IF(B232="","",IF(AND(J232&gt;0,K232='Dados de Entrada'!$G$7),(J232/(3600*24*VLOOKUP(MONTH(B232),'Dados de Entrada'!$T$11:$V$22,3,FALSE))),0))</f>
        <v>5.6528820248383724E-2</v>
      </c>
      <c r="M232" s="26">
        <f t="shared" si="25"/>
        <v>0.12352882024838373</v>
      </c>
      <c r="N232" s="102">
        <f>IF(B232="","",IF(K232='Dados de Entrada'!$L$7,1,0))</f>
        <v>0</v>
      </c>
      <c r="O232" s="26">
        <f t="shared" si="26"/>
        <v>8</v>
      </c>
      <c r="P232" s="110">
        <f>IF(B232="","",'Dados de Entrada'!$L$7)</f>
        <v>32269</v>
      </c>
      <c r="Q232" s="103">
        <f t="shared" si="27"/>
        <v>212</v>
      </c>
      <c r="U232" s="18"/>
    </row>
    <row r="233" spans="1:21" ht="14.25" customHeight="1" x14ac:dyDescent="0.25">
      <c r="A233" s="18"/>
      <c r="B233" s="99" t="str">
        <f>IF(AND(YEAR('Dados de Entrada'!N223)&gt;=$D$18,YEAR('Dados de Entrada'!N223)&lt;=$D$19),'Dados de Entrada'!N223,"")</f>
        <v>Setembro/2011</v>
      </c>
      <c r="C233" s="100">
        <f t="shared" si="23"/>
        <v>107563.32</v>
      </c>
      <c r="D233" s="97">
        <f>IF(B233="","",IFERROR(
INDEX('Dados de Entrada'!$K$13:$K$35,MATCH(C233,'Dados de Entrada'!$J$13:$J$35,0)),
INDEX('Dados de Entrada'!$K$13:$K$35,MATCH(C233,'Dados de Entrada'!$J$13:$J$35,1))+
(C233-INDEX('Dados de Entrada'!$J$13:$J$35,MATCH(C233,'Dados de Entrada'!$J$13:$J$35,1)))*
(INDEX('Dados de Entrada'!$K$13:$K$35,MATCH(C233,'Dados de Entrada'!$J$13:$J$35,1)+1)-INDEX('Dados de Entrada'!$K$13:$K$35,MATCH(C233,'Dados de Entrada'!$J$13:$J$35,1)))/
(INDEX('Dados de Entrada'!$J$13:$J$35,MATCH(C233,'Dados de Entrada'!$J$13:$J$35,1)+1)-INDEX('Dados de Entrada'!$J$13:$J$35,MATCH(C233,'Dados de Entrada'!$J$13:$J$35,1)))
))</f>
        <v>23900</v>
      </c>
      <c r="E233" s="101">
        <f>IF(B233="","",('Dados de Entrada'!O223/'Dados de Entrada'!$Q$6)*'Dados de Entrada'!$L$4)</f>
        <v>0.11933667289719625</v>
      </c>
      <c r="F233" s="101">
        <f t="shared" si="24"/>
        <v>6.5000000000000002E-2</v>
      </c>
      <c r="G233" s="101">
        <f>IF(B233="","",VLOOKUP(MONTH(B233),Retiradas!$P$3:$S$14,3,FALSE))</f>
        <v>1.8791666666666668E-2</v>
      </c>
      <c r="H233" s="137">
        <f>IF(B233="","",(VLOOKUP(MONTH(B233),Evaporação!$D$5:$F$16,3,FALSE)/(1000*3600*24*VLOOKUP(MONTH(B233),'Dados de Entrada'!$T$11:$V$22,3,FALSE)))*Simulação!D233)</f>
        <v>2.2438522376543209E-3</v>
      </c>
      <c r="I233" s="146"/>
      <c r="J233" s="138">
        <f>IF(B233="","",(E233+I233-F233-G233-H233)*3600*24*VLOOKUP(MONTH(B233),'Dados de Entrada'!$T$11:$V$22,3,FALSE))</f>
        <v>86316.591149532702</v>
      </c>
      <c r="K233" s="100">
        <f>IF(B233="","",IF(J233+K232&lt;'Dados de Entrada'!$G$7,IF(Simulação!J233+K232&lt;'Dados de Entrada'!$L$7,'Dados de Entrada'!$L$7,J233+K232),'Dados de Entrada'!$G$7))</f>
        <v>107563.32</v>
      </c>
      <c r="L233" s="101">
        <f>IF(B233="","",IF(AND(J233&gt;0,K233='Dados de Entrada'!$G$7),(J233/(3600*24*VLOOKUP(MONTH(B233),'Dados de Entrada'!$T$11:$V$22,3,FALSE))),0))</f>
        <v>3.3301153992875268E-2</v>
      </c>
      <c r="M233" s="26">
        <f t="shared" si="25"/>
        <v>9.830115399287527E-2</v>
      </c>
      <c r="N233" s="102">
        <f>IF(B233="","",IF(K233='Dados de Entrada'!$L$7,1,0))</f>
        <v>0</v>
      </c>
      <c r="O233" s="26">
        <f t="shared" si="26"/>
        <v>9</v>
      </c>
      <c r="P233" s="110">
        <f>IF(B233="","",'Dados de Entrada'!$L$7)</f>
        <v>32269</v>
      </c>
      <c r="Q233" s="103">
        <f t="shared" si="27"/>
        <v>213</v>
      </c>
      <c r="U233" s="18"/>
    </row>
    <row r="234" spans="1:21" ht="14.25" customHeight="1" x14ac:dyDescent="0.25">
      <c r="A234" s="18"/>
      <c r="B234" s="99" t="str">
        <f>IF(AND(YEAR('Dados de Entrada'!N224)&gt;=$D$18,YEAR('Dados de Entrada'!N224)&lt;=$D$19),'Dados de Entrada'!N224,"")</f>
        <v>Outubro/2011</v>
      </c>
      <c r="C234" s="100">
        <f t="shared" si="23"/>
        <v>107563.32</v>
      </c>
      <c r="D234" s="97">
        <f>IF(B234="","",IFERROR(
INDEX('Dados de Entrada'!$K$13:$K$35,MATCH(C234,'Dados de Entrada'!$J$13:$J$35,0)),
INDEX('Dados de Entrada'!$K$13:$K$35,MATCH(C234,'Dados de Entrada'!$J$13:$J$35,1))+
(C234-INDEX('Dados de Entrada'!$J$13:$J$35,MATCH(C234,'Dados de Entrada'!$J$13:$J$35,1)))*
(INDEX('Dados de Entrada'!$K$13:$K$35,MATCH(C234,'Dados de Entrada'!$J$13:$J$35,1)+1)-INDEX('Dados de Entrada'!$K$13:$K$35,MATCH(C234,'Dados de Entrada'!$J$13:$J$35,1)))/
(INDEX('Dados de Entrada'!$J$13:$J$35,MATCH(C234,'Dados de Entrada'!$J$13:$J$35,1)+1)-INDEX('Dados de Entrada'!$J$13:$J$35,MATCH(C234,'Dados de Entrada'!$J$13:$J$35,1)))
))</f>
        <v>23900</v>
      </c>
      <c r="E234" s="101">
        <f>IF(B234="","",('Dados de Entrada'!O224/'Dados de Entrada'!$Q$6)*'Dados de Entrada'!$L$4)</f>
        <v>0.15121592523364485</v>
      </c>
      <c r="F234" s="101">
        <f t="shared" si="24"/>
        <v>6.2E-2</v>
      </c>
      <c r="G234" s="101">
        <f>IF(B234="","",VLOOKUP(MONTH(B234),Retiradas!$P$3:$S$14,3,FALSE))</f>
        <v>1.81989247311828E-2</v>
      </c>
      <c r="H234" s="137">
        <f>IF(B234="","",(VLOOKUP(MONTH(B234),Evaporação!$D$5:$F$16,3,FALSE)/(1000*3600*24*VLOOKUP(MONTH(B234),'Dados de Entrada'!$T$11:$V$22,3,FALSE)))*Simulação!D234)</f>
        <v>1.9524044205495817E-3</v>
      </c>
      <c r="I234" s="146"/>
      <c r="J234" s="138">
        <f>IF(B234="","",(E234+I234-F234-G234-H234)*3600*24*VLOOKUP(MONTH(B234),'Dados de Entrada'!$T$11:$V$22,3,FALSE))</f>
        <v>184982.61414579436</v>
      </c>
      <c r="K234" s="100">
        <f>IF(B234="","",IF(J234+K233&lt;'Dados de Entrada'!$G$7,IF(Simulação!J234+K233&lt;'Dados de Entrada'!$L$7,'Dados de Entrada'!$L$7,J234+K233),'Dados de Entrada'!$G$7))</f>
        <v>107563.32</v>
      </c>
      <c r="L234" s="101">
        <f>IF(B234="","",IF(AND(J234&gt;0,K234='Dados de Entrada'!$G$7),(J234/(3600*24*VLOOKUP(MONTH(B234),'Dados de Entrada'!$T$11:$V$22,3,FALSE))),0))</f>
        <v>6.9064596081912469E-2</v>
      </c>
      <c r="M234" s="26">
        <f t="shared" si="25"/>
        <v>0.13106459608191245</v>
      </c>
      <c r="N234" s="102">
        <f>IF(B234="","",IF(K234='Dados de Entrada'!$L$7,1,0))</f>
        <v>0</v>
      </c>
      <c r="O234" s="26">
        <f t="shared" si="26"/>
        <v>10</v>
      </c>
      <c r="P234" s="110">
        <f>IF(B234="","",'Dados de Entrada'!$L$7)</f>
        <v>32269</v>
      </c>
      <c r="Q234" s="103">
        <f t="shared" si="27"/>
        <v>214</v>
      </c>
      <c r="U234" s="18"/>
    </row>
    <row r="235" spans="1:21" ht="14.25" customHeight="1" x14ac:dyDescent="0.25">
      <c r="A235" s="18"/>
      <c r="B235" s="99" t="str">
        <f>IF(AND(YEAR('Dados de Entrada'!N225)&gt;=$D$18,YEAR('Dados de Entrada'!N225)&lt;=$D$19),'Dados de Entrada'!N225,"")</f>
        <v>Novembro/2011</v>
      </c>
      <c r="C235" s="100">
        <f t="shared" si="23"/>
        <v>107563.32</v>
      </c>
      <c r="D235" s="97">
        <f>IF(B235="","",IFERROR(
INDEX('Dados de Entrada'!$K$13:$K$35,MATCH(C235,'Dados de Entrada'!$J$13:$J$35,0)),
INDEX('Dados de Entrada'!$K$13:$K$35,MATCH(C235,'Dados de Entrada'!$J$13:$J$35,1))+
(C235-INDEX('Dados de Entrada'!$J$13:$J$35,MATCH(C235,'Dados de Entrada'!$J$13:$J$35,1)))*
(INDEX('Dados de Entrada'!$K$13:$K$35,MATCH(C235,'Dados de Entrada'!$J$13:$J$35,1)+1)-INDEX('Dados de Entrada'!$K$13:$K$35,MATCH(C235,'Dados de Entrada'!$J$13:$J$35,1)))/
(INDEX('Dados de Entrada'!$J$13:$J$35,MATCH(C235,'Dados de Entrada'!$J$13:$J$35,1)+1)-INDEX('Dados de Entrada'!$J$13:$J$35,MATCH(C235,'Dados de Entrada'!$J$13:$J$35,1)))
))</f>
        <v>23900</v>
      </c>
      <c r="E235" s="101">
        <f>IF(B235="","",('Dados de Entrada'!O225/'Dados de Entrada'!$Q$6)*'Dados de Entrada'!$L$4)</f>
        <v>0.17948620560747663</v>
      </c>
      <c r="F235" s="101">
        <f t="shared" si="24"/>
        <v>7.4999999999999997E-2</v>
      </c>
      <c r="G235" s="101">
        <f>IF(B235="","",VLOOKUP(MONTH(B235),Retiradas!$P$3:$S$14,3,FALSE))</f>
        <v>1.8791666666666668E-2</v>
      </c>
      <c r="H235" s="137">
        <f>IF(B235="","",(VLOOKUP(MONTH(B235),Evaporação!$D$5:$F$16,3,FALSE)/(1000*3600*24*VLOOKUP(MONTH(B235),'Dados de Entrada'!$T$11:$V$22,3,FALSE)))*Simulação!D235)</f>
        <v>1.4033873456790122E-3</v>
      </c>
      <c r="I235" s="146"/>
      <c r="J235" s="138">
        <f>IF(B235="","",(E235+I235-F235-G235-H235)*3600*24*VLOOKUP(MONTH(B235),'Dados de Entrada'!$T$11:$V$22,3,FALSE))</f>
        <v>218482.66493457943</v>
      </c>
      <c r="K235" s="100">
        <f>IF(B235="","",IF(J235+K234&lt;'Dados de Entrada'!$G$7,IF(Simulação!J235+K234&lt;'Dados de Entrada'!$L$7,'Dados de Entrada'!$L$7,J235+K234),'Dados de Entrada'!$G$7))</f>
        <v>107563.32</v>
      </c>
      <c r="L235" s="101">
        <f>IF(B235="","",IF(AND(J235&gt;0,K235='Dados de Entrada'!$G$7),(J235/(3600*24*VLOOKUP(MONTH(B235),'Dados de Entrada'!$T$11:$V$22,3,FALSE))),0))</f>
        <v>8.4291151595130953E-2</v>
      </c>
      <c r="M235" s="26">
        <f t="shared" si="25"/>
        <v>0.15929115159513096</v>
      </c>
      <c r="N235" s="102">
        <f>IF(B235="","",IF(K235='Dados de Entrada'!$L$7,1,0))</f>
        <v>0</v>
      </c>
      <c r="O235" s="26">
        <f t="shared" si="26"/>
        <v>11</v>
      </c>
      <c r="P235" s="110">
        <f>IF(B235="","",'Dados de Entrada'!$L$7)</f>
        <v>32269</v>
      </c>
      <c r="Q235" s="103">
        <f t="shared" si="27"/>
        <v>215</v>
      </c>
      <c r="U235" s="18"/>
    </row>
    <row r="236" spans="1:21" ht="14.25" customHeight="1" x14ac:dyDescent="0.25">
      <c r="A236" s="18"/>
      <c r="B236" s="99" t="str">
        <f>IF(AND(YEAR('Dados de Entrada'!N226)&gt;=$D$18,YEAR('Dados de Entrada'!N226)&lt;=$D$19),'Dados de Entrada'!N226,"")</f>
        <v>Dezembro/2011</v>
      </c>
      <c r="C236" s="100">
        <f t="shared" si="23"/>
        <v>107563.32</v>
      </c>
      <c r="D236" s="97">
        <f>IF(B236="","",IFERROR(
INDEX('Dados de Entrada'!$K$13:$K$35,MATCH(C236,'Dados de Entrada'!$J$13:$J$35,0)),
INDEX('Dados de Entrada'!$K$13:$K$35,MATCH(C236,'Dados de Entrada'!$J$13:$J$35,1))+
(C236-INDEX('Dados de Entrada'!$J$13:$J$35,MATCH(C236,'Dados de Entrada'!$J$13:$J$35,1)))*
(INDEX('Dados de Entrada'!$K$13:$K$35,MATCH(C236,'Dados de Entrada'!$J$13:$J$35,1)+1)-INDEX('Dados de Entrada'!$K$13:$K$35,MATCH(C236,'Dados de Entrada'!$J$13:$J$35,1)))/
(INDEX('Dados de Entrada'!$J$13:$J$35,MATCH(C236,'Dados de Entrada'!$J$13:$J$35,1)+1)-INDEX('Dados de Entrada'!$J$13:$J$35,MATCH(C236,'Dados de Entrada'!$J$13:$J$35,1)))
))</f>
        <v>23900</v>
      </c>
      <c r="E236" s="101">
        <f>IF(B236="","",('Dados de Entrada'!O226/'Dados de Entrada'!$Q$6)*'Dados de Entrada'!$L$4)</f>
        <v>0.51235371962616827</v>
      </c>
      <c r="F236" s="101">
        <f t="shared" si="24"/>
        <v>8.9200000000000002E-2</v>
      </c>
      <c r="G236" s="101">
        <f>IF(B236="","",VLOOKUP(MONTH(B236),Retiradas!$P$3:$S$14,3,FALSE))</f>
        <v>1.81989247311828E-2</v>
      </c>
      <c r="H236" s="137">
        <f>IF(B236="","",(VLOOKUP(MONTH(B236),Evaporação!$D$5:$F$16,3,FALSE)/(1000*3600*24*VLOOKUP(MONTH(B236),'Dados de Entrada'!$T$11:$V$22,3,FALSE)))*Simulação!D236)</f>
        <v>1.0681115591397851E-3</v>
      </c>
      <c r="I236" s="146"/>
      <c r="J236" s="138">
        <f>IF(B236="","",(E236+I236-F236-G236-H236)*3600*24*VLOOKUP(MONTH(B236),'Dados de Entrada'!$T$11:$V$22,3,FALSE))</f>
        <v>1081770.0926467292</v>
      </c>
      <c r="K236" s="100">
        <f>IF(B236="","",IF(J236+K235&lt;'Dados de Entrada'!$G$7,IF(Simulação!J236+K235&lt;'Dados de Entrada'!$L$7,'Dados de Entrada'!$L$7,J236+K235),'Dados de Entrada'!$G$7))</f>
        <v>107563.32</v>
      </c>
      <c r="L236" s="101">
        <f>IF(B236="","",IF(AND(J236&gt;0,K236='Dados de Entrada'!$G$7),(J236/(3600*24*VLOOKUP(MONTH(B236),'Dados de Entrada'!$T$11:$V$22,3,FALSE))),0))</f>
        <v>0.40388668333584571</v>
      </c>
      <c r="M236" s="26">
        <f t="shared" si="25"/>
        <v>0.49308668333584571</v>
      </c>
      <c r="N236" s="102">
        <f>IF(B236="","",IF(K236='Dados de Entrada'!$L$7,1,0))</f>
        <v>0</v>
      </c>
      <c r="O236" s="26">
        <f t="shared" si="26"/>
        <v>12</v>
      </c>
      <c r="P236" s="110">
        <f>IF(B236="","",'Dados de Entrada'!$L$7)</f>
        <v>32269</v>
      </c>
      <c r="Q236" s="103">
        <f t="shared" si="27"/>
        <v>216</v>
      </c>
      <c r="U236" s="18"/>
    </row>
    <row r="237" spans="1:21" ht="14.25" customHeight="1" x14ac:dyDescent="0.25">
      <c r="A237" s="18"/>
      <c r="B237" s="99" t="str">
        <f>IF(AND(YEAR('Dados de Entrada'!N227)&gt;=$D$18,YEAR('Dados de Entrada'!N227)&lt;=$D$19),'Dados de Entrada'!N227,"")</f>
        <v>Janeiro/2012</v>
      </c>
      <c r="C237" s="100">
        <f t="shared" si="23"/>
        <v>107563.32</v>
      </c>
      <c r="D237" s="97">
        <f>IF(B237="","",IFERROR(
INDEX('Dados de Entrada'!$K$13:$K$35,MATCH(C237,'Dados de Entrada'!$J$13:$J$35,0)),
INDEX('Dados de Entrada'!$K$13:$K$35,MATCH(C237,'Dados de Entrada'!$J$13:$J$35,1))+
(C237-INDEX('Dados de Entrada'!$J$13:$J$35,MATCH(C237,'Dados de Entrada'!$J$13:$J$35,1)))*
(INDEX('Dados de Entrada'!$K$13:$K$35,MATCH(C237,'Dados de Entrada'!$J$13:$J$35,1)+1)-INDEX('Dados de Entrada'!$K$13:$K$35,MATCH(C237,'Dados de Entrada'!$J$13:$J$35,1)))/
(INDEX('Dados de Entrada'!$J$13:$J$35,MATCH(C237,'Dados de Entrada'!$J$13:$J$35,1)+1)-INDEX('Dados de Entrada'!$J$13:$J$35,MATCH(C237,'Dados de Entrada'!$J$13:$J$35,1)))
))</f>
        <v>23900</v>
      </c>
      <c r="E237" s="101">
        <f>IF(B237="","",('Dados de Entrada'!O227/'Dados de Entrada'!$Q$6)*'Dados de Entrada'!$L$4)</f>
        <v>1.3398909906542056</v>
      </c>
      <c r="F237" s="101">
        <f t="shared" si="24"/>
        <v>8.9200000000000002E-2</v>
      </c>
      <c r="G237" s="101">
        <f>IF(B237="","",VLOOKUP(MONTH(B237),Retiradas!$P$3:$S$14,3,FALSE))</f>
        <v>1.81989247311828E-2</v>
      </c>
      <c r="H237" s="137">
        <f>IF(B237="","",(VLOOKUP(MONTH(B237),Evaporação!$D$5:$F$16,3,FALSE)/(1000*3600*24*VLOOKUP(MONTH(B237),'Dados de Entrada'!$T$11:$V$22,3,FALSE)))*Simulação!D237)</f>
        <v>1.0056488948626046E-3</v>
      </c>
      <c r="I237" s="146"/>
      <c r="J237" s="138">
        <f>IF(B237="","",(E237+I237-F237-G237-H237)*3600*24*VLOOKUP(MONTH(B237),'Dados de Entrada'!$T$11:$V$22,3,FALSE))</f>
        <v>3298413.219368224</v>
      </c>
      <c r="K237" s="100">
        <f>IF(B237="","",IF(J237+K236&lt;'Dados de Entrada'!$G$7,IF(Simulação!J237+K236&lt;'Dados de Entrada'!$L$7,'Dados de Entrada'!$L$7,J237+K236),'Dados de Entrada'!$G$7))</f>
        <v>107563.32</v>
      </c>
      <c r="L237" s="101">
        <f>IF(B237="","",IF(AND(J237&gt;0,K237='Dados de Entrada'!$G$7),(J237/(3600*24*VLOOKUP(MONTH(B237),'Dados de Entrada'!$T$11:$V$22,3,FALSE))),0))</f>
        <v>1.2314864170281601</v>
      </c>
      <c r="M237" s="26">
        <f t="shared" si="25"/>
        <v>1.32068641702816</v>
      </c>
      <c r="N237" s="102">
        <f>IF(B237="","",IF(K237='Dados de Entrada'!$L$7,1,0))</f>
        <v>0</v>
      </c>
      <c r="O237" s="26">
        <f t="shared" si="26"/>
        <v>1</v>
      </c>
      <c r="P237" s="110">
        <f>IF(B237="","",'Dados de Entrada'!$L$7)</f>
        <v>32269</v>
      </c>
      <c r="Q237" s="103">
        <f t="shared" si="27"/>
        <v>217</v>
      </c>
      <c r="U237" s="18"/>
    </row>
    <row r="238" spans="1:21" ht="14.25" customHeight="1" x14ac:dyDescent="0.25">
      <c r="A238" s="18"/>
      <c r="B238" s="99" t="str">
        <f>IF(AND(YEAR('Dados de Entrada'!N228)&gt;=$D$18,YEAR('Dados de Entrada'!N228)&lt;=$D$19),'Dados de Entrada'!N228,"")</f>
        <v>Fevereiro/2012</v>
      </c>
      <c r="C238" s="100">
        <f t="shared" si="23"/>
        <v>107563.32</v>
      </c>
      <c r="D238" s="97">
        <f>IF(B238="","",IFERROR(
INDEX('Dados de Entrada'!$K$13:$K$35,MATCH(C238,'Dados de Entrada'!$J$13:$J$35,0)),
INDEX('Dados de Entrada'!$K$13:$K$35,MATCH(C238,'Dados de Entrada'!$J$13:$J$35,1))+
(C238-INDEX('Dados de Entrada'!$J$13:$J$35,MATCH(C238,'Dados de Entrada'!$J$13:$J$35,1)))*
(INDEX('Dados de Entrada'!$K$13:$K$35,MATCH(C238,'Dados de Entrada'!$J$13:$J$35,1)+1)-INDEX('Dados de Entrada'!$K$13:$K$35,MATCH(C238,'Dados de Entrada'!$J$13:$J$35,1)))/
(INDEX('Dados de Entrada'!$J$13:$J$35,MATCH(C238,'Dados de Entrada'!$J$13:$J$35,1)+1)-INDEX('Dados de Entrada'!$J$13:$J$35,MATCH(C238,'Dados de Entrada'!$J$13:$J$35,1)))
))</f>
        <v>23900</v>
      </c>
      <c r="E238" s="101">
        <f>IF(B238="","",('Dados de Entrada'!O228/'Dados de Entrada'!$Q$6)*'Dados de Entrada'!$L$4)</f>
        <v>0.38988927102803733</v>
      </c>
      <c r="F238" s="101">
        <f t="shared" si="24"/>
        <v>9.5000000000000001E-2</v>
      </c>
      <c r="G238" s="101">
        <f>IF(B238="","",VLOOKUP(MONTH(B238),Retiradas!$P$3:$S$14,3,FALSE))</f>
        <v>2.0107142857142858E-2</v>
      </c>
      <c r="H238" s="137">
        <f>IF(B238="","",(VLOOKUP(MONTH(B238),Evaporação!$D$5:$F$16,3,FALSE)/(1000*3600*24*VLOOKUP(MONTH(B238),'Dados de Entrada'!$T$11:$V$22,3,FALSE)))*Simulação!D238)</f>
        <v>1.1025297619047618E-3</v>
      </c>
      <c r="I238" s="146"/>
      <c r="J238" s="138">
        <f>IF(B238="","",(E238+I238-F238-G238-H238)*3600*24*VLOOKUP(MONTH(B238),'Dados de Entrada'!$T$11:$V$22,3,FALSE))</f>
        <v>662085.68447102769</v>
      </c>
      <c r="K238" s="100">
        <f>IF(B238="","",IF(J238+K237&lt;'Dados de Entrada'!$G$7,IF(Simulação!J238+K237&lt;'Dados de Entrada'!$L$7,'Dados de Entrada'!$L$7,J238+K237),'Dados de Entrada'!$G$7))</f>
        <v>107563.32</v>
      </c>
      <c r="L238" s="101">
        <f>IF(B238="","",IF(AND(J238&gt;0,K238='Dados de Entrada'!$G$7),(J238/(3600*24*VLOOKUP(MONTH(B238),'Dados de Entrada'!$T$11:$V$22,3,FALSE))),0))</f>
        <v>0.27367959840898964</v>
      </c>
      <c r="M238" s="26">
        <f t="shared" si="25"/>
        <v>0.36867959840898967</v>
      </c>
      <c r="N238" s="102">
        <f>IF(B238="","",IF(K238='Dados de Entrada'!$L$7,1,0))</f>
        <v>0</v>
      </c>
      <c r="O238" s="26">
        <f t="shared" si="26"/>
        <v>2</v>
      </c>
      <c r="P238" s="110">
        <f>IF(B238="","",'Dados de Entrada'!$L$7)</f>
        <v>32269</v>
      </c>
      <c r="Q238" s="103">
        <f t="shared" si="27"/>
        <v>218</v>
      </c>
      <c r="U238" s="18"/>
    </row>
    <row r="239" spans="1:21" ht="14.25" customHeight="1" x14ac:dyDescent="0.25">
      <c r="A239" s="18"/>
      <c r="B239" s="99" t="str">
        <f>IF(AND(YEAR('Dados de Entrada'!N229)&gt;=$D$18,YEAR('Dados de Entrada'!N229)&lt;=$D$19),'Dados de Entrada'!N229,"")</f>
        <v>Março/2012</v>
      </c>
      <c r="C239" s="100">
        <f t="shared" si="23"/>
        <v>107563.32</v>
      </c>
      <c r="D239" s="97">
        <f>IF(B239="","",IFERROR(
INDEX('Dados de Entrada'!$K$13:$K$35,MATCH(C239,'Dados de Entrada'!$J$13:$J$35,0)),
INDEX('Dados de Entrada'!$K$13:$K$35,MATCH(C239,'Dados de Entrada'!$J$13:$J$35,1))+
(C239-INDEX('Dados de Entrada'!$J$13:$J$35,MATCH(C239,'Dados de Entrada'!$J$13:$J$35,1)))*
(INDEX('Dados de Entrada'!$K$13:$K$35,MATCH(C239,'Dados de Entrada'!$J$13:$J$35,1)+1)-INDEX('Dados de Entrada'!$K$13:$K$35,MATCH(C239,'Dados de Entrada'!$J$13:$J$35,1)))/
(INDEX('Dados de Entrada'!$J$13:$J$35,MATCH(C239,'Dados de Entrada'!$J$13:$J$35,1)+1)-INDEX('Dados de Entrada'!$J$13:$J$35,MATCH(C239,'Dados de Entrada'!$J$13:$J$35,1)))
))</f>
        <v>23900</v>
      </c>
      <c r="E239" s="101">
        <f>IF(B239="","",('Dados de Entrada'!O229/'Dados de Entrada'!$Q$6)*'Dados de Entrada'!$L$4)</f>
        <v>0.35572433644859813</v>
      </c>
      <c r="F239" s="101">
        <f t="shared" si="24"/>
        <v>0.1</v>
      </c>
      <c r="G239" s="101">
        <f>IF(B239="","",VLOOKUP(MONTH(B239),Retiradas!$P$3:$S$14,3,FALSE))</f>
        <v>1.81989247311828E-2</v>
      </c>
      <c r="H239" s="137">
        <f>IF(B239="","",(VLOOKUP(MONTH(B239),Evaporação!$D$5:$F$16,3,FALSE)/(1000*3600*24*VLOOKUP(MONTH(B239),'Dados de Entrada'!$T$11:$V$22,3,FALSE)))*Simulação!D239)</f>
        <v>1.0279569892473119E-3</v>
      </c>
      <c r="I239" s="146"/>
      <c r="J239" s="138">
        <f>IF(B239="","",(E239+I239-F239-G239-H239)*3600*24*VLOOKUP(MONTH(B239),'Dados de Entrada'!$T$11:$V$22,3,FALSE))</f>
        <v>633434.78274392535</v>
      </c>
      <c r="K239" s="100">
        <f>IF(B239="","",IF(J239+K238&lt;'Dados de Entrada'!$G$7,IF(Simulação!J239+K238&lt;'Dados de Entrada'!$L$7,'Dados de Entrada'!$L$7,J239+K238),'Dados de Entrada'!$G$7))</f>
        <v>107563.32</v>
      </c>
      <c r="L239" s="101">
        <f>IF(B239="","",IF(AND(J239&gt;0,K239='Dados de Entrada'!$G$7),(J239/(3600*24*VLOOKUP(MONTH(B239),'Dados de Entrada'!$T$11:$V$22,3,FALSE))),0))</f>
        <v>0.23649745472816808</v>
      </c>
      <c r="M239" s="26">
        <f t="shared" si="25"/>
        <v>0.33649745472816806</v>
      </c>
      <c r="N239" s="102">
        <f>IF(B239="","",IF(K239='Dados de Entrada'!$L$7,1,0))</f>
        <v>0</v>
      </c>
      <c r="O239" s="26">
        <f t="shared" si="26"/>
        <v>3</v>
      </c>
      <c r="P239" s="110">
        <f>IF(B239="","",'Dados de Entrada'!$L$7)</f>
        <v>32269</v>
      </c>
      <c r="Q239" s="103">
        <f t="shared" si="27"/>
        <v>219</v>
      </c>
      <c r="U239" s="18"/>
    </row>
    <row r="240" spans="1:21" ht="14.25" customHeight="1" x14ac:dyDescent="0.25">
      <c r="A240" s="18"/>
      <c r="B240" s="99" t="str">
        <f>IF(AND(YEAR('Dados de Entrada'!N230)&gt;=$D$18,YEAR('Dados de Entrada'!N230)&lt;=$D$19),'Dados de Entrada'!N230,"")</f>
        <v>Abril/2012</v>
      </c>
      <c r="C240" s="100">
        <f t="shared" si="23"/>
        <v>107563.32</v>
      </c>
      <c r="D240" s="97">
        <f>IF(B240="","",IFERROR(
INDEX('Dados de Entrada'!$K$13:$K$35,MATCH(C240,'Dados de Entrada'!$J$13:$J$35,0)),
INDEX('Dados de Entrada'!$K$13:$K$35,MATCH(C240,'Dados de Entrada'!$J$13:$J$35,1))+
(C240-INDEX('Dados de Entrada'!$J$13:$J$35,MATCH(C240,'Dados de Entrada'!$J$13:$J$35,1)))*
(INDEX('Dados de Entrada'!$K$13:$K$35,MATCH(C240,'Dados de Entrada'!$J$13:$J$35,1)+1)-INDEX('Dados de Entrada'!$K$13:$K$35,MATCH(C240,'Dados de Entrada'!$J$13:$J$35,1)))/
(INDEX('Dados de Entrada'!$J$13:$J$35,MATCH(C240,'Dados de Entrada'!$J$13:$J$35,1)+1)-INDEX('Dados de Entrada'!$J$13:$J$35,MATCH(C240,'Dados de Entrada'!$J$13:$J$35,1)))
))</f>
        <v>23900</v>
      </c>
      <c r="E240" s="101">
        <f>IF(B240="","",('Dados de Entrada'!O230/'Dados de Entrada'!$Q$6)*'Dados de Entrada'!$L$4)</f>
        <v>0.31013099065420563</v>
      </c>
      <c r="F240" s="101">
        <f t="shared" si="24"/>
        <v>0.09</v>
      </c>
      <c r="G240" s="101">
        <f>IF(B240="","",VLOOKUP(MONTH(B240),Retiradas!$P$3:$S$14,3,FALSE))</f>
        <v>1.8791666666666668E-2</v>
      </c>
      <c r="H240" s="137">
        <f>IF(B240="","",(VLOOKUP(MONTH(B240),Evaporação!$D$5:$F$16,3,FALSE)/(1000*3600*24*VLOOKUP(MONTH(B240),'Dados de Entrada'!$T$11:$V$22,3,FALSE)))*Simulação!D240)</f>
        <v>1.2143634259259258E-3</v>
      </c>
      <c r="I240" s="146"/>
      <c r="J240" s="138">
        <f>IF(B240="","",(E240+I240-F240-G240-H240)*3600*24*VLOOKUP(MONTH(B240),'Dados de Entrada'!$T$11:$V$22,3,FALSE))</f>
        <v>518723.89777570096</v>
      </c>
      <c r="K240" s="100">
        <f>IF(B240="","",IF(J240+K239&lt;'Dados de Entrada'!$G$7,IF(Simulação!J240+K239&lt;'Dados de Entrada'!$L$7,'Dados de Entrada'!$L$7,J240+K239),'Dados de Entrada'!$G$7))</f>
        <v>107563.32</v>
      </c>
      <c r="L240" s="101">
        <f>IF(B240="","",IF(AND(J240&gt;0,K240='Dados de Entrada'!$G$7),(J240/(3600*24*VLOOKUP(MONTH(B240),'Dados de Entrada'!$T$11:$V$22,3,FALSE))),0))</f>
        <v>0.20012496056161302</v>
      </c>
      <c r="M240" s="26">
        <f t="shared" si="25"/>
        <v>0.29012496056161302</v>
      </c>
      <c r="N240" s="102">
        <f>IF(B240="","",IF(K240='Dados de Entrada'!$L$7,1,0))</f>
        <v>0</v>
      </c>
      <c r="O240" s="26">
        <f t="shared" si="26"/>
        <v>4</v>
      </c>
      <c r="P240" s="110">
        <f>IF(B240="","",'Dados de Entrada'!$L$7)</f>
        <v>32269</v>
      </c>
      <c r="Q240" s="103">
        <f t="shared" si="27"/>
        <v>220</v>
      </c>
      <c r="U240" s="18"/>
    </row>
    <row r="241" spans="1:21" ht="14.25" customHeight="1" x14ac:dyDescent="0.25">
      <c r="A241" s="18"/>
      <c r="B241" s="99" t="str">
        <f>IF(AND(YEAR('Dados de Entrada'!N231)&gt;=$D$18,YEAR('Dados de Entrada'!N231)&lt;=$D$19),'Dados de Entrada'!N231,"")</f>
        <v>Maio/2012</v>
      </c>
      <c r="C241" s="100">
        <f t="shared" si="23"/>
        <v>107563.32</v>
      </c>
      <c r="D241" s="97">
        <f>IF(B241="","",IFERROR(
INDEX('Dados de Entrada'!$K$13:$K$35,MATCH(C241,'Dados de Entrada'!$J$13:$J$35,0)),
INDEX('Dados de Entrada'!$K$13:$K$35,MATCH(C241,'Dados de Entrada'!$J$13:$J$35,1))+
(C241-INDEX('Dados de Entrada'!$J$13:$J$35,MATCH(C241,'Dados de Entrada'!$J$13:$J$35,1)))*
(INDEX('Dados de Entrada'!$K$13:$K$35,MATCH(C241,'Dados de Entrada'!$J$13:$J$35,1)+1)-INDEX('Dados de Entrada'!$K$13:$K$35,MATCH(C241,'Dados de Entrada'!$J$13:$J$35,1)))/
(INDEX('Dados de Entrada'!$J$13:$J$35,MATCH(C241,'Dados de Entrada'!$J$13:$J$35,1)+1)-INDEX('Dados de Entrada'!$J$13:$J$35,MATCH(C241,'Dados de Entrada'!$J$13:$J$35,1)))
))</f>
        <v>23900</v>
      </c>
      <c r="E241" s="101">
        <f>IF(B241="","",('Dados de Entrada'!O231/'Dados de Entrada'!$Q$6)*'Dados de Entrada'!$L$4)</f>
        <v>0.20306482242990653</v>
      </c>
      <c r="F241" s="101">
        <f t="shared" si="24"/>
        <v>8.5000000000000006E-2</v>
      </c>
      <c r="G241" s="101">
        <f>IF(B241="","",VLOOKUP(MONTH(B241),Retiradas!$P$3:$S$14,3,FALSE))</f>
        <v>1.81989247311828E-2</v>
      </c>
      <c r="H241" s="137">
        <f>IF(B241="","",(VLOOKUP(MONTH(B241),Evaporação!$D$5:$F$16,3,FALSE)/(1000*3600*24*VLOOKUP(MONTH(B241),'Dados de Entrada'!$T$11:$V$22,3,FALSE)))*Simulação!D241)</f>
        <v>1.2760229988052567E-3</v>
      </c>
      <c r="I241" s="146"/>
      <c r="J241" s="138">
        <f>IF(B241="","",(E241+I241-F241-G241-H241)*3600*24*VLOOKUP(MONTH(B241),'Dados de Entrada'!$T$11:$V$22,3,FALSE))</f>
        <v>264063.12039626163</v>
      </c>
      <c r="K241" s="100">
        <f>IF(B241="","",IF(J241+K240&lt;'Dados de Entrada'!$G$7,IF(Simulação!J241+K240&lt;'Dados de Entrada'!$L$7,'Dados de Entrada'!$L$7,J241+K240),'Dados de Entrada'!$G$7))</f>
        <v>107563.32</v>
      </c>
      <c r="L241" s="101">
        <f>IF(B241="","",IF(AND(J241&gt;0,K241='Dados de Entrada'!$G$7),(J241/(3600*24*VLOOKUP(MONTH(B241),'Dados de Entrada'!$T$11:$V$22,3,FALSE))),0))</f>
        <v>9.8589874699918464E-2</v>
      </c>
      <c r="M241" s="26">
        <f t="shared" si="25"/>
        <v>0.18358987469991847</v>
      </c>
      <c r="N241" s="102">
        <f>IF(B241="","",IF(K241='Dados de Entrada'!$L$7,1,0))</f>
        <v>0</v>
      </c>
      <c r="O241" s="26">
        <f t="shared" si="26"/>
        <v>5</v>
      </c>
      <c r="P241" s="110">
        <f>IF(B241="","",'Dados de Entrada'!$L$7)</f>
        <v>32269</v>
      </c>
      <c r="Q241" s="103">
        <f t="shared" si="27"/>
        <v>221</v>
      </c>
      <c r="U241" s="18"/>
    </row>
    <row r="242" spans="1:21" ht="14.25" customHeight="1" x14ac:dyDescent="0.25">
      <c r="A242" s="18"/>
      <c r="B242" s="99" t="str">
        <f>IF(AND(YEAR('Dados de Entrada'!N232)&gt;=$D$18,YEAR('Dados de Entrada'!N232)&lt;=$D$19),'Dados de Entrada'!N232,"")</f>
        <v>Junho/2012</v>
      </c>
      <c r="C242" s="100">
        <f t="shared" si="23"/>
        <v>107563.32</v>
      </c>
      <c r="D242" s="97">
        <f>IF(B242="","",IFERROR(
INDEX('Dados de Entrada'!$K$13:$K$35,MATCH(C242,'Dados de Entrada'!$J$13:$J$35,0)),
INDEX('Dados de Entrada'!$K$13:$K$35,MATCH(C242,'Dados de Entrada'!$J$13:$J$35,1))+
(C242-INDEX('Dados de Entrada'!$J$13:$J$35,MATCH(C242,'Dados de Entrada'!$J$13:$J$35,1)))*
(INDEX('Dados de Entrada'!$K$13:$K$35,MATCH(C242,'Dados de Entrada'!$J$13:$J$35,1)+1)-INDEX('Dados de Entrada'!$K$13:$K$35,MATCH(C242,'Dados de Entrada'!$J$13:$J$35,1)))/
(INDEX('Dados de Entrada'!$J$13:$J$35,MATCH(C242,'Dados de Entrada'!$J$13:$J$35,1)+1)-INDEX('Dados de Entrada'!$J$13:$J$35,MATCH(C242,'Dados de Entrada'!$J$13:$J$35,1)))
))</f>
        <v>23900</v>
      </c>
      <c r="E242" s="101">
        <f>IF(B242="","",('Dados de Entrada'!O232/'Dados de Entrada'!$Q$6)*'Dados de Entrada'!$L$4)</f>
        <v>0.21304964485981312</v>
      </c>
      <c r="F242" s="101">
        <f t="shared" si="24"/>
        <v>7.0000000000000007E-2</v>
      </c>
      <c r="G242" s="101">
        <f>IF(B242="","",VLOOKUP(MONTH(B242),Retiradas!$P$3:$S$14,3,FALSE))</f>
        <v>1.8791666666666668E-2</v>
      </c>
      <c r="H242" s="137">
        <f>IF(B242="","",(VLOOKUP(MONTH(B242),Evaporação!$D$5:$F$16,3,FALSE)/(1000*3600*24*VLOOKUP(MONTH(B242),'Dados de Entrada'!$T$11:$V$22,3,FALSE)))*Simulação!D242)</f>
        <v>1.4504128086419755E-3</v>
      </c>
      <c r="I242" s="146"/>
      <c r="J242" s="138">
        <f>IF(B242="","",(E242+I242-F242-G242-H242)*3600*24*VLOOKUP(MONTH(B242),'Dados de Entrada'!$T$11:$V$22,3,FALSE))</f>
        <v>318317.20947663562</v>
      </c>
      <c r="K242" s="100">
        <f>IF(B242="","",IF(J242+K241&lt;'Dados de Entrada'!$G$7,IF(Simulação!J242+K241&lt;'Dados de Entrada'!$L$7,'Dados de Entrada'!$L$7,J242+K241),'Dados de Entrada'!$G$7))</f>
        <v>107563.32</v>
      </c>
      <c r="L242" s="101">
        <f>IF(B242="","",IF(AND(J242&gt;0,K242='Dados de Entrada'!$G$7),(J242/(3600*24*VLOOKUP(MONTH(B242),'Dados de Entrada'!$T$11:$V$22,3,FALSE))),0))</f>
        <v>0.12280756538450448</v>
      </c>
      <c r="M242" s="26">
        <f t="shared" si="25"/>
        <v>0.1928075653845045</v>
      </c>
      <c r="N242" s="102">
        <f>IF(B242="","",IF(K242='Dados de Entrada'!$L$7,1,0))</f>
        <v>0</v>
      </c>
      <c r="O242" s="26">
        <f t="shared" si="26"/>
        <v>6</v>
      </c>
      <c r="P242" s="110">
        <f>IF(B242="","",'Dados de Entrada'!$L$7)</f>
        <v>32269</v>
      </c>
      <c r="Q242" s="103">
        <f t="shared" si="27"/>
        <v>222</v>
      </c>
      <c r="U242" s="18"/>
    </row>
    <row r="243" spans="1:21" ht="14.25" customHeight="1" x14ac:dyDescent="0.25">
      <c r="A243" s="18"/>
      <c r="B243" s="99" t="str">
        <f>IF(AND(YEAR('Dados de Entrada'!N233)&gt;=$D$18,YEAR('Dados de Entrada'!N233)&lt;=$D$19),'Dados de Entrada'!N233,"")</f>
        <v>Julho/2012</v>
      </c>
      <c r="C243" s="100">
        <f t="shared" si="23"/>
        <v>107563.32</v>
      </c>
      <c r="D243" s="97">
        <f>IF(B243="","",IFERROR(
INDEX('Dados de Entrada'!$K$13:$K$35,MATCH(C243,'Dados de Entrada'!$J$13:$J$35,0)),
INDEX('Dados de Entrada'!$K$13:$K$35,MATCH(C243,'Dados de Entrada'!$J$13:$J$35,1))+
(C243-INDEX('Dados de Entrada'!$J$13:$J$35,MATCH(C243,'Dados de Entrada'!$J$13:$J$35,1)))*
(INDEX('Dados de Entrada'!$K$13:$K$35,MATCH(C243,'Dados de Entrada'!$J$13:$J$35,1)+1)-INDEX('Dados de Entrada'!$K$13:$K$35,MATCH(C243,'Dados de Entrada'!$J$13:$J$35,1)))/
(INDEX('Dados de Entrada'!$J$13:$J$35,MATCH(C243,'Dados de Entrada'!$J$13:$J$35,1)+1)-INDEX('Dados de Entrada'!$J$13:$J$35,MATCH(C243,'Dados de Entrada'!$J$13:$J$35,1)))
))</f>
        <v>23900</v>
      </c>
      <c r="E243" s="101">
        <f>IF(B243="","",('Dados de Entrada'!O233/'Dados de Entrada'!$Q$6)*'Dados de Entrada'!$L$4)</f>
        <v>0.15951656074766354</v>
      </c>
      <c r="F243" s="101">
        <f t="shared" si="24"/>
        <v>7.0000000000000007E-2</v>
      </c>
      <c r="G243" s="101">
        <f>IF(B243="","",VLOOKUP(MONTH(B243),Retiradas!$P$3:$S$14,3,FALSE))</f>
        <v>1.81989247311828E-2</v>
      </c>
      <c r="H243" s="137">
        <f>IF(B243="","",(VLOOKUP(MONTH(B243),Evaporação!$D$5:$F$16,3,FALSE)/(1000*3600*24*VLOOKUP(MONTH(B243),'Dados de Entrada'!$T$11:$V$22,3,FALSE)))*Simulação!D243)</f>
        <v>1.8346176821983273E-3</v>
      </c>
      <c r="I243" s="146"/>
      <c r="J243" s="138">
        <f>IF(B243="","",(E243+I243-F243-G243-H243)*3600*24*VLOOKUP(MONTH(B243),'Dados de Entrada'!$T$11:$V$22,3,FALSE))</f>
        <v>186103.31630654199</v>
      </c>
      <c r="K243" s="100">
        <f>IF(B243="","",IF(J243+K242&lt;'Dados de Entrada'!$G$7,IF(Simulação!J243+K242&lt;'Dados de Entrada'!$L$7,'Dados de Entrada'!$L$7,J243+K242),'Dados de Entrada'!$G$7))</f>
        <v>107563.32</v>
      </c>
      <c r="L243" s="101">
        <f>IF(B243="","",IF(AND(J243&gt;0,K243='Dados de Entrada'!$G$7),(J243/(3600*24*VLOOKUP(MONTH(B243),'Dados de Entrada'!$T$11:$V$22,3,FALSE))),0))</f>
        <v>6.9483018334282401E-2</v>
      </c>
      <c r="M243" s="26">
        <f t="shared" si="25"/>
        <v>0.13948301833428239</v>
      </c>
      <c r="N243" s="102">
        <f>IF(B243="","",IF(K243='Dados de Entrada'!$L$7,1,0))</f>
        <v>0</v>
      </c>
      <c r="O243" s="26">
        <f t="shared" si="26"/>
        <v>7</v>
      </c>
      <c r="P243" s="110">
        <f>IF(B243="","",'Dados de Entrada'!$L$7)</f>
        <v>32269</v>
      </c>
      <c r="Q243" s="103">
        <f t="shared" si="27"/>
        <v>223</v>
      </c>
      <c r="U243" s="18"/>
    </row>
    <row r="244" spans="1:21" ht="14.25" customHeight="1" x14ac:dyDescent="0.25">
      <c r="A244" s="18"/>
      <c r="B244" s="99" t="str">
        <f>IF(AND(YEAR('Dados de Entrada'!N234)&gt;=$D$18,YEAR('Dados de Entrada'!N234)&lt;=$D$19),'Dados de Entrada'!N234,"")</f>
        <v>Agosto/2012</v>
      </c>
      <c r="C244" s="100">
        <f t="shared" si="23"/>
        <v>107563.32</v>
      </c>
      <c r="D244" s="97">
        <f>IF(B244="","",IFERROR(
INDEX('Dados de Entrada'!$K$13:$K$35,MATCH(C244,'Dados de Entrada'!$J$13:$J$35,0)),
INDEX('Dados de Entrada'!$K$13:$K$35,MATCH(C244,'Dados de Entrada'!$J$13:$J$35,1))+
(C244-INDEX('Dados de Entrada'!$J$13:$J$35,MATCH(C244,'Dados de Entrada'!$J$13:$J$35,1)))*
(INDEX('Dados de Entrada'!$K$13:$K$35,MATCH(C244,'Dados de Entrada'!$J$13:$J$35,1)+1)-INDEX('Dados de Entrada'!$K$13:$K$35,MATCH(C244,'Dados de Entrada'!$J$13:$J$35,1)))/
(INDEX('Dados de Entrada'!$J$13:$J$35,MATCH(C244,'Dados de Entrada'!$J$13:$J$35,1)+1)-INDEX('Dados de Entrada'!$J$13:$J$35,MATCH(C244,'Dados de Entrada'!$J$13:$J$35,1)))
))</f>
        <v>23900</v>
      </c>
      <c r="E244" s="101">
        <f>IF(B244="","",('Dados de Entrada'!O234/'Dados de Entrada'!$Q$6)*'Dados de Entrada'!$L$4)</f>
        <v>0.13329136448598131</v>
      </c>
      <c r="F244" s="101">
        <f t="shared" si="24"/>
        <v>6.7000000000000004E-2</v>
      </c>
      <c r="G244" s="101">
        <f>IF(B244="","",VLOOKUP(MONTH(B244),Retiradas!$P$3:$S$14,3,FALSE))</f>
        <v>1.81989247311828E-2</v>
      </c>
      <c r="H244" s="137">
        <f>IF(B244="","",(VLOOKUP(MONTH(B244),Evaporação!$D$5:$F$16,3,FALSE)/(1000*3600*24*VLOOKUP(MONTH(B244),'Dados de Entrada'!$T$11:$V$22,3,FALSE)))*Simulação!D244)</f>
        <v>2.3905353942652329E-3</v>
      </c>
      <c r="I244" s="146"/>
      <c r="J244" s="138">
        <f>IF(B244="","",(E244+I244-F244-G244-H244)*3600*24*VLOOKUP(MONTH(B244),'Dados de Entrada'!$T$11:$V$22,3,FALSE))</f>
        <v>122407.98063925232</v>
      </c>
      <c r="K244" s="100">
        <f>IF(B244="","",IF(J244+K243&lt;'Dados de Entrada'!$G$7,IF(Simulação!J244+K243&lt;'Dados de Entrada'!$L$7,'Dados de Entrada'!$L$7,J244+K243),'Dados de Entrada'!$G$7))</f>
        <v>107563.32</v>
      </c>
      <c r="L244" s="101">
        <f>IF(B244="","",IF(AND(J244&gt;0,K244='Dados de Entrada'!$G$7),(J244/(3600*24*VLOOKUP(MONTH(B244),'Dados de Entrada'!$T$11:$V$22,3,FALSE))),0))</f>
        <v>4.5701904360533271E-2</v>
      </c>
      <c r="M244" s="26">
        <f t="shared" si="25"/>
        <v>0.11270190436053328</v>
      </c>
      <c r="N244" s="102">
        <f>IF(B244="","",IF(K244='Dados de Entrada'!$L$7,1,0))</f>
        <v>0</v>
      </c>
      <c r="O244" s="26">
        <f t="shared" si="26"/>
        <v>8</v>
      </c>
      <c r="P244" s="110">
        <f>IF(B244="","",'Dados de Entrada'!$L$7)</f>
        <v>32269</v>
      </c>
      <c r="Q244" s="103">
        <f t="shared" si="27"/>
        <v>224</v>
      </c>
      <c r="U244" s="18"/>
    </row>
    <row r="245" spans="1:21" ht="14.25" customHeight="1" x14ac:dyDescent="0.25">
      <c r="A245" s="18"/>
      <c r="B245" s="99" t="str">
        <f>IF(AND(YEAR('Dados de Entrada'!N235)&gt;=$D$18,YEAR('Dados de Entrada'!N235)&lt;=$D$19),'Dados de Entrada'!N235,"")</f>
        <v>Setembro/2012</v>
      </c>
      <c r="C245" s="100">
        <f t="shared" si="23"/>
        <v>107563.32</v>
      </c>
      <c r="D245" s="97">
        <f>IF(B245="","",IFERROR(
INDEX('Dados de Entrada'!$K$13:$K$35,MATCH(C245,'Dados de Entrada'!$J$13:$J$35,0)),
INDEX('Dados de Entrada'!$K$13:$K$35,MATCH(C245,'Dados de Entrada'!$J$13:$J$35,1))+
(C245-INDEX('Dados de Entrada'!$J$13:$J$35,MATCH(C245,'Dados de Entrada'!$J$13:$J$35,1)))*
(INDEX('Dados de Entrada'!$K$13:$K$35,MATCH(C245,'Dados de Entrada'!$J$13:$J$35,1)+1)-INDEX('Dados de Entrada'!$K$13:$K$35,MATCH(C245,'Dados de Entrada'!$J$13:$J$35,1)))/
(INDEX('Dados de Entrada'!$J$13:$J$35,MATCH(C245,'Dados de Entrada'!$J$13:$J$35,1)+1)-INDEX('Dados de Entrada'!$J$13:$J$35,MATCH(C245,'Dados de Entrada'!$J$13:$J$35,1)))
))</f>
        <v>23900</v>
      </c>
      <c r="E245" s="101">
        <f>IF(B245="","",('Dados de Entrada'!O235/'Dados de Entrada'!$Q$6)*'Dados de Entrada'!$L$4)</f>
        <v>0.10875035514018691</v>
      </c>
      <c r="F245" s="101">
        <f t="shared" si="24"/>
        <v>6.5000000000000002E-2</v>
      </c>
      <c r="G245" s="101">
        <f>IF(B245="","",VLOOKUP(MONTH(B245),Retiradas!$P$3:$S$14,3,FALSE))</f>
        <v>1.8791666666666668E-2</v>
      </c>
      <c r="H245" s="137">
        <f>IF(B245="","",(VLOOKUP(MONTH(B245),Evaporação!$D$5:$F$16,3,FALSE)/(1000*3600*24*VLOOKUP(MONTH(B245),'Dados de Entrada'!$T$11:$V$22,3,FALSE)))*Simulação!D245)</f>
        <v>2.2438522376543209E-3</v>
      </c>
      <c r="I245" s="146"/>
      <c r="J245" s="138">
        <f>IF(B245="","",(E245+I245-F245-G245-H245)*3600*24*VLOOKUP(MONTH(B245),'Dados de Entrada'!$T$11:$V$22,3,FALSE))</f>
        <v>58876.855523364458</v>
      </c>
      <c r="K245" s="100">
        <f>IF(B245="","",IF(J245+K244&lt;'Dados de Entrada'!$G$7,IF(Simulação!J245+K244&lt;'Dados de Entrada'!$L$7,'Dados de Entrada'!$L$7,J245+K244),'Dados de Entrada'!$G$7))</f>
        <v>107563.32</v>
      </c>
      <c r="L245" s="101">
        <f>IF(B245="","",IF(AND(J245&gt;0,K245='Dados de Entrada'!$G$7),(J245/(3600*24*VLOOKUP(MONTH(B245),'Dados de Entrada'!$T$11:$V$22,3,FALSE))),0))</f>
        <v>2.2714836235865919E-2</v>
      </c>
      <c r="M245" s="26">
        <f t="shared" si="25"/>
        <v>8.7714836235865928E-2</v>
      </c>
      <c r="N245" s="102">
        <f>IF(B245="","",IF(K245='Dados de Entrada'!$L$7,1,0))</f>
        <v>0</v>
      </c>
      <c r="O245" s="26">
        <f t="shared" si="26"/>
        <v>9</v>
      </c>
      <c r="P245" s="110">
        <f>IF(B245="","",'Dados de Entrada'!$L$7)</f>
        <v>32269</v>
      </c>
      <c r="Q245" s="103">
        <f t="shared" si="27"/>
        <v>225</v>
      </c>
      <c r="U245" s="18"/>
    </row>
    <row r="246" spans="1:21" ht="14.25" customHeight="1" x14ac:dyDescent="0.25">
      <c r="A246" s="18"/>
      <c r="B246" s="99" t="str">
        <f>IF(AND(YEAR('Dados de Entrada'!N236)&gt;=$D$18,YEAR('Dados de Entrada'!N236)&lt;=$D$19),'Dados de Entrada'!N236,"")</f>
        <v>Outubro/2012</v>
      </c>
      <c r="C246" s="100">
        <f t="shared" si="23"/>
        <v>107563.32</v>
      </c>
      <c r="D246" s="97">
        <f>IF(B246="","",IFERROR(
INDEX('Dados de Entrada'!$K$13:$K$35,MATCH(C246,'Dados de Entrada'!$J$13:$J$35,0)),
INDEX('Dados de Entrada'!$K$13:$K$35,MATCH(C246,'Dados de Entrada'!$J$13:$J$35,1))+
(C246-INDEX('Dados de Entrada'!$J$13:$J$35,MATCH(C246,'Dados de Entrada'!$J$13:$J$35,1)))*
(INDEX('Dados de Entrada'!$K$13:$K$35,MATCH(C246,'Dados de Entrada'!$J$13:$J$35,1)+1)-INDEX('Dados de Entrada'!$K$13:$K$35,MATCH(C246,'Dados de Entrada'!$J$13:$J$35,1)))/
(INDEX('Dados de Entrada'!$J$13:$J$35,MATCH(C246,'Dados de Entrada'!$J$13:$J$35,1)+1)-INDEX('Dados de Entrada'!$J$13:$J$35,MATCH(C246,'Dados de Entrada'!$J$13:$J$35,1)))
))</f>
        <v>23900</v>
      </c>
      <c r="E246" s="101">
        <f>IF(B246="","",('Dados de Entrada'!O236/'Dados de Entrada'!$Q$6)*'Dados de Entrada'!$L$4)</f>
        <v>0.11175783177570092</v>
      </c>
      <c r="F246" s="101">
        <f t="shared" si="24"/>
        <v>6.2E-2</v>
      </c>
      <c r="G246" s="101">
        <f>IF(B246="","",VLOOKUP(MONTH(B246),Retiradas!$P$3:$S$14,3,FALSE))</f>
        <v>1.81989247311828E-2</v>
      </c>
      <c r="H246" s="137">
        <f>IF(B246="","",(VLOOKUP(MONTH(B246),Evaporação!$D$5:$F$16,3,FALSE)/(1000*3600*24*VLOOKUP(MONTH(B246),'Dados de Entrada'!$T$11:$V$22,3,FALSE)))*Simulação!D246)</f>
        <v>1.9524044205495817E-3</v>
      </c>
      <c r="I246" s="146"/>
      <c r="J246" s="138">
        <f>IF(B246="","",(E246+I246-F246-G246-H246)*3600*24*VLOOKUP(MONTH(B246),'Dados de Entrada'!$T$11:$V$22,3,FALSE))</f>
        <v>79298.056628037331</v>
      </c>
      <c r="K246" s="100">
        <f>IF(B246="","",IF(J246+K245&lt;'Dados de Entrada'!$G$7,IF(Simulação!J246+K245&lt;'Dados de Entrada'!$L$7,'Dados de Entrada'!$L$7,J246+K245),'Dados de Entrada'!$G$7))</f>
        <v>107563.32</v>
      </c>
      <c r="L246" s="101">
        <f>IF(B246="","",IF(AND(J246&gt;0,K246='Dados de Entrada'!$G$7),(J246/(3600*24*VLOOKUP(MONTH(B246),'Dados de Entrada'!$T$11:$V$22,3,FALSE))),0))</f>
        <v>2.9606502623968536E-2</v>
      </c>
      <c r="M246" s="26">
        <f t="shared" si="25"/>
        <v>9.1606502623968536E-2</v>
      </c>
      <c r="N246" s="102">
        <f>IF(B246="","",IF(K246='Dados de Entrada'!$L$7,1,0))</f>
        <v>0</v>
      </c>
      <c r="O246" s="26">
        <f t="shared" si="26"/>
        <v>10</v>
      </c>
      <c r="P246" s="110">
        <f>IF(B246="","",'Dados de Entrada'!$L$7)</f>
        <v>32269</v>
      </c>
      <c r="Q246" s="103">
        <f t="shared" si="27"/>
        <v>226</v>
      </c>
      <c r="U246" s="18"/>
    </row>
    <row r="247" spans="1:21" ht="14.25" customHeight="1" x14ac:dyDescent="0.25">
      <c r="A247" s="18"/>
      <c r="B247" s="99" t="str">
        <f>IF(AND(YEAR('Dados de Entrada'!N237)&gt;=$D$18,YEAR('Dados de Entrada'!N237)&lt;=$D$19),'Dados de Entrada'!N237,"")</f>
        <v>Novembro/2012</v>
      </c>
      <c r="C247" s="100">
        <f t="shared" si="23"/>
        <v>107563.32</v>
      </c>
      <c r="D247" s="97">
        <f>IF(B247="","",IFERROR(
INDEX('Dados de Entrada'!$K$13:$K$35,MATCH(C247,'Dados de Entrada'!$J$13:$J$35,0)),
INDEX('Dados de Entrada'!$K$13:$K$35,MATCH(C247,'Dados de Entrada'!$J$13:$J$35,1))+
(C247-INDEX('Dados de Entrada'!$J$13:$J$35,MATCH(C247,'Dados de Entrada'!$J$13:$J$35,1)))*
(INDEX('Dados de Entrada'!$K$13:$K$35,MATCH(C247,'Dados de Entrada'!$J$13:$J$35,1)+1)-INDEX('Dados de Entrada'!$K$13:$K$35,MATCH(C247,'Dados de Entrada'!$J$13:$J$35,1)))/
(INDEX('Dados de Entrada'!$J$13:$J$35,MATCH(C247,'Dados de Entrada'!$J$13:$J$35,1)+1)-INDEX('Dados de Entrada'!$J$13:$J$35,MATCH(C247,'Dados de Entrada'!$J$13:$J$35,1)))
))</f>
        <v>23900</v>
      </c>
      <c r="E247" s="101">
        <f>IF(B247="","",('Dados de Entrada'!O237/'Dados de Entrada'!$Q$6)*'Dados de Entrada'!$L$4)</f>
        <v>0.21437293457943926</v>
      </c>
      <c r="F247" s="101">
        <f t="shared" si="24"/>
        <v>7.4999999999999997E-2</v>
      </c>
      <c r="G247" s="101">
        <f>IF(B247="","",VLOOKUP(MONTH(B247),Retiradas!$P$3:$S$14,3,FALSE))</f>
        <v>1.8791666666666668E-2</v>
      </c>
      <c r="H247" s="137">
        <f>IF(B247="","",(VLOOKUP(MONTH(B247),Evaporação!$D$5:$F$16,3,FALSE)/(1000*3600*24*VLOOKUP(MONTH(B247),'Dados de Entrada'!$T$11:$V$22,3,FALSE)))*Simulação!D247)</f>
        <v>1.4033873456790122E-3</v>
      </c>
      <c r="I247" s="146"/>
      <c r="J247" s="138">
        <f>IF(B247="","",(E247+I247-F247-G247-H247)*3600*24*VLOOKUP(MONTH(B247),'Dados de Entrada'!$T$11:$V$22,3,FALSE))</f>
        <v>308909.06642990664</v>
      </c>
      <c r="K247" s="100">
        <f>IF(B247="","",IF(J247+K246&lt;'Dados de Entrada'!$G$7,IF(Simulação!J247+K246&lt;'Dados de Entrada'!$L$7,'Dados de Entrada'!$L$7,J247+K246),'Dados de Entrada'!$G$7))</f>
        <v>107563.32</v>
      </c>
      <c r="L247" s="101">
        <f>IF(B247="","",IF(AND(J247&gt;0,K247='Dados de Entrada'!$G$7),(J247/(3600*24*VLOOKUP(MONTH(B247),'Dados de Entrada'!$T$11:$V$22,3,FALSE))),0))</f>
        <v>0.11917788056709361</v>
      </c>
      <c r="M247" s="26">
        <f t="shared" si="25"/>
        <v>0.19417788056709362</v>
      </c>
      <c r="N247" s="102">
        <f>IF(B247="","",IF(K247='Dados de Entrada'!$L$7,1,0))</f>
        <v>0</v>
      </c>
      <c r="O247" s="26">
        <f t="shared" si="26"/>
        <v>11</v>
      </c>
      <c r="P247" s="110">
        <f>IF(B247="","",'Dados de Entrada'!$L$7)</f>
        <v>32269</v>
      </c>
      <c r="Q247" s="103">
        <f t="shared" si="27"/>
        <v>227</v>
      </c>
      <c r="U247" s="18"/>
    </row>
    <row r="248" spans="1:21" ht="14.25" customHeight="1" x14ac:dyDescent="0.25">
      <c r="A248" s="18"/>
      <c r="B248" s="99" t="str">
        <f>IF(AND(YEAR('Dados de Entrada'!N238)&gt;=$D$18,YEAR('Dados de Entrada'!N238)&lt;=$D$19),'Dados de Entrada'!N238,"")</f>
        <v>Dezembro/2012</v>
      </c>
      <c r="C248" s="100">
        <f t="shared" si="23"/>
        <v>107563.32</v>
      </c>
      <c r="D248" s="97">
        <f>IF(B248="","",IFERROR(
INDEX('Dados de Entrada'!$K$13:$K$35,MATCH(C248,'Dados de Entrada'!$J$13:$J$35,0)),
INDEX('Dados de Entrada'!$K$13:$K$35,MATCH(C248,'Dados de Entrada'!$J$13:$J$35,1))+
(C248-INDEX('Dados de Entrada'!$J$13:$J$35,MATCH(C248,'Dados de Entrada'!$J$13:$J$35,1)))*
(INDEX('Dados de Entrada'!$K$13:$K$35,MATCH(C248,'Dados de Entrada'!$J$13:$J$35,1)+1)-INDEX('Dados de Entrada'!$K$13:$K$35,MATCH(C248,'Dados de Entrada'!$J$13:$J$35,1)))/
(INDEX('Dados de Entrada'!$J$13:$J$35,MATCH(C248,'Dados de Entrada'!$J$13:$J$35,1)+1)-INDEX('Dados de Entrada'!$J$13:$J$35,MATCH(C248,'Dados de Entrada'!$J$13:$J$35,1)))
))</f>
        <v>23900</v>
      </c>
      <c r="E248" s="101">
        <f>IF(B248="","",('Dados de Entrada'!O238/'Dados de Entrada'!$Q$6)*'Dados de Entrada'!$L$4)</f>
        <v>0.19897465420560745</v>
      </c>
      <c r="F248" s="101">
        <f t="shared" si="24"/>
        <v>8.9200000000000002E-2</v>
      </c>
      <c r="G248" s="101">
        <f>IF(B248="","",VLOOKUP(MONTH(B248),Retiradas!$P$3:$S$14,3,FALSE))</f>
        <v>1.81989247311828E-2</v>
      </c>
      <c r="H248" s="137">
        <f>IF(B248="","",(VLOOKUP(MONTH(B248),Evaporação!$D$5:$F$16,3,FALSE)/(1000*3600*24*VLOOKUP(MONTH(B248),'Dados de Entrada'!$T$11:$V$22,3,FALSE)))*Simulação!D248)</f>
        <v>1.0681115591397851E-3</v>
      </c>
      <c r="I248" s="146"/>
      <c r="J248" s="138">
        <f>IF(B248="","",(E248+I248-F248-G248-H248)*3600*24*VLOOKUP(MONTH(B248),'Dados de Entrada'!$T$11:$V$22,3,FALSE))</f>
        <v>242415.603824299</v>
      </c>
      <c r="K248" s="100">
        <f>IF(B248="","",IF(J248+K247&lt;'Dados de Entrada'!$G$7,IF(Simulação!J248+K247&lt;'Dados de Entrada'!$L$7,'Dados de Entrada'!$L$7,J248+K247),'Dados de Entrada'!$G$7))</f>
        <v>107563.32</v>
      </c>
      <c r="L248" s="101">
        <f>IF(B248="","",IF(AND(J248&gt;0,K248='Dados de Entrada'!$G$7),(J248/(3600*24*VLOOKUP(MONTH(B248),'Dados de Entrada'!$T$11:$V$22,3,FALSE))),0))</f>
        <v>9.0507617915284874E-2</v>
      </c>
      <c r="M248" s="26">
        <f t="shared" si="25"/>
        <v>0.17970761791528489</v>
      </c>
      <c r="N248" s="102">
        <f>IF(B248="","",IF(K248='Dados de Entrada'!$L$7,1,0))</f>
        <v>0</v>
      </c>
      <c r="O248" s="26">
        <f t="shared" si="26"/>
        <v>12</v>
      </c>
      <c r="P248" s="110">
        <f>IF(B248="","",'Dados de Entrada'!$L$7)</f>
        <v>32269</v>
      </c>
      <c r="Q248" s="103">
        <f t="shared" si="27"/>
        <v>228</v>
      </c>
      <c r="U248" s="18"/>
    </row>
    <row r="249" spans="1:21" ht="14.25" customHeight="1" x14ac:dyDescent="0.25">
      <c r="A249" s="18"/>
      <c r="B249" s="99" t="str">
        <f>IF(AND(YEAR('Dados de Entrada'!N239)&gt;=$D$18,YEAR('Dados de Entrada'!N239)&lt;=$D$19),'Dados de Entrada'!N239,"")</f>
        <v>Janeiro/2013</v>
      </c>
      <c r="C249" s="100">
        <f t="shared" si="23"/>
        <v>107563.32</v>
      </c>
      <c r="D249" s="97">
        <f>IF(B249="","",IFERROR(
INDEX('Dados de Entrada'!$K$13:$K$35,MATCH(C249,'Dados de Entrada'!$J$13:$J$35,0)),
INDEX('Dados de Entrada'!$K$13:$K$35,MATCH(C249,'Dados de Entrada'!$J$13:$J$35,1))+
(C249-INDEX('Dados de Entrada'!$J$13:$J$35,MATCH(C249,'Dados de Entrada'!$J$13:$J$35,1)))*
(INDEX('Dados de Entrada'!$K$13:$K$35,MATCH(C249,'Dados de Entrada'!$J$13:$J$35,1)+1)-INDEX('Dados de Entrada'!$K$13:$K$35,MATCH(C249,'Dados de Entrada'!$J$13:$J$35,1)))/
(INDEX('Dados de Entrada'!$J$13:$J$35,MATCH(C249,'Dados de Entrada'!$J$13:$J$35,1)+1)-INDEX('Dados de Entrada'!$J$13:$J$35,MATCH(C249,'Dados de Entrada'!$J$13:$J$35,1)))
))</f>
        <v>23900</v>
      </c>
      <c r="E249" s="101">
        <f>IF(B249="","",('Dados de Entrada'!O239/'Dados de Entrada'!$Q$6)*'Dados de Entrada'!$L$4)</f>
        <v>0.48456463551401874</v>
      </c>
      <c r="F249" s="101">
        <f t="shared" si="24"/>
        <v>8.9200000000000002E-2</v>
      </c>
      <c r="G249" s="101">
        <f>IF(B249="","",VLOOKUP(MONTH(B249),Retiradas!$P$3:$S$14,3,FALSE))</f>
        <v>1.81989247311828E-2</v>
      </c>
      <c r="H249" s="137">
        <f>IF(B249="","",(VLOOKUP(MONTH(B249),Evaporação!$D$5:$F$16,3,FALSE)/(1000*3600*24*VLOOKUP(MONTH(B249),'Dados de Entrada'!$T$11:$V$22,3,FALSE)))*Simulação!D249)</f>
        <v>1.0056488948626046E-3</v>
      </c>
      <c r="I249" s="146"/>
      <c r="J249" s="138">
        <f>IF(B249="","",(E249+I249-F249-G249-H249)*3600*24*VLOOKUP(MONTH(B249),'Dados de Entrada'!$T$11:$V$22,3,FALSE))</f>
        <v>1007507.1097607479</v>
      </c>
      <c r="K249" s="100">
        <f>IF(B249="","",IF(J249+K248&lt;'Dados de Entrada'!$G$7,IF(Simulação!J249+K248&lt;'Dados de Entrada'!$L$7,'Dados de Entrada'!$L$7,J249+K248),'Dados de Entrada'!$G$7))</f>
        <v>107563.32</v>
      </c>
      <c r="L249" s="101">
        <f>IF(B249="","",IF(AND(J249&gt;0,K249='Dados de Entrada'!$G$7),(J249/(3600*24*VLOOKUP(MONTH(B249),'Dados de Entrada'!$T$11:$V$22,3,FALSE))),0))</f>
        <v>0.37616006188797335</v>
      </c>
      <c r="M249" s="26">
        <f t="shared" si="25"/>
        <v>0.46536006188797335</v>
      </c>
      <c r="N249" s="102">
        <f>IF(B249="","",IF(K249='Dados de Entrada'!$L$7,1,0))</f>
        <v>0</v>
      </c>
      <c r="O249" s="26">
        <f t="shared" si="26"/>
        <v>1</v>
      </c>
      <c r="P249" s="110">
        <f>IF(B249="","",'Dados de Entrada'!$L$7)</f>
        <v>32269</v>
      </c>
      <c r="Q249" s="103">
        <f t="shared" si="27"/>
        <v>229</v>
      </c>
      <c r="U249" s="18"/>
    </row>
    <row r="250" spans="1:21" ht="14.25" customHeight="1" x14ac:dyDescent="0.25">
      <c r="A250" s="18"/>
      <c r="B250" s="99" t="str">
        <f>IF(AND(YEAR('Dados de Entrada'!N240)&gt;=$D$18,YEAR('Dados de Entrada'!N240)&lt;=$D$19),'Dados de Entrada'!N240,"")</f>
        <v>Fevereiro/2013</v>
      </c>
      <c r="C250" s="100">
        <f t="shared" si="23"/>
        <v>107563.32</v>
      </c>
      <c r="D250" s="97">
        <f>IF(B250="","",IFERROR(
INDEX('Dados de Entrada'!$K$13:$K$35,MATCH(C250,'Dados de Entrada'!$J$13:$J$35,0)),
INDEX('Dados de Entrada'!$K$13:$K$35,MATCH(C250,'Dados de Entrada'!$J$13:$J$35,1))+
(C250-INDEX('Dados de Entrada'!$J$13:$J$35,MATCH(C250,'Dados de Entrada'!$J$13:$J$35,1)))*
(INDEX('Dados de Entrada'!$K$13:$K$35,MATCH(C250,'Dados de Entrada'!$J$13:$J$35,1)+1)-INDEX('Dados de Entrada'!$K$13:$K$35,MATCH(C250,'Dados de Entrada'!$J$13:$J$35,1)))/
(INDEX('Dados de Entrada'!$J$13:$J$35,MATCH(C250,'Dados de Entrada'!$J$13:$J$35,1)+1)-INDEX('Dados de Entrada'!$J$13:$J$35,MATCH(C250,'Dados de Entrada'!$J$13:$J$35,1)))
))</f>
        <v>23900</v>
      </c>
      <c r="E250" s="101">
        <f>IF(B250="","",('Dados de Entrada'!O240/'Dados de Entrada'!$Q$6)*'Dados de Entrada'!$L$4)</f>
        <v>0.41647536448598127</v>
      </c>
      <c r="F250" s="101">
        <f t="shared" si="24"/>
        <v>9.5000000000000001E-2</v>
      </c>
      <c r="G250" s="101">
        <f>IF(B250="","",VLOOKUP(MONTH(B250),Retiradas!$P$3:$S$14,3,FALSE))</f>
        <v>2.0107142857142858E-2</v>
      </c>
      <c r="H250" s="137">
        <f>IF(B250="","",(VLOOKUP(MONTH(B250),Evaporação!$D$5:$F$16,3,FALSE)/(1000*3600*24*VLOOKUP(MONTH(B250),'Dados de Entrada'!$T$11:$V$22,3,FALSE)))*Simulação!D250)</f>
        <v>1.1025297619047618E-3</v>
      </c>
      <c r="I250" s="146"/>
      <c r="J250" s="138">
        <f>IF(B250="","",(E250+I250-F250-G250-H250)*3600*24*VLOOKUP(MONTH(B250),'Dados de Entrada'!$T$11:$V$22,3,FALSE))</f>
        <v>726402.76176448574</v>
      </c>
      <c r="K250" s="100">
        <f>IF(B250="","",IF(J250+K249&lt;'Dados de Entrada'!$G$7,IF(Simulação!J250+K249&lt;'Dados de Entrada'!$L$7,'Dados de Entrada'!$L$7,J250+K249),'Dados de Entrada'!$G$7))</f>
        <v>107563.32</v>
      </c>
      <c r="L250" s="101">
        <f>IF(B250="","",IF(AND(J250&gt;0,K250='Dados de Entrada'!$G$7),(J250/(3600*24*VLOOKUP(MONTH(B250),'Dados de Entrada'!$T$11:$V$22,3,FALSE))),0))</f>
        <v>0.30026569186693358</v>
      </c>
      <c r="M250" s="26">
        <f t="shared" si="25"/>
        <v>0.39526569186693361</v>
      </c>
      <c r="N250" s="102">
        <f>IF(B250="","",IF(K250='Dados de Entrada'!$L$7,1,0))</f>
        <v>0</v>
      </c>
      <c r="O250" s="26">
        <f t="shared" si="26"/>
        <v>2</v>
      </c>
      <c r="P250" s="110">
        <f>IF(B250="","",'Dados de Entrada'!$L$7)</f>
        <v>32269</v>
      </c>
      <c r="Q250" s="103">
        <f t="shared" si="27"/>
        <v>230</v>
      </c>
      <c r="U250" s="18"/>
    </row>
    <row r="251" spans="1:21" ht="14.25" customHeight="1" x14ac:dyDescent="0.25">
      <c r="A251" s="18"/>
      <c r="B251" s="99" t="str">
        <f>IF(AND(YEAR('Dados de Entrada'!N241)&gt;=$D$18,YEAR('Dados de Entrada'!N241)&lt;=$D$19),'Dados de Entrada'!N241,"")</f>
        <v>Março/2013</v>
      </c>
      <c r="C251" s="100">
        <f t="shared" si="23"/>
        <v>107563.32</v>
      </c>
      <c r="D251" s="97">
        <f>IF(B251="","",IFERROR(
INDEX('Dados de Entrada'!$K$13:$K$35,MATCH(C251,'Dados de Entrada'!$J$13:$J$35,0)),
INDEX('Dados de Entrada'!$K$13:$K$35,MATCH(C251,'Dados de Entrada'!$J$13:$J$35,1))+
(C251-INDEX('Dados de Entrada'!$J$13:$J$35,MATCH(C251,'Dados de Entrada'!$J$13:$J$35,1)))*
(INDEX('Dados de Entrada'!$K$13:$K$35,MATCH(C251,'Dados de Entrada'!$J$13:$J$35,1)+1)-INDEX('Dados de Entrada'!$K$13:$K$35,MATCH(C251,'Dados de Entrada'!$J$13:$J$35,1)))/
(INDEX('Dados de Entrada'!$J$13:$J$35,MATCH(C251,'Dados de Entrada'!$J$13:$J$35,1)+1)-INDEX('Dados de Entrada'!$J$13:$J$35,MATCH(C251,'Dados de Entrada'!$J$13:$J$35,1)))
))</f>
        <v>23900</v>
      </c>
      <c r="E251" s="101">
        <f>IF(B251="","",('Dados de Entrada'!O241/'Dados de Entrada'!$Q$6)*'Dados de Entrada'!$L$4)</f>
        <v>0.46700097196261681</v>
      </c>
      <c r="F251" s="101">
        <f t="shared" si="24"/>
        <v>0.1</v>
      </c>
      <c r="G251" s="101">
        <f>IF(B251="","",VLOOKUP(MONTH(B251),Retiradas!$P$3:$S$14,3,FALSE))</f>
        <v>1.81989247311828E-2</v>
      </c>
      <c r="H251" s="137">
        <f>IF(B251="","",(VLOOKUP(MONTH(B251),Evaporação!$D$5:$F$16,3,FALSE)/(1000*3600*24*VLOOKUP(MONTH(B251),'Dados de Entrada'!$T$11:$V$22,3,FALSE)))*Simulação!D251)</f>
        <v>1.0279569892473119E-3</v>
      </c>
      <c r="I251" s="146"/>
      <c r="J251" s="138">
        <f>IF(B251="","",(E251+I251-F251-G251-H251)*3600*24*VLOOKUP(MONTH(B251),'Dados de Entrada'!$T$11:$V$22,3,FALSE))</f>
        <v>931478.12330467312</v>
      </c>
      <c r="K251" s="100">
        <f>IF(B251="","",IF(J251+K250&lt;'Dados de Entrada'!$G$7,IF(Simulação!J251+K250&lt;'Dados de Entrada'!$L$7,'Dados de Entrada'!$L$7,J251+K250),'Dados de Entrada'!$G$7))</f>
        <v>107563.32</v>
      </c>
      <c r="L251" s="101">
        <f>IF(B251="","",IF(AND(J251&gt;0,K251='Dados de Entrada'!$G$7),(J251/(3600*24*VLOOKUP(MONTH(B251),'Dados de Entrada'!$T$11:$V$22,3,FALSE))),0))</f>
        <v>0.34777409024218681</v>
      </c>
      <c r="M251" s="26">
        <f t="shared" si="25"/>
        <v>0.44777409024218684</v>
      </c>
      <c r="N251" s="102">
        <f>IF(B251="","",IF(K251='Dados de Entrada'!$L$7,1,0))</f>
        <v>0</v>
      </c>
      <c r="O251" s="26">
        <f t="shared" si="26"/>
        <v>3</v>
      </c>
      <c r="P251" s="110">
        <f>IF(B251="","",'Dados de Entrada'!$L$7)</f>
        <v>32269</v>
      </c>
      <c r="Q251" s="103">
        <f t="shared" si="27"/>
        <v>231</v>
      </c>
      <c r="U251" s="18"/>
    </row>
    <row r="252" spans="1:21" ht="14.25" customHeight="1" x14ac:dyDescent="0.25">
      <c r="A252" s="18"/>
      <c r="B252" s="99" t="str">
        <f>IF(AND(YEAR('Dados de Entrada'!N242)&gt;=$D$18,YEAR('Dados de Entrada'!N242)&lt;=$D$19),'Dados de Entrada'!N242,"")</f>
        <v>Abril/2013</v>
      </c>
      <c r="C252" s="100">
        <f t="shared" si="23"/>
        <v>107563.32</v>
      </c>
      <c r="D252" s="97">
        <f>IF(B252="","",IFERROR(
INDEX('Dados de Entrada'!$K$13:$K$35,MATCH(C252,'Dados de Entrada'!$J$13:$J$35,0)),
INDEX('Dados de Entrada'!$K$13:$K$35,MATCH(C252,'Dados de Entrada'!$J$13:$J$35,1))+
(C252-INDEX('Dados de Entrada'!$J$13:$J$35,MATCH(C252,'Dados de Entrada'!$J$13:$J$35,1)))*
(INDEX('Dados de Entrada'!$K$13:$K$35,MATCH(C252,'Dados de Entrada'!$J$13:$J$35,1)+1)-INDEX('Dados de Entrada'!$K$13:$K$35,MATCH(C252,'Dados de Entrada'!$J$13:$J$35,1)))/
(INDEX('Dados de Entrada'!$J$13:$J$35,MATCH(C252,'Dados de Entrada'!$J$13:$J$35,1)+1)-INDEX('Dados de Entrada'!$J$13:$J$35,MATCH(C252,'Dados de Entrada'!$J$13:$J$35,1)))
))</f>
        <v>23900</v>
      </c>
      <c r="E252" s="101">
        <f>IF(B252="","",('Dados de Entrada'!O242/'Dados de Entrada'!$Q$6)*'Dados de Entrada'!$L$4)</f>
        <v>0.37160381308411217</v>
      </c>
      <c r="F252" s="101">
        <f t="shared" si="24"/>
        <v>0.09</v>
      </c>
      <c r="G252" s="101">
        <f>IF(B252="","",VLOOKUP(MONTH(B252),Retiradas!$P$3:$S$14,3,FALSE))</f>
        <v>1.8791666666666668E-2</v>
      </c>
      <c r="H252" s="137">
        <f>IF(B252="","",(VLOOKUP(MONTH(B252),Evaporação!$D$5:$F$16,3,FALSE)/(1000*3600*24*VLOOKUP(MONTH(B252),'Dados de Entrada'!$T$11:$V$22,3,FALSE)))*Simulação!D252)</f>
        <v>1.2143634259259258E-3</v>
      </c>
      <c r="I252" s="146"/>
      <c r="J252" s="138">
        <f>IF(B252="","",(E252+I252-F252-G252-H252)*3600*24*VLOOKUP(MONTH(B252),'Dados de Entrada'!$T$11:$V$22,3,FALSE))</f>
        <v>678061.45351401891</v>
      </c>
      <c r="K252" s="100">
        <f>IF(B252="","",IF(J252+K251&lt;'Dados de Entrada'!$G$7,IF(Simulação!J252+K251&lt;'Dados de Entrada'!$L$7,'Dados de Entrada'!$L$7,J252+K251),'Dados de Entrada'!$G$7))</f>
        <v>107563.32</v>
      </c>
      <c r="L252" s="101">
        <f>IF(B252="","",IF(AND(J252&gt;0,K252='Dados de Entrada'!$G$7),(J252/(3600*24*VLOOKUP(MONTH(B252),'Dados de Entrada'!$T$11:$V$22,3,FALSE))),0))</f>
        <v>0.26159778299151965</v>
      </c>
      <c r="M252" s="26">
        <f t="shared" si="25"/>
        <v>0.35159778299151967</v>
      </c>
      <c r="N252" s="102">
        <f>IF(B252="","",IF(K252='Dados de Entrada'!$L$7,1,0))</f>
        <v>0</v>
      </c>
      <c r="O252" s="26">
        <f t="shared" si="26"/>
        <v>4</v>
      </c>
      <c r="P252" s="110">
        <f>IF(B252="","",'Dados de Entrada'!$L$7)</f>
        <v>32269</v>
      </c>
      <c r="Q252" s="103">
        <f t="shared" si="27"/>
        <v>232</v>
      </c>
      <c r="U252" s="18"/>
    </row>
    <row r="253" spans="1:21" ht="14.25" customHeight="1" x14ac:dyDescent="0.25">
      <c r="A253" s="18"/>
      <c r="B253" s="99" t="str">
        <f>IF(AND(YEAR('Dados de Entrada'!N243)&gt;=$D$18,YEAR('Dados de Entrada'!N243)&lt;=$D$19),'Dados de Entrada'!N243,"")</f>
        <v>Maio/2013</v>
      </c>
      <c r="C253" s="100">
        <f t="shared" si="23"/>
        <v>107563.32</v>
      </c>
      <c r="D253" s="97">
        <f>IF(B253="","",IFERROR(
INDEX('Dados de Entrada'!$K$13:$K$35,MATCH(C253,'Dados de Entrada'!$J$13:$J$35,0)),
INDEX('Dados de Entrada'!$K$13:$K$35,MATCH(C253,'Dados de Entrada'!$J$13:$J$35,1))+
(C253-INDEX('Dados de Entrada'!$J$13:$J$35,MATCH(C253,'Dados de Entrada'!$J$13:$J$35,1)))*
(INDEX('Dados de Entrada'!$K$13:$K$35,MATCH(C253,'Dados de Entrada'!$J$13:$J$35,1)+1)-INDEX('Dados de Entrada'!$K$13:$K$35,MATCH(C253,'Dados de Entrada'!$J$13:$J$35,1)))/
(INDEX('Dados de Entrada'!$J$13:$J$35,MATCH(C253,'Dados de Entrada'!$J$13:$J$35,1)+1)-INDEX('Dados de Entrada'!$J$13:$J$35,MATCH(C253,'Dados de Entrada'!$J$13:$J$35,1)))
))</f>
        <v>23900</v>
      </c>
      <c r="E253" s="101">
        <f>IF(B253="","",('Dados de Entrada'!O243/'Dados de Entrada'!$Q$6)*'Dados de Entrada'!$L$4)</f>
        <v>0.27849233644859811</v>
      </c>
      <c r="F253" s="101">
        <f t="shared" si="24"/>
        <v>8.5000000000000006E-2</v>
      </c>
      <c r="G253" s="101">
        <f>IF(B253="","",VLOOKUP(MONTH(B253),Retiradas!$P$3:$S$14,3,FALSE))</f>
        <v>1.81989247311828E-2</v>
      </c>
      <c r="H253" s="137">
        <f>IF(B253="","",(VLOOKUP(MONTH(B253),Evaporação!$D$5:$F$16,3,FALSE)/(1000*3600*24*VLOOKUP(MONTH(B253),'Dados de Entrada'!$T$11:$V$22,3,FALSE)))*Simulação!D253)</f>
        <v>1.2760229988052567E-3</v>
      </c>
      <c r="I253" s="146"/>
      <c r="J253" s="138">
        <f>IF(B253="","",(E253+I253-F253-G253-H253)*3600*24*VLOOKUP(MONTH(B253),'Dados de Entrada'!$T$11:$V$22,3,FALSE))</f>
        <v>466088.17394392513</v>
      </c>
      <c r="K253" s="100">
        <f>IF(B253="","",IF(J253+K252&lt;'Dados de Entrada'!$G$7,IF(Simulação!J253+K252&lt;'Dados de Entrada'!$L$7,'Dados de Entrada'!$L$7,J253+K252),'Dados de Entrada'!$G$7))</f>
        <v>107563.32</v>
      </c>
      <c r="L253" s="101">
        <f>IF(B253="","",IF(AND(J253&gt;0,K253='Dados de Entrada'!$G$7),(J253/(3600*24*VLOOKUP(MONTH(B253),'Dados de Entrada'!$T$11:$V$22,3,FALSE))),0))</f>
        <v>0.17401738871861003</v>
      </c>
      <c r="M253" s="26">
        <f t="shared" si="25"/>
        <v>0.25901738871861002</v>
      </c>
      <c r="N253" s="102">
        <f>IF(B253="","",IF(K253='Dados de Entrada'!$L$7,1,0))</f>
        <v>0</v>
      </c>
      <c r="O253" s="26">
        <f t="shared" si="26"/>
        <v>5</v>
      </c>
      <c r="P253" s="110">
        <f>IF(B253="","",'Dados de Entrada'!$L$7)</f>
        <v>32269</v>
      </c>
      <c r="Q253" s="103">
        <f t="shared" si="27"/>
        <v>233</v>
      </c>
      <c r="U253" s="18"/>
    </row>
    <row r="254" spans="1:21" ht="14.25" customHeight="1" x14ac:dyDescent="0.25">
      <c r="A254" s="18"/>
      <c r="B254" s="99" t="str">
        <f>IF(AND(YEAR('Dados de Entrada'!N244)&gt;=$D$18,YEAR('Dados de Entrada'!N244)&lt;=$D$19),'Dados de Entrada'!N244,"")</f>
        <v>Junho/2013</v>
      </c>
      <c r="C254" s="100">
        <f t="shared" si="23"/>
        <v>107563.32</v>
      </c>
      <c r="D254" s="97">
        <f>IF(B254="","",IFERROR(
INDEX('Dados de Entrada'!$K$13:$K$35,MATCH(C254,'Dados de Entrada'!$J$13:$J$35,0)),
INDEX('Dados de Entrada'!$K$13:$K$35,MATCH(C254,'Dados de Entrada'!$J$13:$J$35,1))+
(C254-INDEX('Dados de Entrada'!$J$13:$J$35,MATCH(C254,'Dados de Entrada'!$J$13:$J$35,1)))*
(INDEX('Dados de Entrada'!$K$13:$K$35,MATCH(C254,'Dados de Entrada'!$J$13:$J$35,1)+1)-INDEX('Dados de Entrada'!$K$13:$K$35,MATCH(C254,'Dados de Entrada'!$J$13:$J$35,1)))/
(INDEX('Dados de Entrada'!$J$13:$J$35,MATCH(C254,'Dados de Entrada'!$J$13:$J$35,1)+1)-INDEX('Dados de Entrada'!$J$13:$J$35,MATCH(C254,'Dados de Entrada'!$J$13:$J$35,1)))
))</f>
        <v>23900</v>
      </c>
      <c r="E254" s="101">
        <f>IF(B254="","",('Dados de Entrada'!O244/'Dados de Entrada'!$Q$6)*'Dados de Entrada'!$L$4)</f>
        <v>0.24998145794392523</v>
      </c>
      <c r="F254" s="101">
        <f t="shared" si="24"/>
        <v>7.0000000000000007E-2</v>
      </c>
      <c r="G254" s="101">
        <f>IF(B254="","",VLOOKUP(MONTH(B254),Retiradas!$P$3:$S$14,3,FALSE))</f>
        <v>1.8791666666666668E-2</v>
      </c>
      <c r="H254" s="137">
        <f>IF(B254="","",(VLOOKUP(MONTH(B254),Evaporação!$D$5:$F$16,3,FALSE)/(1000*3600*24*VLOOKUP(MONTH(B254),'Dados de Entrada'!$T$11:$V$22,3,FALSE)))*Simulação!D254)</f>
        <v>1.4504128086419755E-3</v>
      </c>
      <c r="I254" s="146"/>
      <c r="J254" s="138">
        <f>IF(B254="","",(E254+I254-F254-G254-H254)*3600*24*VLOOKUP(MONTH(B254),'Dados de Entrada'!$T$11:$V$22,3,FALSE))</f>
        <v>414044.46899065416</v>
      </c>
      <c r="K254" s="100">
        <f>IF(B254="","",IF(J254+K253&lt;'Dados de Entrada'!$G$7,IF(Simulação!J254+K253&lt;'Dados de Entrada'!$L$7,'Dados de Entrada'!$L$7,J254+K253),'Dados de Entrada'!$G$7))</f>
        <v>107563.32</v>
      </c>
      <c r="L254" s="101">
        <f>IF(B254="","",IF(AND(J254&gt;0,K254='Dados de Entrada'!$G$7),(J254/(3600*24*VLOOKUP(MONTH(B254),'Dados de Entrada'!$T$11:$V$22,3,FALSE))),0))</f>
        <v>0.15973937846861658</v>
      </c>
      <c r="M254" s="26">
        <f t="shared" si="25"/>
        <v>0.22973937846861658</v>
      </c>
      <c r="N254" s="102">
        <f>IF(B254="","",IF(K254='Dados de Entrada'!$L$7,1,0))</f>
        <v>0</v>
      </c>
      <c r="O254" s="26">
        <f t="shared" si="26"/>
        <v>6</v>
      </c>
      <c r="P254" s="110">
        <f>IF(B254="","",'Dados de Entrada'!$L$7)</f>
        <v>32269</v>
      </c>
      <c r="Q254" s="103">
        <f t="shared" si="27"/>
        <v>234</v>
      </c>
      <c r="U254" s="18"/>
    </row>
    <row r="255" spans="1:21" ht="14.25" customHeight="1" x14ac:dyDescent="0.25">
      <c r="A255" s="18"/>
      <c r="B255" s="99" t="str">
        <f>IF(AND(YEAR('Dados de Entrada'!N245)&gt;=$D$18,YEAR('Dados de Entrada'!N245)&lt;=$D$19),'Dados de Entrada'!N245,"")</f>
        <v>Julho/2013</v>
      </c>
      <c r="C255" s="100">
        <f t="shared" si="23"/>
        <v>107563.32</v>
      </c>
      <c r="D255" s="97">
        <f>IF(B255="","",IFERROR(
INDEX('Dados de Entrada'!$K$13:$K$35,MATCH(C255,'Dados de Entrada'!$J$13:$J$35,0)),
INDEX('Dados de Entrada'!$K$13:$K$35,MATCH(C255,'Dados de Entrada'!$J$13:$J$35,1))+
(C255-INDEX('Dados de Entrada'!$J$13:$J$35,MATCH(C255,'Dados de Entrada'!$J$13:$J$35,1)))*
(INDEX('Dados de Entrada'!$K$13:$K$35,MATCH(C255,'Dados de Entrada'!$J$13:$J$35,1)+1)-INDEX('Dados de Entrada'!$K$13:$K$35,MATCH(C255,'Dados de Entrada'!$J$13:$J$35,1)))/
(INDEX('Dados de Entrada'!$J$13:$J$35,MATCH(C255,'Dados de Entrada'!$J$13:$J$35,1)+1)-INDEX('Dados de Entrada'!$J$13:$J$35,MATCH(C255,'Dados de Entrada'!$J$13:$J$35,1)))
))</f>
        <v>23900</v>
      </c>
      <c r="E255" s="101">
        <f>IF(B255="","",('Dados de Entrada'!O245/'Dados de Entrada'!$Q$6)*'Dados de Entrada'!$L$4)</f>
        <v>0.17780201869158879</v>
      </c>
      <c r="F255" s="101">
        <f t="shared" si="24"/>
        <v>7.0000000000000007E-2</v>
      </c>
      <c r="G255" s="101">
        <f>IF(B255="","",VLOOKUP(MONTH(B255),Retiradas!$P$3:$S$14,3,FALSE))</f>
        <v>1.81989247311828E-2</v>
      </c>
      <c r="H255" s="137">
        <f>IF(B255="","",(VLOOKUP(MONTH(B255),Evaporação!$D$5:$F$16,3,FALSE)/(1000*3600*24*VLOOKUP(MONTH(B255),'Dados de Entrada'!$T$11:$V$22,3,FALSE)))*Simulação!D255)</f>
        <v>1.8346176821983273E-3</v>
      </c>
      <c r="I255" s="146"/>
      <c r="J255" s="138">
        <f>IF(B255="","",(E255+I255-F255-G255-H255)*3600*24*VLOOKUP(MONTH(B255),'Dados de Entrada'!$T$11:$V$22,3,FALSE))</f>
        <v>235079.08686355141</v>
      </c>
      <c r="K255" s="100">
        <f>IF(B255="","",IF(J255+K254&lt;'Dados de Entrada'!$G$7,IF(Simulação!J255+K254&lt;'Dados de Entrada'!$L$7,'Dados de Entrada'!$L$7,J255+K254),'Dados de Entrada'!$G$7))</f>
        <v>107563.32</v>
      </c>
      <c r="L255" s="101">
        <f>IF(B255="","",IF(AND(J255&gt;0,K255='Dados de Entrada'!$G$7),(J255/(3600*24*VLOOKUP(MONTH(B255),'Dados de Entrada'!$T$11:$V$22,3,FALSE))),0))</f>
        <v>8.7768476278207663E-2</v>
      </c>
      <c r="M255" s="26">
        <f t="shared" si="25"/>
        <v>0.15776847627820767</v>
      </c>
      <c r="N255" s="102">
        <f>IF(B255="","",IF(K255='Dados de Entrada'!$L$7,1,0))</f>
        <v>0</v>
      </c>
      <c r="O255" s="26">
        <f t="shared" si="26"/>
        <v>7</v>
      </c>
      <c r="P255" s="110">
        <f>IF(B255="","",'Dados de Entrada'!$L$7)</f>
        <v>32269</v>
      </c>
      <c r="Q255" s="103">
        <f t="shared" si="27"/>
        <v>235</v>
      </c>
      <c r="U255" s="18"/>
    </row>
    <row r="256" spans="1:21" ht="14.25" customHeight="1" x14ac:dyDescent="0.25">
      <c r="A256" s="18"/>
      <c r="B256" s="99" t="str">
        <f>IF(AND(YEAR('Dados de Entrada'!N246)&gt;=$D$18,YEAR('Dados de Entrada'!N246)&lt;=$D$19),'Dados de Entrada'!N246,"")</f>
        <v>Agosto/2013</v>
      </c>
      <c r="C256" s="100">
        <f t="shared" si="23"/>
        <v>107563.32</v>
      </c>
      <c r="D256" s="97">
        <f>IF(B256="","",IFERROR(
INDEX('Dados de Entrada'!$K$13:$K$35,MATCH(C256,'Dados de Entrada'!$J$13:$J$35,0)),
INDEX('Dados de Entrada'!$K$13:$K$35,MATCH(C256,'Dados de Entrada'!$J$13:$J$35,1))+
(C256-INDEX('Dados de Entrada'!$J$13:$J$35,MATCH(C256,'Dados de Entrada'!$J$13:$J$35,1)))*
(INDEX('Dados de Entrada'!$K$13:$K$35,MATCH(C256,'Dados de Entrada'!$J$13:$J$35,1)+1)-INDEX('Dados de Entrada'!$K$13:$K$35,MATCH(C256,'Dados de Entrada'!$J$13:$J$35,1)))/
(INDEX('Dados de Entrada'!$J$13:$J$35,MATCH(C256,'Dados de Entrada'!$J$13:$J$35,1)+1)-INDEX('Dados de Entrada'!$J$13:$J$35,MATCH(C256,'Dados de Entrada'!$J$13:$J$35,1)))
))</f>
        <v>23900</v>
      </c>
      <c r="E256" s="101">
        <f>IF(B256="","",('Dados de Entrada'!O246/'Dados de Entrada'!$Q$6)*'Dados de Entrada'!$L$4)</f>
        <v>0.13978751401869158</v>
      </c>
      <c r="F256" s="101">
        <f t="shared" si="24"/>
        <v>6.7000000000000004E-2</v>
      </c>
      <c r="G256" s="101">
        <f>IF(B256="","",VLOOKUP(MONTH(B256),Retiradas!$P$3:$S$14,3,FALSE))</f>
        <v>1.81989247311828E-2</v>
      </c>
      <c r="H256" s="137">
        <f>IF(B256="","",(VLOOKUP(MONTH(B256),Evaporação!$D$5:$F$16,3,FALSE)/(1000*3600*24*VLOOKUP(MONTH(B256),'Dados de Entrada'!$T$11:$V$22,3,FALSE)))*Simulação!D256)</f>
        <v>2.3905353942652329E-3</v>
      </c>
      <c r="I256" s="146"/>
      <c r="J256" s="138">
        <f>IF(B256="","",(E256+I256-F256-G256-H256)*3600*24*VLOOKUP(MONTH(B256),'Dados de Entrada'!$T$11:$V$22,3,FALSE))</f>
        <v>139807.2675476635</v>
      </c>
      <c r="K256" s="100">
        <f>IF(B256="","",IF(J256+K255&lt;'Dados de Entrada'!$G$7,IF(Simulação!J256+K255&lt;'Dados de Entrada'!$L$7,'Dados de Entrada'!$L$7,J256+K255),'Dados de Entrada'!$G$7))</f>
        <v>107563.32</v>
      </c>
      <c r="L256" s="101">
        <f>IF(B256="","",IF(AND(J256&gt;0,K256='Dados de Entrada'!$G$7),(J256/(3600*24*VLOOKUP(MONTH(B256),'Dados de Entrada'!$T$11:$V$22,3,FALSE))),0))</f>
        <v>5.2198053893243543E-2</v>
      </c>
      <c r="M256" s="26">
        <f t="shared" si="25"/>
        <v>0.11919805389324355</v>
      </c>
      <c r="N256" s="102">
        <f>IF(B256="","",IF(K256='Dados de Entrada'!$L$7,1,0))</f>
        <v>0</v>
      </c>
      <c r="O256" s="26">
        <f t="shared" si="26"/>
        <v>8</v>
      </c>
      <c r="P256" s="110">
        <f>IF(B256="","",'Dados de Entrada'!$L$7)</f>
        <v>32269</v>
      </c>
      <c r="Q256" s="103">
        <f t="shared" si="27"/>
        <v>236</v>
      </c>
      <c r="U256" s="18"/>
    </row>
    <row r="257" spans="1:21" ht="14.25" customHeight="1" x14ac:dyDescent="0.25">
      <c r="A257" s="18"/>
      <c r="B257" s="99" t="str">
        <f>IF(AND(YEAR('Dados de Entrada'!N247)&gt;=$D$18,YEAR('Dados de Entrada'!N247)&lt;=$D$19),'Dados de Entrada'!N247,"")</f>
        <v>Setembro/2013</v>
      </c>
      <c r="C257" s="100">
        <f t="shared" si="23"/>
        <v>107563.32</v>
      </c>
      <c r="D257" s="97">
        <f>IF(B257="","",IFERROR(
INDEX('Dados de Entrada'!$K$13:$K$35,MATCH(C257,'Dados de Entrada'!$J$13:$J$35,0)),
INDEX('Dados de Entrada'!$K$13:$K$35,MATCH(C257,'Dados de Entrada'!$J$13:$J$35,1))+
(C257-INDEX('Dados de Entrada'!$J$13:$J$35,MATCH(C257,'Dados de Entrada'!$J$13:$J$35,1)))*
(INDEX('Dados de Entrada'!$K$13:$K$35,MATCH(C257,'Dados de Entrada'!$J$13:$J$35,1)+1)-INDEX('Dados de Entrada'!$K$13:$K$35,MATCH(C257,'Dados de Entrada'!$J$13:$J$35,1)))/
(INDEX('Dados de Entrada'!$J$13:$J$35,MATCH(C257,'Dados de Entrada'!$J$13:$J$35,1)+1)-INDEX('Dados de Entrada'!$J$13:$J$35,MATCH(C257,'Dados de Entrada'!$J$13:$J$35,1)))
))</f>
        <v>23900</v>
      </c>
      <c r="E257" s="101">
        <f>IF(B257="","",('Dados de Entrada'!O247/'Dados de Entrada'!$Q$6)*'Dados de Entrada'!$L$4)</f>
        <v>0.14435887850467288</v>
      </c>
      <c r="F257" s="101">
        <f t="shared" si="24"/>
        <v>6.5000000000000002E-2</v>
      </c>
      <c r="G257" s="101">
        <f>IF(B257="","",VLOOKUP(MONTH(B257),Retiradas!$P$3:$S$14,3,FALSE))</f>
        <v>1.8791666666666668E-2</v>
      </c>
      <c r="H257" s="137">
        <f>IF(B257="","",(VLOOKUP(MONTH(B257),Evaporação!$D$5:$F$16,3,FALSE)/(1000*3600*24*VLOOKUP(MONTH(B257),'Dados de Entrada'!$T$11:$V$22,3,FALSE)))*Simulação!D257)</f>
        <v>2.2438522376543209E-3</v>
      </c>
      <c r="I257" s="146"/>
      <c r="J257" s="138">
        <f>IF(B257="","",(E257+I257-F257-G257-H257)*3600*24*VLOOKUP(MONTH(B257),'Dados de Entrada'!$T$11:$V$22,3,FALSE))</f>
        <v>151174.14808411212</v>
      </c>
      <c r="K257" s="100">
        <f>IF(B257="","",IF(J257+K256&lt;'Dados de Entrada'!$G$7,IF(Simulação!J257+K256&lt;'Dados de Entrada'!$L$7,'Dados de Entrada'!$L$7,J257+K256),'Dados de Entrada'!$G$7))</f>
        <v>107563.32</v>
      </c>
      <c r="L257" s="101">
        <f>IF(B257="","",IF(AND(J257&gt;0,K257='Dados de Entrada'!$G$7),(J257/(3600*24*VLOOKUP(MONTH(B257),'Dados de Entrada'!$T$11:$V$22,3,FALSE))),0))</f>
        <v>5.8323359600351898E-2</v>
      </c>
      <c r="M257" s="26">
        <f t="shared" si="25"/>
        <v>0.1233233596003519</v>
      </c>
      <c r="N257" s="102">
        <f>IF(B257="","",IF(K257='Dados de Entrada'!$L$7,1,0))</f>
        <v>0</v>
      </c>
      <c r="O257" s="26">
        <f t="shared" si="26"/>
        <v>9</v>
      </c>
      <c r="P257" s="110">
        <f>IF(B257="","",'Dados de Entrada'!$L$7)</f>
        <v>32269</v>
      </c>
      <c r="Q257" s="103">
        <f t="shared" si="27"/>
        <v>237</v>
      </c>
      <c r="U257" s="18"/>
    </row>
    <row r="258" spans="1:21" ht="14.25" customHeight="1" x14ac:dyDescent="0.25">
      <c r="A258" s="18"/>
      <c r="B258" s="99" t="str">
        <f>IF(AND(YEAR('Dados de Entrada'!N248)&gt;=$D$18,YEAR('Dados de Entrada'!N248)&lt;=$D$19),'Dados de Entrada'!N248,"")</f>
        <v>Outubro/2013</v>
      </c>
      <c r="C258" s="100">
        <f t="shared" si="23"/>
        <v>107563.32</v>
      </c>
      <c r="D258" s="97">
        <f>IF(B258="","",IFERROR(
INDEX('Dados de Entrada'!$K$13:$K$35,MATCH(C258,'Dados de Entrada'!$J$13:$J$35,0)),
INDEX('Dados de Entrada'!$K$13:$K$35,MATCH(C258,'Dados de Entrada'!$J$13:$J$35,1))+
(C258-INDEX('Dados de Entrada'!$J$13:$J$35,MATCH(C258,'Dados de Entrada'!$J$13:$J$35,1)))*
(INDEX('Dados de Entrada'!$K$13:$K$35,MATCH(C258,'Dados de Entrada'!$J$13:$J$35,1)+1)-INDEX('Dados de Entrada'!$K$13:$K$35,MATCH(C258,'Dados de Entrada'!$J$13:$J$35,1)))/
(INDEX('Dados de Entrada'!$J$13:$J$35,MATCH(C258,'Dados de Entrada'!$J$13:$J$35,1)+1)-INDEX('Dados de Entrada'!$J$13:$J$35,MATCH(C258,'Dados de Entrada'!$J$13:$J$35,1)))
))</f>
        <v>23900</v>
      </c>
      <c r="E258" s="101">
        <f>IF(B258="","",('Dados de Entrada'!O248/'Dados de Entrada'!$Q$6)*'Dados de Entrada'!$L$4)</f>
        <v>0.22580134579439248</v>
      </c>
      <c r="F258" s="101">
        <f t="shared" si="24"/>
        <v>6.2E-2</v>
      </c>
      <c r="G258" s="101">
        <f>IF(B258="","",VLOOKUP(MONTH(B258),Retiradas!$P$3:$S$14,3,FALSE))</f>
        <v>1.81989247311828E-2</v>
      </c>
      <c r="H258" s="137">
        <f>IF(B258="","",(VLOOKUP(MONTH(B258),Evaporação!$D$5:$F$16,3,FALSE)/(1000*3600*24*VLOOKUP(MONTH(B258),'Dados de Entrada'!$T$11:$V$22,3,FALSE)))*Simulação!D258)</f>
        <v>1.9524044205495817E-3</v>
      </c>
      <c r="I258" s="146"/>
      <c r="J258" s="138">
        <f>IF(B258="","",(E258+I258-F258-G258-H258)*3600*24*VLOOKUP(MONTH(B258),'Dados de Entrada'!$T$11:$V$22,3,FALSE))</f>
        <v>384752.2045757008</v>
      </c>
      <c r="K258" s="100">
        <f>IF(B258="","",IF(J258+K257&lt;'Dados de Entrada'!$G$7,IF(Simulação!J258+K257&lt;'Dados de Entrada'!$L$7,'Dados de Entrada'!$L$7,J258+K257),'Dados de Entrada'!$G$7))</f>
        <v>107563.32</v>
      </c>
      <c r="L258" s="101">
        <f>IF(B258="","",IF(AND(J258&gt;0,K258='Dados de Entrada'!$G$7),(J258/(3600*24*VLOOKUP(MONTH(B258),'Dados de Entrada'!$T$11:$V$22,3,FALSE))),0))</f>
        <v>0.14365001664266008</v>
      </c>
      <c r="M258" s="26">
        <f t="shared" si="25"/>
        <v>0.20565001664266008</v>
      </c>
      <c r="N258" s="102">
        <f>IF(B258="","",IF(K258='Dados de Entrada'!$L$7,1,0))</f>
        <v>0</v>
      </c>
      <c r="O258" s="26">
        <f t="shared" si="26"/>
        <v>10</v>
      </c>
      <c r="P258" s="110">
        <f>IF(B258="","",'Dados de Entrada'!$L$7)</f>
        <v>32269</v>
      </c>
      <c r="Q258" s="103">
        <f t="shared" si="27"/>
        <v>238</v>
      </c>
      <c r="U258" s="18"/>
    </row>
    <row r="259" spans="1:21" ht="14.25" customHeight="1" x14ac:dyDescent="0.25">
      <c r="A259" s="18"/>
      <c r="B259" s="99" t="str">
        <f>IF(AND(YEAR('Dados de Entrada'!N249)&gt;=$D$18,YEAR('Dados de Entrada'!N249)&lt;=$D$19),'Dados de Entrada'!N249,"")</f>
        <v>Novembro/2013</v>
      </c>
      <c r="C259" s="100">
        <f t="shared" si="23"/>
        <v>107563.32</v>
      </c>
      <c r="D259" s="97">
        <f>IF(B259="","",IFERROR(
INDEX('Dados de Entrada'!$K$13:$K$35,MATCH(C259,'Dados de Entrada'!$J$13:$J$35,0)),
INDEX('Dados de Entrada'!$K$13:$K$35,MATCH(C259,'Dados de Entrada'!$J$13:$J$35,1))+
(C259-INDEX('Dados de Entrada'!$J$13:$J$35,MATCH(C259,'Dados de Entrada'!$J$13:$J$35,1)))*
(INDEX('Dados de Entrada'!$K$13:$K$35,MATCH(C259,'Dados de Entrada'!$J$13:$J$35,1)+1)-INDEX('Dados de Entrada'!$K$13:$K$35,MATCH(C259,'Dados de Entrada'!$J$13:$J$35,1)))/
(INDEX('Dados de Entrada'!$J$13:$J$35,MATCH(C259,'Dados de Entrada'!$J$13:$J$35,1)+1)-INDEX('Dados de Entrada'!$J$13:$J$35,MATCH(C259,'Dados de Entrada'!$J$13:$J$35,1)))
))</f>
        <v>23900</v>
      </c>
      <c r="E259" s="101">
        <f>IF(B259="","",('Dados de Entrada'!O249/'Dados de Entrada'!$Q$6)*'Dados de Entrada'!$L$4)</f>
        <v>0.38423521495327106</v>
      </c>
      <c r="F259" s="101">
        <f t="shared" si="24"/>
        <v>7.4999999999999997E-2</v>
      </c>
      <c r="G259" s="101">
        <f>IF(B259="","",VLOOKUP(MONTH(B259),Retiradas!$P$3:$S$14,3,FALSE))</f>
        <v>1.8791666666666668E-2</v>
      </c>
      <c r="H259" s="137">
        <f>IF(B259="","",(VLOOKUP(MONTH(B259),Evaporação!$D$5:$F$16,3,FALSE)/(1000*3600*24*VLOOKUP(MONTH(B259),'Dados de Entrada'!$T$11:$V$22,3,FALSE)))*Simulação!D259)</f>
        <v>1.4033873456790122E-3</v>
      </c>
      <c r="I259" s="146"/>
      <c r="J259" s="138">
        <f>IF(B259="","",(E259+I259-F259-G259-H259)*3600*24*VLOOKUP(MONTH(B259),'Dados de Entrada'!$T$11:$V$22,3,FALSE))</f>
        <v>749192.09715887858</v>
      </c>
      <c r="K259" s="100">
        <f>IF(B259="","",IF(J259+K258&lt;'Dados de Entrada'!$G$7,IF(Simulação!J259+K258&lt;'Dados de Entrada'!$L$7,'Dados de Entrada'!$L$7,J259+K258),'Dados de Entrada'!$G$7))</f>
        <v>107563.32</v>
      </c>
      <c r="L259" s="101">
        <f>IF(B259="","",IF(AND(J259&gt;0,K259='Dados de Entrada'!$G$7),(J259/(3600*24*VLOOKUP(MONTH(B259),'Dados de Entrada'!$T$11:$V$22,3,FALSE))),0))</f>
        <v>0.28904016094092538</v>
      </c>
      <c r="M259" s="26">
        <f t="shared" si="25"/>
        <v>0.36404016094092539</v>
      </c>
      <c r="N259" s="102">
        <f>IF(B259="","",IF(K259='Dados de Entrada'!$L$7,1,0))</f>
        <v>0</v>
      </c>
      <c r="O259" s="26">
        <f t="shared" si="26"/>
        <v>11</v>
      </c>
      <c r="P259" s="110">
        <f>IF(B259="","",'Dados de Entrada'!$L$7)</f>
        <v>32269</v>
      </c>
      <c r="Q259" s="103">
        <f t="shared" si="27"/>
        <v>239</v>
      </c>
      <c r="U259" s="18"/>
    </row>
    <row r="260" spans="1:21" ht="14.25" customHeight="1" x14ac:dyDescent="0.25">
      <c r="A260" s="18"/>
      <c r="B260" s="99" t="str">
        <f>IF(AND(YEAR('Dados de Entrada'!N250)&gt;=$D$18,YEAR('Dados de Entrada'!N250)&lt;=$D$19),'Dados de Entrada'!N250,"")</f>
        <v>Dezembro/2013</v>
      </c>
      <c r="C260" s="100">
        <f t="shared" si="23"/>
        <v>107563.32</v>
      </c>
      <c r="D260" s="97">
        <f>IF(B260="","",IFERROR(
INDEX('Dados de Entrada'!$K$13:$K$35,MATCH(C260,'Dados de Entrada'!$J$13:$J$35,0)),
INDEX('Dados de Entrada'!$K$13:$K$35,MATCH(C260,'Dados de Entrada'!$J$13:$J$35,1))+
(C260-INDEX('Dados de Entrada'!$J$13:$J$35,MATCH(C260,'Dados de Entrada'!$J$13:$J$35,1)))*
(INDEX('Dados de Entrada'!$K$13:$K$35,MATCH(C260,'Dados de Entrada'!$J$13:$J$35,1)+1)-INDEX('Dados de Entrada'!$K$13:$K$35,MATCH(C260,'Dados de Entrada'!$J$13:$J$35,1)))/
(INDEX('Dados de Entrada'!$J$13:$J$35,MATCH(C260,'Dados de Entrada'!$J$13:$J$35,1)+1)-INDEX('Dados de Entrada'!$J$13:$J$35,MATCH(C260,'Dados de Entrada'!$J$13:$J$35,1)))
))</f>
        <v>23900</v>
      </c>
      <c r="E260" s="101">
        <f>IF(B260="","",('Dados de Entrada'!O250/'Dados de Entrada'!$Q$6)*'Dados de Entrada'!$L$4)</f>
        <v>0.67054699065420553</v>
      </c>
      <c r="F260" s="101">
        <f t="shared" si="24"/>
        <v>8.9200000000000002E-2</v>
      </c>
      <c r="G260" s="101">
        <f>IF(B260="","",VLOOKUP(MONTH(B260),Retiradas!$P$3:$S$14,3,FALSE))</f>
        <v>1.81989247311828E-2</v>
      </c>
      <c r="H260" s="137">
        <f>IF(B260="","",(VLOOKUP(MONTH(B260),Evaporação!$D$5:$F$16,3,FALSE)/(1000*3600*24*VLOOKUP(MONTH(B260),'Dados de Entrada'!$T$11:$V$22,3,FALSE)))*Simulação!D260)</f>
        <v>1.0681115591397851E-3</v>
      </c>
      <c r="I260" s="146"/>
      <c r="J260" s="138">
        <f>IF(B260="","",(E260+I260-F260-G260-H260)*3600*24*VLOOKUP(MONTH(B260),'Dados de Entrada'!$T$11:$V$22,3,FALSE))</f>
        <v>1505474.949768224</v>
      </c>
      <c r="K260" s="100">
        <f>IF(B260="","",IF(J260+K259&lt;'Dados de Entrada'!$G$7,IF(Simulação!J260+K259&lt;'Dados de Entrada'!$L$7,'Dados de Entrada'!$L$7,J260+K259),'Dados de Entrada'!$G$7))</f>
        <v>107563.32</v>
      </c>
      <c r="L260" s="101">
        <f>IF(B260="","",IF(AND(J260&gt;0,K260='Dados de Entrada'!$G$7),(J260/(3600*24*VLOOKUP(MONTH(B260),'Dados de Entrada'!$T$11:$V$22,3,FALSE))),0))</f>
        <v>0.56207995436388292</v>
      </c>
      <c r="M260" s="26">
        <f t="shared" si="25"/>
        <v>0.65127995436388297</v>
      </c>
      <c r="N260" s="102">
        <f>IF(B260="","",IF(K260='Dados de Entrada'!$L$7,1,0))</f>
        <v>0</v>
      </c>
      <c r="O260" s="26">
        <f t="shared" si="26"/>
        <v>12</v>
      </c>
      <c r="P260" s="110">
        <f>IF(B260="","",'Dados de Entrada'!$L$7)</f>
        <v>32269</v>
      </c>
      <c r="Q260" s="103">
        <f t="shared" si="27"/>
        <v>240</v>
      </c>
      <c r="U260" s="18"/>
    </row>
    <row r="261" spans="1:21" ht="14.25" customHeight="1" x14ac:dyDescent="0.25">
      <c r="A261" s="18"/>
      <c r="B261" s="99" t="str">
        <f>IF(AND(YEAR('Dados de Entrada'!N251)&gt;=$D$18,YEAR('Dados de Entrada'!N251)&lt;=$D$19),'Dados de Entrada'!N251,"")</f>
        <v>Janeiro/2014</v>
      </c>
      <c r="C261" s="100">
        <f t="shared" si="23"/>
        <v>107563.32</v>
      </c>
      <c r="D261" s="97">
        <f>IF(B261="","",IFERROR(
INDEX('Dados de Entrada'!$K$13:$K$35,MATCH(C261,'Dados de Entrada'!$J$13:$J$35,0)),
INDEX('Dados de Entrada'!$K$13:$K$35,MATCH(C261,'Dados de Entrada'!$J$13:$J$35,1))+
(C261-INDEX('Dados de Entrada'!$J$13:$J$35,MATCH(C261,'Dados de Entrada'!$J$13:$J$35,1)))*
(INDEX('Dados de Entrada'!$K$13:$K$35,MATCH(C261,'Dados de Entrada'!$J$13:$J$35,1)+1)-INDEX('Dados de Entrada'!$K$13:$K$35,MATCH(C261,'Dados de Entrada'!$J$13:$J$35,1)))/
(INDEX('Dados de Entrada'!$J$13:$J$35,MATCH(C261,'Dados de Entrada'!$J$13:$J$35,1)+1)-INDEX('Dados de Entrada'!$J$13:$J$35,MATCH(C261,'Dados de Entrada'!$J$13:$J$35,1)))
))</f>
        <v>23900</v>
      </c>
      <c r="E261" s="101">
        <f>IF(B261="","",('Dados de Entrada'!O251/'Dados de Entrada'!$Q$6)*'Dados de Entrada'!$L$4)</f>
        <v>0.36703244859813083</v>
      </c>
      <c r="F261" s="101">
        <f t="shared" si="24"/>
        <v>8.9200000000000002E-2</v>
      </c>
      <c r="G261" s="101">
        <f>IF(B261="","",VLOOKUP(MONTH(B261),Retiradas!$P$3:$S$14,3,FALSE))</f>
        <v>1.81989247311828E-2</v>
      </c>
      <c r="H261" s="137">
        <f>IF(B261="","",(VLOOKUP(MONTH(B261),Evaporação!$D$5:$F$16,3,FALSE)/(1000*3600*24*VLOOKUP(MONTH(B261),'Dados de Entrada'!$T$11:$V$22,3,FALSE)))*Simulação!D261)</f>
        <v>1.0056488948626046E-3</v>
      </c>
      <c r="I261" s="146"/>
      <c r="J261" s="138">
        <f>IF(B261="","",(E261+I261-F261-G261-H261)*3600*24*VLOOKUP(MONTH(B261),'Dados de Entrada'!$T$11:$V$22,3,FALSE))</f>
        <v>692708.90032523358</v>
      </c>
      <c r="K261" s="100">
        <f>IF(B261="","",IF(J261+K260&lt;'Dados de Entrada'!$G$7,IF(Simulação!J261+K260&lt;'Dados de Entrada'!$L$7,'Dados de Entrada'!$L$7,J261+K260),'Dados de Entrada'!$G$7))</f>
        <v>107563.32</v>
      </c>
      <c r="L261" s="101">
        <f>IF(B261="","",IF(AND(J261&gt;0,K261='Dados de Entrada'!$G$7),(J261/(3600*24*VLOOKUP(MONTH(B261),'Dados de Entrada'!$T$11:$V$22,3,FALSE))),0))</f>
        <v>0.25862787497208539</v>
      </c>
      <c r="M261" s="26">
        <f t="shared" si="25"/>
        <v>0.34782787497208539</v>
      </c>
      <c r="N261" s="102">
        <f>IF(B261="","",IF(K261='Dados de Entrada'!$L$7,1,0))</f>
        <v>0</v>
      </c>
      <c r="O261" s="26">
        <f t="shared" si="26"/>
        <v>1</v>
      </c>
      <c r="P261" s="110">
        <f>IF(B261="","",'Dados de Entrada'!$L$7)</f>
        <v>32269</v>
      </c>
      <c r="Q261" s="103">
        <f t="shared" si="27"/>
        <v>241</v>
      </c>
      <c r="U261" s="18"/>
    </row>
    <row r="262" spans="1:21" ht="14.25" customHeight="1" x14ac:dyDescent="0.25">
      <c r="A262" s="18"/>
      <c r="B262" s="99" t="str">
        <f>IF(AND(YEAR('Dados de Entrada'!N252)&gt;=$D$18,YEAR('Dados de Entrada'!N252)&lt;=$D$19),'Dados de Entrada'!N252,"")</f>
        <v>Fevereiro/2014</v>
      </c>
      <c r="C262" s="100">
        <f t="shared" si="23"/>
        <v>107563.32</v>
      </c>
      <c r="D262" s="97">
        <f>IF(B262="","",IFERROR(
INDEX('Dados de Entrada'!$K$13:$K$35,MATCH(C262,'Dados de Entrada'!$J$13:$J$35,0)),
INDEX('Dados de Entrada'!$K$13:$K$35,MATCH(C262,'Dados de Entrada'!$J$13:$J$35,1))+
(C262-INDEX('Dados de Entrada'!$J$13:$J$35,MATCH(C262,'Dados de Entrada'!$J$13:$J$35,1)))*
(INDEX('Dados de Entrada'!$K$13:$K$35,MATCH(C262,'Dados de Entrada'!$J$13:$J$35,1)+1)-INDEX('Dados de Entrada'!$K$13:$K$35,MATCH(C262,'Dados de Entrada'!$J$13:$J$35,1)))/
(INDEX('Dados de Entrada'!$J$13:$J$35,MATCH(C262,'Dados de Entrada'!$J$13:$J$35,1)+1)-INDEX('Dados de Entrada'!$J$13:$J$35,MATCH(C262,'Dados de Entrada'!$J$13:$J$35,1)))
))</f>
        <v>23900</v>
      </c>
      <c r="E262" s="101">
        <f>IF(B262="","",('Dados de Entrada'!O252/'Dados de Entrada'!$Q$6)*'Dados de Entrada'!$L$4)</f>
        <v>0.23145540186915886</v>
      </c>
      <c r="F262" s="101">
        <f t="shared" si="24"/>
        <v>9.5000000000000001E-2</v>
      </c>
      <c r="G262" s="101">
        <f>IF(B262="","",VLOOKUP(MONTH(B262),Retiradas!$P$3:$S$14,3,FALSE))</f>
        <v>2.0107142857142858E-2</v>
      </c>
      <c r="H262" s="137">
        <f>IF(B262="","",(VLOOKUP(MONTH(B262),Evaporação!$D$5:$F$16,3,FALSE)/(1000*3600*24*VLOOKUP(MONTH(B262),'Dados de Entrada'!$T$11:$V$22,3,FALSE)))*Simulação!D262)</f>
        <v>1.1025297619047618E-3</v>
      </c>
      <c r="I262" s="146"/>
      <c r="J262" s="138">
        <f>IF(B262="","",(E262+I262-F262-G262-H262)*3600*24*VLOOKUP(MONTH(B262),'Dados de Entrada'!$T$11:$V$22,3,FALSE))</f>
        <v>278802.46820186911</v>
      </c>
      <c r="K262" s="100">
        <f>IF(B262="","",IF(J262+K261&lt;'Dados de Entrada'!$G$7,IF(Simulação!J262+K261&lt;'Dados de Entrada'!$L$7,'Dados de Entrada'!$L$7,J262+K261),'Dados de Entrada'!$G$7))</f>
        <v>107563.32</v>
      </c>
      <c r="L262" s="101">
        <f>IF(B262="","",IF(AND(J262&gt;0,K262='Dados de Entrada'!$G$7),(J262/(3600*24*VLOOKUP(MONTH(B262),'Dados de Entrada'!$T$11:$V$22,3,FALSE))),0))</f>
        <v>0.11524572925011124</v>
      </c>
      <c r="M262" s="26">
        <f t="shared" si="25"/>
        <v>0.21024572925011126</v>
      </c>
      <c r="N262" s="102">
        <f>IF(B262="","",IF(K262='Dados de Entrada'!$L$7,1,0))</f>
        <v>0</v>
      </c>
      <c r="O262" s="26">
        <f t="shared" si="26"/>
        <v>2</v>
      </c>
      <c r="P262" s="110">
        <f>IF(B262="","",'Dados de Entrada'!$L$7)</f>
        <v>32269</v>
      </c>
      <c r="Q262" s="103">
        <f t="shared" si="27"/>
        <v>242</v>
      </c>
      <c r="U262" s="18"/>
    </row>
    <row r="263" spans="1:21" ht="14.25" customHeight="1" x14ac:dyDescent="0.25">
      <c r="A263" s="18"/>
      <c r="B263" s="99" t="str">
        <f>IF(AND(YEAR('Dados de Entrada'!N253)&gt;=$D$18,YEAR('Dados de Entrada'!N253)&lt;=$D$19),'Dados de Entrada'!N253,"")</f>
        <v>Março/2014</v>
      </c>
      <c r="C263" s="100">
        <f t="shared" si="23"/>
        <v>107563.32</v>
      </c>
      <c r="D263" s="97">
        <f>IF(B263="","",IFERROR(
INDEX('Dados de Entrada'!$K$13:$K$35,MATCH(C263,'Dados de Entrada'!$J$13:$J$35,0)),
INDEX('Dados de Entrada'!$K$13:$K$35,MATCH(C263,'Dados de Entrada'!$J$13:$J$35,1))+
(C263-INDEX('Dados de Entrada'!$J$13:$J$35,MATCH(C263,'Dados de Entrada'!$J$13:$J$35,1)))*
(INDEX('Dados de Entrada'!$K$13:$K$35,MATCH(C263,'Dados de Entrada'!$J$13:$J$35,1)+1)-INDEX('Dados de Entrada'!$K$13:$K$35,MATCH(C263,'Dados de Entrada'!$J$13:$J$35,1)))/
(INDEX('Dados de Entrada'!$J$13:$J$35,MATCH(C263,'Dados de Entrada'!$J$13:$J$35,1)+1)-INDEX('Dados de Entrada'!$J$13:$J$35,MATCH(C263,'Dados de Entrada'!$J$13:$J$35,1)))
))</f>
        <v>23900</v>
      </c>
      <c r="E263" s="101">
        <f>IF(B263="","",('Dados de Entrada'!O253/'Dados de Entrada'!$Q$6)*'Dados de Entrada'!$L$4)</f>
        <v>0.20847828037383173</v>
      </c>
      <c r="F263" s="101">
        <f t="shared" si="24"/>
        <v>0.1</v>
      </c>
      <c r="G263" s="101">
        <f>IF(B263="","",VLOOKUP(MONTH(B263),Retiradas!$P$3:$S$14,3,FALSE))</f>
        <v>1.81989247311828E-2</v>
      </c>
      <c r="H263" s="137">
        <f>IF(B263="","",(VLOOKUP(MONTH(B263),Evaporação!$D$5:$F$16,3,FALSE)/(1000*3600*24*VLOOKUP(MONTH(B263),'Dados de Entrada'!$T$11:$V$22,3,FALSE)))*Simulação!D263)</f>
        <v>1.0279569892473119E-3</v>
      </c>
      <c r="I263" s="146"/>
      <c r="J263" s="138">
        <f>IF(B263="","",(E263+I263-F263-G263-H263)*3600*24*VLOOKUP(MONTH(B263),'Dados de Entrada'!$T$11:$V$22,3,FALSE))</f>
        <v>239050.94615327087</v>
      </c>
      <c r="K263" s="100">
        <f>IF(B263="","",IF(J263+K262&lt;'Dados de Entrada'!$G$7,IF(Simulação!J263+K262&lt;'Dados de Entrada'!$L$7,'Dados de Entrada'!$L$7,J263+K262),'Dados de Entrada'!$G$7))</f>
        <v>107563.32</v>
      </c>
      <c r="L263" s="101">
        <f>IF(B263="","",IF(AND(J263&gt;0,K263='Dados de Entrada'!$G$7),(J263/(3600*24*VLOOKUP(MONTH(B263),'Dados de Entrada'!$T$11:$V$22,3,FALSE))),0))</f>
        <v>8.9251398653401606E-2</v>
      </c>
      <c r="M263" s="26">
        <f t="shared" si="25"/>
        <v>0.18925139865340163</v>
      </c>
      <c r="N263" s="102">
        <f>IF(B263="","",IF(K263='Dados de Entrada'!$L$7,1,0))</f>
        <v>0</v>
      </c>
      <c r="O263" s="26">
        <f t="shared" si="26"/>
        <v>3</v>
      </c>
      <c r="P263" s="110">
        <f>IF(B263="","",'Dados de Entrada'!$L$7)</f>
        <v>32269</v>
      </c>
      <c r="Q263" s="103">
        <f t="shared" si="27"/>
        <v>243</v>
      </c>
      <c r="U263" s="18"/>
    </row>
    <row r="264" spans="1:21" ht="14.25" customHeight="1" x14ac:dyDescent="0.25">
      <c r="A264" s="18"/>
      <c r="B264" s="99" t="str">
        <f>IF(AND(YEAR('Dados de Entrada'!N254)&gt;=$D$18,YEAR('Dados de Entrada'!N254)&lt;=$D$19),'Dados de Entrada'!N254,"")</f>
        <v>Abril/2014</v>
      </c>
      <c r="C264" s="100">
        <f t="shared" si="23"/>
        <v>107563.32</v>
      </c>
      <c r="D264" s="97">
        <f>IF(B264="","",IFERROR(
INDEX('Dados de Entrada'!$K$13:$K$35,MATCH(C264,'Dados de Entrada'!$J$13:$J$35,0)),
INDEX('Dados de Entrada'!$K$13:$K$35,MATCH(C264,'Dados de Entrada'!$J$13:$J$35,1))+
(C264-INDEX('Dados de Entrada'!$J$13:$J$35,MATCH(C264,'Dados de Entrada'!$J$13:$J$35,1)))*
(INDEX('Dados de Entrada'!$K$13:$K$35,MATCH(C264,'Dados de Entrada'!$J$13:$J$35,1)+1)-INDEX('Dados de Entrada'!$K$13:$K$35,MATCH(C264,'Dados de Entrada'!$J$13:$J$35,1)))/
(INDEX('Dados de Entrada'!$J$13:$J$35,MATCH(C264,'Dados de Entrada'!$J$13:$J$35,1)+1)-INDEX('Dados de Entrada'!$J$13:$J$35,MATCH(C264,'Dados de Entrada'!$J$13:$J$35,1)))
))</f>
        <v>23900</v>
      </c>
      <c r="E264" s="101">
        <f>IF(B264="","",('Dados de Entrada'!O254/'Dados de Entrada'!$Q$6)*'Dados de Entrada'!$L$4)</f>
        <v>0.25166564485981308</v>
      </c>
      <c r="F264" s="101">
        <f t="shared" si="24"/>
        <v>0.09</v>
      </c>
      <c r="G264" s="101">
        <f>IF(B264="","",VLOOKUP(MONTH(B264),Retiradas!$P$3:$S$14,3,FALSE))</f>
        <v>1.8791666666666668E-2</v>
      </c>
      <c r="H264" s="137">
        <f>IF(B264="","",(VLOOKUP(MONTH(B264),Evaporação!$D$5:$F$16,3,FALSE)/(1000*3600*24*VLOOKUP(MONTH(B264),'Dados de Entrada'!$T$11:$V$22,3,FALSE)))*Simulação!D264)</f>
        <v>1.2143634259259258E-3</v>
      </c>
      <c r="I264" s="146"/>
      <c r="J264" s="138">
        <f>IF(B264="","",(E264+I264-F264-G264-H264)*3600*24*VLOOKUP(MONTH(B264),'Dados de Entrada'!$T$11:$V$22,3,FALSE))</f>
        <v>367181.72147663549</v>
      </c>
      <c r="K264" s="100">
        <f>IF(B264="","",IF(J264+K263&lt;'Dados de Entrada'!$G$7,IF(Simulação!J264+K263&lt;'Dados de Entrada'!$L$7,'Dados de Entrada'!$L$7,J264+K263),'Dados de Entrada'!$G$7))</f>
        <v>107563.32</v>
      </c>
      <c r="L264" s="101">
        <f>IF(B264="","",IF(AND(J264&gt;0,K264='Dados de Entrada'!$G$7),(J264/(3600*24*VLOOKUP(MONTH(B264),'Dados de Entrada'!$T$11:$V$22,3,FALSE))),0))</f>
        <v>0.14165961476722047</v>
      </c>
      <c r="M264" s="26">
        <f t="shared" si="25"/>
        <v>0.23165961476722047</v>
      </c>
      <c r="N264" s="102">
        <f>IF(B264="","",IF(K264='Dados de Entrada'!$L$7,1,0))</f>
        <v>0</v>
      </c>
      <c r="O264" s="26">
        <f t="shared" si="26"/>
        <v>4</v>
      </c>
      <c r="P264" s="110">
        <f>IF(B264="","",'Dados de Entrada'!$L$7)</f>
        <v>32269</v>
      </c>
      <c r="Q264" s="103">
        <f t="shared" si="27"/>
        <v>244</v>
      </c>
      <c r="U264" s="18"/>
    </row>
    <row r="265" spans="1:21" ht="14.25" customHeight="1" x14ac:dyDescent="0.25">
      <c r="A265" s="18"/>
      <c r="B265" s="99" t="str">
        <f>IF(AND(YEAR('Dados de Entrada'!N255)&gt;=$D$18,YEAR('Dados de Entrada'!N255)&lt;=$D$19),'Dados de Entrada'!N255,"")</f>
        <v>Maio/2014</v>
      </c>
      <c r="C265" s="100">
        <f t="shared" si="23"/>
        <v>107563.32</v>
      </c>
      <c r="D265" s="97">
        <f>IF(B265="","",IFERROR(
INDEX('Dados de Entrada'!$K$13:$K$35,MATCH(C265,'Dados de Entrada'!$J$13:$J$35,0)),
INDEX('Dados de Entrada'!$K$13:$K$35,MATCH(C265,'Dados de Entrada'!$J$13:$J$35,1))+
(C265-INDEX('Dados de Entrada'!$J$13:$J$35,MATCH(C265,'Dados de Entrada'!$J$13:$J$35,1)))*
(INDEX('Dados de Entrada'!$K$13:$K$35,MATCH(C265,'Dados de Entrada'!$J$13:$J$35,1)+1)-INDEX('Dados de Entrada'!$K$13:$K$35,MATCH(C265,'Dados de Entrada'!$J$13:$J$35,1)))/
(INDEX('Dados de Entrada'!$J$13:$J$35,MATCH(C265,'Dados de Entrada'!$J$13:$J$35,1)+1)-INDEX('Dados de Entrada'!$J$13:$J$35,MATCH(C265,'Dados de Entrada'!$J$13:$J$35,1)))
))</f>
        <v>23900</v>
      </c>
      <c r="E265" s="101">
        <f>IF(B265="","",('Dados de Entrada'!O255/'Dados de Entrada'!$Q$6)*'Dados de Entrada'!$L$4)</f>
        <v>0.15085502803738315</v>
      </c>
      <c r="F265" s="101">
        <f t="shared" si="24"/>
        <v>8.5000000000000006E-2</v>
      </c>
      <c r="G265" s="101">
        <f>IF(B265="","",VLOOKUP(MONTH(B265),Retiradas!$P$3:$S$14,3,FALSE))</f>
        <v>1.81989247311828E-2</v>
      </c>
      <c r="H265" s="137">
        <f>IF(B265="","",(VLOOKUP(MONTH(B265),Evaporação!$D$5:$F$16,3,FALSE)/(1000*3600*24*VLOOKUP(MONTH(B265),'Dados de Entrada'!$T$11:$V$22,3,FALSE)))*Simulação!D265)</f>
        <v>1.2760229988052567E-3</v>
      </c>
      <c r="I265" s="146"/>
      <c r="J265" s="138">
        <f>IF(B265="","",(E265+I265-F265-G265-H265)*3600*24*VLOOKUP(MONTH(B265),'Dados de Entrada'!$T$11:$V$22,3,FALSE))</f>
        <v>124224.40709532701</v>
      </c>
      <c r="K265" s="100">
        <f>IF(B265="","",IF(J265+K264&lt;'Dados de Entrada'!$G$7,IF(Simulação!J265+K264&lt;'Dados de Entrada'!$L$7,'Dados de Entrada'!$L$7,J265+K264),'Dados de Entrada'!$G$7))</f>
        <v>107563.32</v>
      </c>
      <c r="L265" s="101">
        <f>IF(B265="","",IF(AND(J265&gt;0,K265='Dados de Entrada'!$G$7),(J265/(3600*24*VLOOKUP(MONTH(B265),'Dados de Entrada'!$T$11:$V$22,3,FALSE))),0))</f>
        <v>4.6380080307395093E-2</v>
      </c>
      <c r="M265" s="26">
        <f t="shared" si="25"/>
        <v>0.13138008030739509</v>
      </c>
      <c r="N265" s="102">
        <f>IF(B265="","",IF(K265='Dados de Entrada'!$L$7,1,0))</f>
        <v>0</v>
      </c>
      <c r="O265" s="26">
        <f t="shared" si="26"/>
        <v>5</v>
      </c>
      <c r="P265" s="110">
        <f>IF(B265="","",'Dados de Entrada'!$L$7)</f>
        <v>32269</v>
      </c>
      <c r="Q265" s="103">
        <f t="shared" si="27"/>
        <v>245</v>
      </c>
      <c r="U265" s="18"/>
    </row>
    <row r="266" spans="1:21" ht="14.25" customHeight="1" x14ac:dyDescent="0.25">
      <c r="A266" s="18"/>
      <c r="B266" s="99" t="str">
        <f>IF(AND(YEAR('Dados de Entrada'!N256)&gt;=$D$18,YEAR('Dados de Entrada'!N256)&lt;=$D$19),'Dados de Entrada'!N256,"")</f>
        <v>Junho/2014</v>
      </c>
      <c r="C266" s="100">
        <f t="shared" si="23"/>
        <v>107563.32</v>
      </c>
      <c r="D266" s="97">
        <f>IF(B266="","",IFERROR(
INDEX('Dados de Entrada'!$K$13:$K$35,MATCH(C266,'Dados de Entrada'!$J$13:$J$35,0)),
INDEX('Dados de Entrada'!$K$13:$K$35,MATCH(C266,'Dados de Entrada'!$J$13:$J$35,1))+
(C266-INDEX('Dados de Entrada'!$J$13:$J$35,MATCH(C266,'Dados de Entrada'!$J$13:$J$35,1)))*
(INDEX('Dados de Entrada'!$K$13:$K$35,MATCH(C266,'Dados de Entrada'!$J$13:$J$35,1)+1)-INDEX('Dados de Entrada'!$K$13:$K$35,MATCH(C266,'Dados de Entrada'!$J$13:$J$35,1)))/
(INDEX('Dados de Entrada'!$J$13:$J$35,MATCH(C266,'Dados de Entrada'!$J$13:$J$35,1)+1)-INDEX('Dados de Entrada'!$J$13:$J$35,MATCH(C266,'Dados de Entrada'!$J$13:$J$35,1)))
))</f>
        <v>23900</v>
      </c>
      <c r="E266" s="101">
        <f>IF(B266="","",('Dados de Entrada'!O256/'Dados de Entrada'!$Q$6)*'Dados de Entrada'!$L$4)</f>
        <v>0.12956209345794392</v>
      </c>
      <c r="F266" s="101">
        <f t="shared" si="24"/>
        <v>7.0000000000000007E-2</v>
      </c>
      <c r="G266" s="101">
        <f>IF(B266="","",VLOOKUP(MONTH(B266),Retiradas!$P$3:$S$14,3,FALSE))</f>
        <v>1.8791666666666668E-2</v>
      </c>
      <c r="H266" s="137">
        <f>IF(B266="","",(VLOOKUP(MONTH(B266),Evaporação!$D$5:$F$16,3,FALSE)/(1000*3600*24*VLOOKUP(MONTH(B266),'Dados de Entrada'!$T$11:$V$22,3,FALSE)))*Simulação!D266)</f>
        <v>1.4504128086419755E-3</v>
      </c>
      <c r="I266" s="146"/>
      <c r="J266" s="138">
        <f>IF(B266="","",(E266+I266-F266-G266-H266)*3600*24*VLOOKUP(MONTH(B266),'Dados de Entrada'!$T$11:$V$22,3,FALSE))</f>
        <v>101917.47624299061</v>
      </c>
      <c r="K266" s="100">
        <f>IF(B266="","",IF(J266+K265&lt;'Dados de Entrada'!$G$7,IF(Simulação!J266+K265&lt;'Dados de Entrada'!$L$7,'Dados de Entrada'!$L$7,J266+K265),'Dados de Entrada'!$G$7))</f>
        <v>107563.32</v>
      </c>
      <c r="L266" s="101">
        <f>IF(B266="","",IF(AND(J266&gt;0,K266='Dados de Entrada'!$G$7),(J266/(3600*24*VLOOKUP(MONTH(B266),'Dados de Entrada'!$T$11:$V$22,3,FALSE))),0))</f>
        <v>3.9320013982635266E-2</v>
      </c>
      <c r="M266" s="26">
        <f t="shared" si="25"/>
        <v>0.10932001398263527</v>
      </c>
      <c r="N266" s="102">
        <f>IF(B266="","",IF(K266='Dados de Entrada'!$L$7,1,0))</f>
        <v>0</v>
      </c>
      <c r="O266" s="26">
        <f t="shared" si="26"/>
        <v>6</v>
      </c>
      <c r="P266" s="110">
        <f>IF(B266="","",'Dados de Entrada'!$L$7)</f>
        <v>32269</v>
      </c>
      <c r="Q266" s="103">
        <f t="shared" si="27"/>
        <v>246</v>
      </c>
      <c r="U266" s="18"/>
    </row>
    <row r="267" spans="1:21" ht="14.25" customHeight="1" x14ac:dyDescent="0.25">
      <c r="A267" s="18"/>
      <c r="B267" s="99" t="str">
        <f>IF(AND(YEAR('Dados de Entrada'!N257)&gt;=$D$18,YEAR('Dados de Entrada'!N257)&lt;=$D$19),'Dados de Entrada'!N257,"")</f>
        <v>Julho/2014</v>
      </c>
      <c r="C267" s="100">
        <f t="shared" si="23"/>
        <v>107563.32</v>
      </c>
      <c r="D267" s="97">
        <f>IF(B267="","",IFERROR(
INDEX('Dados de Entrada'!$K$13:$K$35,MATCH(C267,'Dados de Entrada'!$J$13:$J$35,0)),
INDEX('Dados de Entrada'!$K$13:$K$35,MATCH(C267,'Dados de Entrada'!$J$13:$J$35,1))+
(C267-INDEX('Dados de Entrada'!$J$13:$J$35,MATCH(C267,'Dados de Entrada'!$J$13:$J$35,1)))*
(INDEX('Dados de Entrada'!$K$13:$K$35,MATCH(C267,'Dados de Entrada'!$J$13:$J$35,1)+1)-INDEX('Dados de Entrada'!$K$13:$K$35,MATCH(C267,'Dados de Entrada'!$J$13:$J$35,1)))/
(INDEX('Dados de Entrada'!$J$13:$J$35,MATCH(C267,'Dados de Entrada'!$J$13:$J$35,1)+1)-INDEX('Dados de Entrada'!$J$13:$J$35,MATCH(C267,'Dados de Entrada'!$J$13:$J$35,1)))
))</f>
        <v>23900</v>
      </c>
      <c r="E267" s="101">
        <f>IF(B267="","",('Dados de Entrada'!O257/'Dados de Entrada'!$Q$6)*'Dados de Entrada'!$L$4)</f>
        <v>0.11897577570093458</v>
      </c>
      <c r="F267" s="101">
        <f t="shared" si="24"/>
        <v>7.0000000000000007E-2</v>
      </c>
      <c r="G267" s="101">
        <f>IF(B267="","",VLOOKUP(MONTH(B267),Retiradas!$P$3:$S$14,3,FALSE))</f>
        <v>1.81989247311828E-2</v>
      </c>
      <c r="H267" s="137">
        <f>IF(B267="","",(VLOOKUP(MONTH(B267),Evaporação!$D$5:$F$16,3,FALSE)/(1000*3600*24*VLOOKUP(MONTH(B267),'Dados de Entrada'!$T$11:$V$22,3,FALSE)))*Simulação!D267)</f>
        <v>1.8346176821983273E-3</v>
      </c>
      <c r="I267" s="146"/>
      <c r="J267" s="138">
        <f>IF(B267="","",(E267+I267-F267-G267-H267)*3600*24*VLOOKUP(MONTH(B267),'Dados de Entrada'!$T$11:$V$22,3,FALSE))</f>
        <v>77518.877637383164</v>
      </c>
      <c r="K267" s="100">
        <f>IF(B267="","",IF(J267+K266&lt;'Dados de Entrada'!$G$7,IF(Simulação!J267+K266&lt;'Dados de Entrada'!$L$7,'Dados de Entrada'!$L$7,J267+K266),'Dados de Entrada'!$G$7))</f>
        <v>107563.32</v>
      </c>
      <c r="L267" s="101">
        <f>IF(B267="","",IF(AND(J267&gt;0,K267='Dados de Entrada'!$G$7),(J267/(3600*24*VLOOKUP(MONTH(B267),'Dados de Entrada'!$T$11:$V$22,3,FALSE))),0))</f>
        <v>2.8942233287553451E-2</v>
      </c>
      <c r="M267" s="26">
        <f t="shared" si="25"/>
        <v>9.8942233287553458E-2</v>
      </c>
      <c r="N267" s="102">
        <f>IF(B267="","",IF(K267='Dados de Entrada'!$L$7,1,0))</f>
        <v>0</v>
      </c>
      <c r="O267" s="26">
        <f t="shared" si="26"/>
        <v>7</v>
      </c>
      <c r="P267" s="110">
        <f>IF(B267="","",'Dados de Entrada'!$L$7)</f>
        <v>32269</v>
      </c>
      <c r="Q267" s="103">
        <f t="shared" si="27"/>
        <v>247</v>
      </c>
      <c r="U267" s="18"/>
    </row>
    <row r="268" spans="1:21" ht="14.25" customHeight="1" x14ac:dyDescent="0.25">
      <c r="A268" s="18"/>
      <c r="B268" s="99" t="str">
        <f>IF(AND(YEAR('Dados de Entrada'!N258)&gt;=$D$18,YEAR('Dados de Entrada'!N258)&lt;=$D$19),'Dados de Entrada'!N258,"")</f>
        <v>Agosto/2014</v>
      </c>
      <c r="C268" s="100">
        <f t="shared" si="23"/>
        <v>107563.32</v>
      </c>
      <c r="D268" s="97">
        <f>IF(B268="","",IFERROR(
INDEX('Dados de Entrada'!$K$13:$K$35,MATCH(C268,'Dados de Entrada'!$J$13:$J$35,0)),
INDEX('Dados de Entrada'!$K$13:$K$35,MATCH(C268,'Dados de Entrada'!$J$13:$J$35,1))+
(C268-INDEX('Dados de Entrada'!$J$13:$J$35,MATCH(C268,'Dados de Entrada'!$J$13:$J$35,1)))*
(INDEX('Dados de Entrada'!$K$13:$K$35,MATCH(C268,'Dados de Entrada'!$J$13:$J$35,1)+1)-INDEX('Dados de Entrada'!$K$13:$K$35,MATCH(C268,'Dados de Entrada'!$J$13:$J$35,1)))/
(INDEX('Dados de Entrada'!$J$13:$J$35,MATCH(C268,'Dados de Entrada'!$J$13:$J$35,1)+1)-INDEX('Dados de Entrada'!$J$13:$J$35,MATCH(C268,'Dados de Entrada'!$J$13:$J$35,1)))
))</f>
        <v>23900</v>
      </c>
      <c r="E268" s="101">
        <f>IF(B268="","",('Dados de Entrada'!O258/'Dados de Entrada'!$Q$6)*'Dados de Entrada'!$L$4)</f>
        <v>0.102976</v>
      </c>
      <c r="F268" s="101">
        <f t="shared" si="24"/>
        <v>6.7000000000000004E-2</v>
      </c>
      <c r="G268" s="101">
        <f>IF(B268="","",VLOOKUP(MONTH(B268),Retiradas!$P$3:$S$14,3,FALSE))</f>
        <v>1.81989247311828E-2</v>
      </c>
      <c r="H268" s="137">
        <f>IF(B268="","",(VLOOKUP(MONTH(B268),Evaporação!$D$5:$F$16,3,FALSE)/(1000*3600*24*VLOOKUP(MONTH(B268),'Dados de Entrada'!$T$11:$V$22,3,FALSE)))*Simulação!D268)</f>
        <v>2.3905353942652329E-3</v>
      </c>
      <c r="I268" s="146"/>
      <c r="J268" s="138">
        <f>IF(B268="","",(E268+I268-F268-G268-H268)*3600*24*VLOOKUP(MONTH(B268),'Dados de Entrada'!$T$11:$V$22,3,FALSE))</f>
        <v>41211.308399999973</v>
      </c>
      <c r="K268" s="100">
        <f>IF(B268="","",IF(J268+K267&lt;'Dados de Entrada'!$G$7,IF(Simulação!J268+K267&lt;'Dados de Entrada'!$L$7,'Dados de Entrada'!$L$7,J268+K267),'Dados de Entrada'!$G$7))</f>
        <v>107563.32</v>
      </c>
      <c r="L268" s="101">
        <f>IF(B268="","",IF(AND(J268&gt;0,K268='Dados de Entrada'!$G$7),(J268/(3600*24*VLOOKUP(MONTH(B268),'Dados de Entrada'!$T$11:$V$22,3,FALSE))),0))</f>
        <v>1.5386539874551962E-2</v>
      </c>
      <c r="M268" s="26">
        <f t="shared" si="25"/>
        <v>8.2386539874551967E-2</v>
      </c>
      <c r="N268" s="102">
        <f>IF(B268="","",IF(K268='Dados de Entrada'!$L$7,1,0))</f>
        <v>0</v>
      </c>
      <c r="O268" s="26">
        <f t="shared" si="26"/>
        <v>8</v>
      </c>
      <c r="P268" s="110">
        <f>IF(B268="","",'Dados de Entrada'!$L$7)</f>
        <v>32269</v>
      </c>
      <c r="Q268" s="103">
        <f t="shared" si="27"/>
        <v>248</v>
      </c>
      <c r="U268" s="18"/>
    </row>
    <row r="269" spans="1:21" ht="14.25" customHeight="1" x14ac:dyDescent="0.25">
      <c r="A269" s="18"/>
      <c r="B269" s="99" t="str">
        <f>IF(AND(YEAR('Dados de Entrada'!N259)&gt;=$D$18,YEAR('Dados de Entrada'!N259)&lt;=$D$19),'Dados de Entrada'!N259,"")</f>
        <v>Setembro/2014</v>
      </c>
      <c r="C269" s="100">
        <f t="shared" si="23"/>
        <v>107563.32</v>
      </c>
      <c r="D269" s="97">
        <f>IF(B269="","",IFERROR(
INDEX('Dados de Entrada'!$K$13:$K$35,MATCH(C269,'Dados de Entrada'!$J$13:$J$35,0)),
INDEX('Dados de Entrada'!$K$13:$K$35,MATCH(C269,'Dados de Entrada'!$J$13:$J$35,1))+
(C269-INDEX('Dados de Entrada'!$J$13:$J$35,MATCH(C269,'Dados de Entrada'!$J$13:$J$35,1)))*
(INDEX('Dados de Entrada'!$K$13:$K$35,MATCH(C269,'Dados de Entrada'!$J$13:$J$35,1)+1)-INDEX('Dados de Entrada'!$K$13:$K$35,MATCH(C269,'Dados de Entrada'!$J$13:$J$35,1)))/
(INDEX('Dados de Entrada'!$J$13:$J$35,MATCH(C269,'Dados de Entrada'!$J$13:$J$35,1)+1)-INDEX('Dados de Entrada'!$J$13:$J$35,MATCH(C269,'Dados de Entrada'!$J$13:$J$35,1)))
))</f>
        <v>23900</v>
      </c>
      <c r="E269" s="101">
        <f>IF(B269="","",('Dados de Entrada'!O259/'Dados de Entrada'!$Q$6)*'Dados de Entrada'!$L$4)</f>
        <v>8.0480074766355145E-2</v>
      </c>
      <c r="F269" s="101">
        <f t="shared" si="24"/>
        <v>6.5000000000000002E-2</v>
      </c>
      <c r="G269" s="101">
        <f>IF(B269="","",VLOOKUP(MONTH(B269),Retiradas!$P$3:$S$14,3,FALSE))</f>
        <v>1.8791666666666668E-2</v>
      </c>
      <c r="H269" s="137">
        <f>IF(B269="","",(VLOOKUP(MONTH(B269),Evaporação!$D$5:$F$16,3,FALSE)/(1000*3600*24*VLOOKUP(MONTH(B269),'Dados de Entrada'!$T$11:$V$22,3,FALSE)))*Simulação!D269)</f>
        <v>2.2438522376543209E-3</v>
      </c>
      <c r="I269" s="146"/>
      <c r="J269" s="138">
        <f>IF(B269="","",(E269+I269-F269-G269-H269)*3600*24*VLOOKUP(MONTH(B269),'Dados de Entrada'!$T$11:$V$22,3,FALSE))</f>
        <v>-14399.711205607477</v>
      </c>
      <c r="K269" s="100">
        <f>IF(B269="","",IF(J269+K268&lt;'Dados de Entrada'!$G$7,IF(Simulação!J269+K268&lt;'Dados de Entrada'!$L$7,'Dados de Entrada'!$L$7,J269+K268),'Dados de Entrada'!$G$7))</f>
        <v>93163.608794392523</v>
      </c>
      <c r="L269" s="101">
        <f>IF(B269="","",IF(AND(J269&gt;0,K269='Dados de Entrada'!$G$7),(J269/(3600*24*VLOOKUP(MONTH(B269),'Dados de Entrada'!$T$11:$V$22,3,FALSE))),0))</f>
        <v>0</v>
      </c>
      <c r="M269" s="26">
        <f t="shared" si="25"/>
        <v>6.5000000000000002E-2</v>
      </c>
      <c r="N269" s="102">
        <f>IF(B269="","",IF(K269='Dados de Entrada'!$L$7,1,0))</f>
        <v>0</v>
      </c>
      <c r="O269" s="26">
        <f t="shared" si="26"/>
        <v>9</v>
      </c>
      <c r="P269" s="110">
        <f>IF(B269="","",'Dados de Entrada'!$L$7)</f>
        <v>32269</v>
      </c>
      <c r="Q269" s="103">
        <f t="shared" si="27"/>
        <v>249</v>
      </c>
      <c r="U269" s="18"/>
    </row>
    <row r="270" spans="1:21" ht="14.25" customHeight="1" x14ac:dyDescent="0.25">
      <c r="A270" s="18"/>
      <c r="B270" s="99" t="str">
        <f>IF(AND(YEAR('Dados de Entrada'!N260)&gt;=$D$18,YEAR('Dados de Entrada'!N260)&lt;=$D$19),'Dados de Entrada'!N260,"")</f>
        <v>Outubro/2014</v>
      </c>
      <c r="C270" s="100">
        <f t="shared" si="23"/>
        <v>93163.608794392523</v>
      </c>
      <c r="D270" s="97">
        <f>IF(B270="","",IFERROR(
INDEX('Dados de Entrada'!$K$13:$K$35,MATCH(C270,'Dados de Entrada'!$J$13:$J$35,0)),
INDEX('Dados de Entrada'!$K$13:$K$35,MATCH(C270,'Dados de Entrada'!$J$13:$J$35,1))+
(C270-INDEX('Dados de Entrada'!$J$13:$J$35,MATCH(C270,'Dados de Entrada'!$J$13:$J$35,1)))*
(INDEX('Dados de Entrada'!$K$13:$K$35,MATCH(C270,'Dados de Entrada'!$J$13:$J$35,1)+1)-INDEX('Dados de Entrada'!$K$13:$K$35,MATCH(C270,'Dados de Entrada'!$J$13:$J$35,1)))/
(INDEX('Dados de Entrada'!$J$13:$J$35,MATCH(C270,'Dados de Entrada'!$J$13:$J$35,1)+1)-INDEX('Dados de Entrada'!$J$13:$J$35,MATCH(C270,'Dados de Entrada'!$J$13:$J$35,1)))
))</f>
        <v>22528.371614050935</v>
      </c>
      <c r="E270" s="101">
        <f>IF(B270="","",('Dados de Entrada'!O260/'Dados de Entrada'!$Q$6)*'Dados de Entrada'!$L$4)</f>
        <v>9.551745794392523E-2</v>
      </c>
      <c r="F270" s="101">
        <f t="shared" si="24"/>
        <v>6.2E-2</v>
      </c>
      <c r="G270" s="101">
        <f>IF(B270="","",VLOOKUP(MONTH(B270),Retiradas!$P$3:$S$14,3,FALSE))</f>
        <v>1.81989247311828E-2</v>
      </c>
      <c r="H270" s="137">
        <f>IF(B270="","",(VLOOKUP(MONTH(B270),Evaporação!$D$5:$F$16,3,FALSE)/(1000*3600*24*VLOOKUP(MONTH(B270),'Dados de Entrada'!$T$11:$V$22,3,FALSE)))*Simulação!D270)</f>
        <v>1.8403553274919148E-3</v>
      </c>
      <c r="I270" s="146"/>
      <c r="J270" s="138">
        <f>IF(B270="","",(E270+I270-F270-G270-H270)*3600*24*VLOOKUP(MONTH(B270),'Dados de Entrada'!$T$11:$V$22,3,FALSE))</f>
        <v>36099.951647854978</v>
      </c>
      <c r="K270" s="100">
        <f>IF(B270="","",IF(J270+K269&lt;'Dados de Entrada'!$G$7,IF(Simulação!J270+K269&lt;'Dados de Entrada'!$L$7,'Dados de Entrada'!$L$7,J270+K269),'Dados de Entrada'!$G$7))</f>
        <v>107563.32</v>
      </c>
      <c r="L270" s="101">
        <f>IF(B270="","",IF(AND(J270&gt;0,K270='Dados de Entrada'!$G$7),(J270/(3600*24*VLOOKUP(MONTH(B270),'Dados de Entrada'!$T$11:$V$22,3,FALSE))),0))</f>
        <v>1.3478177885250514E-2</v>
      </c>
      <c r="M270" s="26">
        <f t="shared" si="25"/>
        <v>7.5478177885250519E-2</v>
      </c>
      <c r="N270" s="102">
        <f>IF(B270="","",IF(K270='Dados de Entrada'!$L$7,1,0))</f>
        <v>0</v>
      </c>
      <c r="O270" s="26">
        <f t="shared" si="26"/>
        <v>10</v>
      </c>
      <c r="P270" s="110">
        <f>IF(B270="","",'Dados de Entrada'!$L$7)</f>
        <v>32269</v>
      </c>
      <c r="Q270" s="103">
        <f t="shared" si="27"/>
        <v>250</v>
      </c>
      <c r="U270" s="18"/>
    </row>
    <row r="271" spans="1:21" ht="14.25" customHeight="1" x14ac:dyDescent="0.25">
      <c r="A271" s="18"/>
      <c r="B271" s="99" t="str">
        <f>IF(AND(YEAR('Dados de Entrada'!N261)&gt;=$D$18,YEAR('Dados de Entrada'!N261)&lt;=$D$19),'Dados de Entrada'!N261,"")</f>
        <v>Novembro/2014</v>
      </c>
      <c r="C271" s="100">
        <f t="shared" si="23"/>
        <v>107563.32</v>
      </c>
      <c r="D271" s="97">
        <f>IF(B271="","",IFERROR(
INDEX('Dados de Entrada'!$K$13:$K$35,MATCH(C271,'Dados de Entrada'!$J$13:$J$35,0)),
INDEX('Dados de Entrada'!$K$13:$K$35,MATCH(C271,'Dados de Entrada'!$J$13:$J$35,1))+
(C271-INDEX('Dados de Entrada'!$J$13:$J$35,MATCH(C271,'Dados de Entrada'!$J$13:$J$35,1)))*
(INDEX('Dados de Entrada'!$K$13:$K$35,MATCH(C271,'Dados de Entrada'!$J$13:$J$35,1)+1)-INDEX('Dados de Entrada'!$K$13:$K$35,MATCH(C271,'Dados de Entrada'!$J$13:$J$35,1)))/
(INDEX('Dados de Entrada'!$J$13:$J$35,MATCH(C271,'Dados de Entrada'!$J$13:$J$35,1)+1)-INDEX('Dados de Entrada'!$J$13:$J$35,MATCH(C271,'Dados de Entrada'!$J$13:$J$35,1)))
))</f>
        <v>23900</v>
      </c>
      <c r="E271" s="101">
        <f>IF(B271="","",('Dados de Entrada'!O261/'Dados de Entrada'!$Q$6)*'Dados de Entrada'!$L$4)</f>
        <v>0.25683850467289721</v>
      </c>
      <c r="F271" s="101">
        <f t="shared" si="24"/>
        <v>7.4999999999999997E-2</v>
      </c>
      <c r="G271" s="101">
        <f>IF(B271="","",VLOOKUP(MONTH(B271),Retiradas!$P$3:$S$14,3,FALSE))</f>
        <v>1.8791666666666668E-2</v>
      </c>
      <c r="H271" s="137">
        <f>IF(B271="","",(VLOOKUP(MONTH(B271),Evaporação!$D$5:$F$16,3,FALSE)/(1000*3600*24*VLOOKUP(MONTH(B271),'Dados de Entrada'!$T$11:$V$22,3,FALSE)))*Simulação!D271)</f>
        <v>1.4033873456790122E-3</v>
      </c>
      <c r="I271" s="146"/>
      <c r="J271" s="138">
        <f>IF(B271="","",(E271+I271-F271-G271-H271)*3600*24*VLOOKUP(MONTH(B271),'Dados de Entrada'!$T$11:$V$22,3,FALSE))</f>
        <v>418979.82411214954</v>
      </c>
      <c r="K271" s="100">
        <f>IF(B271="","",IF(J271+K270&lt;'Dados de Entrada'!$G$7,IF(Simulação!J271+K270&lt;'Dados de Entrada'!$L$7,'Dados de Entrada'!$L$7,J271+K270),'Dados de Entrada'!$G$7))</f>
        <v>107563.32</v>
      </c>
      <c r="L271" s="101">
        <f>IF(B271="","",IF(AND(J271&gt;0,K271='Dados de Entrada'!$G$7),(J271/(3600*24*VLOOKUP(MONTH(B271),'Dados de Entrada'!$T$11:$V$22,3,FALSE))),0))</f>
        <v>0.16164345066055152</v>
      </c>
      <c r="M271" s="26">
        <f t="shared" si="25"/>
        <v>0.23664345066055154</v>
      </c>
      <c r="N271" s="102">
        <f>IF(B271="","",IF(K271='Dados de Entrada'!$L$7,1,0))</f>
        <v>0</v>
      </c>
      <c r="O271" s="26">
        <f t="shared" si="26"/>
        <v>11</v>
      </c>
      <c r="P271" s="110">
        <f>IF(B271="","",'Dados de Entrada'!$L$7)</f>
        <v>32269</v>
      </c>
      <c r="Q271" s="103">
        <f t="shared" si="27"/>
        <v>251</v>
      </c>
      <c r="U271" s="18"/>
    </row>
    <row r="272" spans="1:21" ht="14.25" customHeight="1" x14ac:dyDescent="0.25">
      <c r="A272" s="18"/>
      <c r="B272" s="99" t="str">
        <f>IF(AND(YEAR('Dados de Entrada'!N262)&gt;=$D$18,YEAR('Dados de Entrada'!N262)&lt;=$D$19),'Dados de Entrada'!N262,"")</f>
        <v>Dezembro/2014</v>
      </c>
      <c r="C272" s="100">
        <f t="shared" si="23"/>
        <v>107563.32</v>
      </c>
      <c r="D272" s="97">
        <f>IF(B272="","",IFERROR(
INDEX('Dados de Entrada'!$K$13:$K$35,MATCH(C272,'Dados de Entrada'!$J$13:$J$35,0)),
INDEX('Dados de Entrada'!$K$13:$K$35,MATCH(C272,'Dados de Entrada'!$J$13:$J$35,1))+
(C272-INDEX('Dados de Entrada'!$J$13:$J$35,MATCH(C272,'Dados de Entrada'!$J$13:$J$35,1)))*
(INDEX('Dados de Entrada'!$K$13:$K$35,MATCH(C272,'Dados de Entrada'!$J$13:$J$35,1)+1)-INDEX('Dados de Entrada'!$K$13:$K$35,MATCH(C272,'Dados de Entrada'!$J$13:$J$35,1)))/
(INDEX('Dados de Entrada'!$J$13:$J$35,MATCH(C272,'Dados de Entrada'!$J$13:$J$35,1)+1)-INDEX('Dados de Entrada'!$J$13:$J$35,MATCH(C272,'Dados de Entrada'!$J$13:$J$35,1)))
))</f>
        <v>23900</v>
      </c>
      <c r="E272" s="101">
        <f>IF(B272="","",('Dados de Entrada'!O262/'Dados de Entrada'!$Q$6)*'Dados de Entrada'!$L$4)</f>
        <v>0.35428074766355139</v>
      </c>
      <c r="F272" s="101">
        <f t="shared" si="24"/>
        <v>8.9200000000000002E-2</v>
      </c>
      <c r="G272" s="101">
        <f>IF(B272="","",VLOOKUP(MONTH(B272),Retiradas!$P$3:$S$14,3,FALSE))</f>
        <v>1.81989247311828E-2</v>
      </c>
      <c r="H272" s="137">
        <f>IF(B272="","",(VLOOKUP(MONTH(B272),Evaporação!$D$5:$F$16,3,FALSE)/(1000*3600*24*VLOOKUP(MONTH(B272),'Dados de Entrada'!$T$11:$V$22,3,FALSE)))*Simulação!D272)</f>
        <v>1.0681115591397851E-3</v>
      </c>
      <c r="I272" s="146"/>
      <c r="J272" s="138">
        <f>IF(B272="","",(E272+I272-F272-G272-H272)*3600*24*VLOOKUP(MONTH(B272),'Dados de Entrada'!$T$11:$V$22,3,FALSE))</f>
        <v>658387.44454205618</v>
      </c>
      <c r="K272" s="100">
        <f>IF(B272="","",IF(J272+K271&lt;'Dados de Entrada'!$G$7,IF(Simulação!J272+K271&lt;'Dados de Entrada'!$L$7,'Dados de Entrada'!$L$7,J272+K271),'Dados de Entrada'!$G$7))</f>
        <v>107563.32</v>
      </c>
      <c r="L272" s="101">
        <f>IF(B272="","",IF(AND(J272&gt;0,K272='Dados de Entrada'!$G$7),(J272/(3600*24*VLOOKUP(MONTH(B272),'Dados de Entrada'!$T$11:$V$22,3,FALSE))),0))</f>
        <v>0.24581371137322885</v>
      </c>
      <c r="M272" s="26">
        <f t="shared" si="25"/>
        <v>0.33501371137322888</v>
      </c>
      <c r="N272" s="102">
        <f>IF(B272="","",IF(K272='Dados de Entrada'!$L$7,1,0))</f>
        <v>0</v>
      </c>
      <c r="O272" s="26">
        <f t="shared" si="26"/>
        <v>12</v>
      </c>
      <c r="P272" s="110">
        <f>IF(B272="","",'Dados de Entrada'!$L$7)</f>
        <v>32269</v>
      </c>
      <c r="Q272" s="103">
        <f t="shared" si="27"/>
        <v>252</v>
      </c>
      <c r="U272" s="18"/>
    </row>
    <row r="273" spans="1:21" ht="14.25" customHeight="1" x14ac:dyDescent="0.25">
      <c r="A273" s="18"/>
      <c r="B273" s="99" t="str">
        <f>IF(AND(YEAR('Dados de Entrada'!N263)&gt;=$D$18,YEAR('Dados de Entrada'!N263)&lt;=$D$19),'Dados de Entrada'!N263,"")</f>
        <v>Janeiro/2015</v>
      </c>
      <c r="C273" s="100">
        <f t="shared" si="23"/>
        <v>107563.32</v>
      </c>
      <c r="D273" s="97">
        <f>IF(B273="","",IFERROR(
INDEX('Dados de Entrada'!$K$13:$K$35,MATCH(C273,'Dados de Entrada'!$J$13:$J$35,0)),
INDEX('Dados de Entrada'!$K$13:$K$35,MATCH(C273,'Dados de Entrada'!$J$13:$J$35,1))+
(C273-INDEX('Dados de Entrada'!$J$13:$J$35,MATCH(C273,'Dados de Entrada'!$J$13:$J$35,1)))*
(INDEX('Dados de Entrada'!$K$13:$K$35,MATCH(C273,'Dados de Entrada'!$J$13:$J$35,1)+1)-INDEX('Dados de Entrada'!$K$13:$K$35,MATCH(C273,'Dados de Entrada'!$J$13:$J$35,1)))/
(INDEX('Dados de Entrada'!$J$13:$J$35,MATCH(C273,'Dados de Entrada'!$J$13:$J$35,1)+1)-INDEX('Dados de Entrada'!$J$13:$J$35,MATCH(C273,'Dados de Entrada'!$J$13:$J$35,1)))
))</f>
        <v>23900</v>
      </c>
      <c r="E273" s="101">
        <f>IF(B273="","",('Dados de Entrada'!O263/'Dados de Entrada'!$Q$6)*'Dados de Entrada'!$L$4)</f>
        <v>0.16083985046728971</v>
      </c>
      <c r="F273" s="101">
        <f t="shared" si="24"/>
        <v>8.9200000000000002E-2</v>
      </c>
      <c r="G273" s="101">
        <f>IF(B273="","",VLOOKUP(MONTH(B273),Retiradas!$P$3:$S$14,3,FALSE))</f>
        <v>1.81989247311828E-2</v>
      </c>
      <c r="H273" s="137">
        <f>IF(B273="","",(VLOOKUP(MONTH(B273),Evaporação!$D$5:$F$16,3,FALSE)/(1000*3600*24*VLOOKUP(MONTH(B273),'Dados de Entrada'!$T$11:$V$22,3,FALSE)))*Simulação!D273)</f>
        <v>1.0056488948626046E-3</v>
      </c>
      <c r="I273" s="146"/>
      <c r="J273" s="138">
        <f>IF(B273="","",(E273+I273-F273-G273-H273)*3600*24*VLOOKUP(MONTH(B273),'Dados de Entrada'!$T$11:$V$22,3,FALSE))</f>
        <v>140442.64549158872</v>
      </c>
      <c r="K273" s="100">
        <f>IF(B273="","",IF(J273+K272&lt;'Dados de Entrada'!$G$7,IF(Simulação!J273+K272&lt;'Dados de Entrada'!$L$7,'Dados de Entrada'!$L$7,J273+K272),'Dados de Entrada'!$G$7))</f>
        <v>107563.32</v>
      </c>
      <c r="L273" s="101">
        <f>IF(B273="","",IF(AND(J273&gt;0,K273='Dados de Entrada'!$G$7),(J273/(3600*24*VLOOKUP(MONTH(B273),'Dados de Entrada'!$T$11:$V$22,3,FALSE))),0))</f>
        <v>5.2435276841244292E-2</v>
      </c>
      <c r="M273" s="26">
        <f t="shared" si="25"/>
        <v>0.1416352768412443</v>
      </c>
      <c r="N273" s="102">
        <f>IF(B273="","",IF(K273='Dados de Entrada'!$L$7,1,0))</f>
        <v>0</v>
      </c>
      <c r="O273" s="26">
        <f t="shared" si="26"/>
        <v>1</v>
      </c>
      <c r="P273" s="110">
        <f>IF(B273="","",'Dados de Entrada'!$L$7)</f>
        <v>32269</v>
      </c>
      <c r="Q273" s="103">
        <f t="shared" si="27"/>
        <v>253</v>
      </c>
      <c r="U273" s="18"/>
    </row>
    <row r="274" spans="1:21" ht="14.25" customHeight="1" x14ac:dyDescent="0.25">
      <c r="A274" s="18"/>
      <c r="B274" s="99" t="str">
        <f>IF(AND(YEAR('Dados de Entrada'!N264)&gt;=$D$18,YEAR('Dados de Entrada'!N264)&lt;=$D$19),'Dados de Entrada'!N264,"")</f>
        <v>Fevereiro/2015</v>
      </c>
      <c r="C274" s="100">
        <f t="shared" si="23"/>
        <v>107563.32</v>
      </c>
      <c r="D274" s="97">
        <f>IF(B274="","",IFERROR(
INDEX('Dados de Entrada'!$K$13:$K$35,MATCH(C274,'Dados de Entrada'!$J$13:$J$35,0)),
INDEX('Dados de Entrada'!$K$13:$K$35,MATCH(C274,'Dados de Entrada'!$J$13:$J$35,1))+
(C274-INDEX('Dados de Entrada'!$J$13:$J$35,MATCH(C274,'Dados de Entrada'!$J$13:$J$35,1)))*
(INDEX('Dados de Entrada'!$K$13:$K$35,MATCH(C274,'Dados de Entrada'!$J$13:$J$35,1)+1)-INDEX('Dados de Entrada'!$K$13:$K$35,MATCH(C274,'Dados de Entrada'!$J$13:$J$35,1)))/
(INDEX('Dados de Entrada'!$J$13:$J$35,MATCH(C274,'Dados de Entrada'!$J$13:$J$35,1)+1)-INDEX('Dados de Entrada'!$J$13:$J$35,MATCH(C274,'Dados de Entrada'!$J$13:$J$35,1)))
))</f>
        <v>23900</v>
      </c>
      <c r="E274" s="101">
        <f>IF(B274="","",('Dados de Entrada'!O264/'Dados de Entrada'!$Q$6)*'Dados de Entrada'!$L$4)</f>
        <v>0.49069988785046725</v>
      </c>
      <c r="F274" s="101">
        <f t="shared" si="24"/>
        <v>9.5000000000000001E-2</v>
      </c>
      <c r="G274" s="101">
        <f>IF(B274="","",VLOOKUP(MONTH(B274),Retiradas!$P$3:$S$14,3,FALSE))</f>
        <v>2.0107142857142858E-2</v>
      </c>
      <c r="H274" s="137">
        <f>IF(B274="","",(VLOOKUP(MONTH(B274),Evaporação!$D$5:$F$16,3,FALSE)/(1000*3600*24*VLOOKUP(MONTH(B274),'Dados de Entrada'!$T$11:$V$22,3,FALSE)))*Simulação!D274)</f>
        <v>1.1025297619047618E-3</v>
      </c>
      <c r="I274" s="146"/>
      <c r="J274" s="138">
        <f>IF(B274="","",(E274+I274-F274-G274-H274)*3600*24*VLOOKUP(MONTH(B274),'Dados de Entrada'!$T$11:$V$22,3,FALSE))</f>
        <v>905966.72868785029</v>
      </c>
      <c r="K274" s="100">
        <f>IF(B274="","",IF(J274+K273&lt;'Dados de Entrada'!$G$7,IF(Simulação!J274+K273&lt;'Dados de Entrada'!$L$7,'Dados de Entrada'!$L$7,J274+K273),'Dados de Entrada'!$G$7))</f>
        <v>107563.32</v>
      </c>
      <c r="L274" s="101">
        <f>IF(B274="","",IF(AND(J274&gt;0,K274='Dados de Entrada'!$G$7),(J274/(3600*24*VLOOKUP(MONTH(B274),'Dados de Entrada'!$T$11:$V$22,3,FALSE))),0))</f>
        <v>0.37449021523141962</v>
      </c>
      <c r="M274" s="26">
        <f t="shared" si="25"/>
        <v>0.46949021523141965</v>
      </c>
      <c r="N274" s="102">
        <f>IF(B274="","",IF(K274='Dados de Entrada'!$L$7,1,0))</f>
        <v>0</v>
      </c>
      <c r="O274" s="26">
        <f t="shared" si="26"/>
        <v>2</v>
      </c>
      <c r="P274" s="110">
        <f>IF(B274="","",'Dados de Entrada'!$L$7)</f>
        <v>32269</v>
      </c>
      <c r="Q274" s="103">
        <f t="shared" si="27"/>
        <v>254</v>
      </c>
      <c r="U274" s="18"/>
    </row>
    <row r="275" spans="1:21" ht="14.25" customHeight="1" x14ac:dyDescent="0.25">
      <c r="A275" s="18"/>
      <c r="B275" s="99" t="str">
        <f>IF(AND(YEAR('Dados de Entrada'!N265)&gt;=$D$18,YEAR('Dados de Entrada'!N265)&lt;=$D$19),'Dados de Entrada'!N265,"")</f>
        <v>Março/2015</v>
      </c>
      <c r="C275" s="100">
        <f t="shared" si="23"/>
        <v>107563.32</v>
      </c>
      <c r="D275" s="97">
        <f>IF(B275="","",IFERROR(
INDEX('Dados de Entrada'!$K$13:$K$35,MATCH(C275,'Dados de Entrada'!$J$13:$J$35,0)),
INDEX('Dados de Entrada'!$K$13:$K$35,MATCH(C275,'Dados de Entrada'!$J$13:$J$35,1))+
(C275-INDEX('Dados de Entrada'!$J$13:$J$35,MATCH(C275,'Dados de Entrada'!$J$13:$J$35,1)))*
(INDEX('Dados de Entrada'!$K$13:$K$35,MATCH(C275,'Dados de Entrada'!$J$13:$J$35,1)+1)-INDEX('Dados de Entrada'!$K$13:$K$35,MATCH(C275,'Dados de Entrada'!$J$13:$J$35,1)))/
(INDEX('Dados de Entrada'!$J$13:$J$35,MATCH(C275,'Dados de Entrada'!$J$13:$J$35,1)+1)-INDEX('Dados de Entrada'!$J$13:$J$35,MATCH(C275,'Dados de Entrada'!$J$13:$J$35,1)))
))</f>
        <v>23900</v>
      </c>
      <c r="E275" s="101">
        <f>IF(B275="","",('Dados de Entrada'!O265/'Dados de Entrada'!$Q$6)*'Dados de Entrada'!$L$4)</f>
        <v>0.43271573831775695</v>
      </c>
      <c r="F275" s="101">
        <f t="shared" si="24"/>
        <v>0.1</v>
      </c>
      <c r="G275" s="101">
        <f>IF(B275="","",VLOOKUP(MONTH(B275),Retiradas!$P$3:$S$14,3,FALSE))</f>
        <v>1.81989247311828E-2</v>
      </c>
      <c r="H275" s="137">
        <f>IF(B275="","",(VLOOKUP(MONTH(B275),Evaporação!$D$5:$F$16,3,FALSE)/(1000*3600*24*VLOOKUP(MONTH(B275),'Dados de Entrada'!$T$11:$V$22,3,FALSE)))*Simulação!D275)</f>
        <v>1.0279569892473119E-3</v>
      </c>
      <c r="I275" s="146"/>
      <c r="J275" s="138">
        <f>IF(B275="","",(E275+I275-F275-G275-H275)*3600*24*VLOOKUP(MONTH(B275),'Dados de Entrada'!$T$11:$V$22,3,FALSE))</f>
        <v>839648.55351028021</v>
      </c>
      <c r="K275" s="100">
        <f>IF(B275="","",IF(J275+K274&lt;'Dados de Entrada'!$G$7,IF(Simulação!J275+K274&lt;'Dados de Entrada'!$L$7,'Dados de Entrada'!$L$7,J275+K274),'Dados de Entrada'!$G$7))</f>
        <v>107563.32</v>
      </c>
      <c r="L275" s="101">
        <f>IF(B275="","",IF(AND(J275&gt;0,K275='Dados de Entrada'!$G$7),(J275/(3600*24*VLOOKUP(MONTH(B275),'Dados de Entrada'!$T$11:$V$22,3,FALSE))),0))</f>
        <v>0.31348885659732684</v>
      </c>
      <c r="M275" s="26">
        <f t="shared" si="25"/>
        <v>0.41348885659732681</v>
      </c>
      <c r="N275" s="102">
        <f>IF(B275="","",IF(K275='Dados de Entrada'!$L$7,1,0))</f>
        <v>0</v>
      </c>
      <c r="O275" s="26">
        <f t="shared" si="26"/>
        <v>3</v>
      </c>
      <c r="P275" s="110">
        <f>IF(B275="","",'Dados de Entrada'!$L$7)</f>
        <v>32269</v>
      </c>
      <c r="Q275" s="103">
        <f t="shared" si="27"/>
        <v>255</v>
      </c>
      <c r="U275" s="18"/>
    </row>
    <row r="276" spans="1:21" ht="14.25" customHeight="1" x14ac:dyDescent="0.25">
      <c r="A276" s="18"/>
      <c r="B276" s="99" t="str">
        <f>IF(AND(YEAR('Dados de Entrada'!N266)&gt;=$D$18,YEAR('Dados de Entrada'!N266)&lt;=$D$19),'Dados de Entrada'!N266,"")</f>
        <v>Abril/2015</v>
      </c>
      <c r="C276" s="100">
        <f t="shared" si="23"/>
        <v>107563.32</v>
      </c>
      <c r="D276" s="97">
        <f>IF(B276="","",IFERROR(
INDEX('Dados de Entrada'!$K$13:$K$35,MATCH(C276,'Dados de Entrada'!$J$13:$J$35,0)),
INDEX('Dados de Entrada'!$K$13:$K$35,MATCH(C276,'Dados de Entrada'!$J$13:$J$35,1))+
(C276-INDEX('Dados de Entrada'!$J$13:$J$35,MATCH(C276,'Dados de Entrada'!$J$13:$J$35,1)))*
(INDEX('Dados de Entrada'!$K$13:$K$35,MATCH(C276,'Dados de Entrada'!$J$13:$J$35,1)+1)-INDEX('Dados de Entrada'!$K$13:$K$35,MATCH(C276,'Dados de Entrada'!$J$13:$J$35,1)))/
(INDEX('Dados de Entrada'!$J$13:$J$35,MATCH(C276,'Dados de Entrada'!$J$13:$J$35,1)+1)-INDEX('Dados de Entrada'!$J$13:$J$35,MATCH(C276,'Dados de Entrada'!$J$13:$J$35,1)))
))</f>
        <v>23900</v>
      </c>
      <c r="E276" s="101">
        <f>IF(B276="","",('Dados de Entrada'!O266/'Dados de Entrada'!$Q$6)*'Dados de Entrada'!$L$4)</f>
        <v>0.37785936448598129</v>
      </c>
      <c r="F276" s="101">
        <f t="shared" si="24"/>
        <v>0.09</v>
      </c>
      <c r="G276" s="101">
        <f>IF(B276="","",VLOOKUP(MONTH(B276),Retiradas!$P$3:$S$14,3,FALSE))</f>
        <v>1.8791666666666668E-2</v>
      </c>
      <c r="H276" s="137">
        <f>IF(B276="","",(VLOOKUP(MONTH(B276),Evaporação!$D$5:$F$16,3,FALSE)/(1000*3600*24*VLOOKUP(MONTH(B276),'Dados de Entrada'!$T$11:$V$22,3,FALSE)))*Simulação!D276)</f>
        <v>1.2143634259259258E-3</v>
      </c>
      <c r="I276" s="146"/>
      <c r="J276" s="138">
        <f>IF(B276="","",(E276+I276-F276-G276-H276)*3600*24*VLOOKUP(MONTH(B276),'Dados de Entrada'!$T$11:$V$22,3,FALSE))</f>
        <v>694275.84274766361</v>
      </c>
      <c r="K276" s="100">
        <f>IF(B276="","",IF(J276+K275&lt;'Dados de Entrada'!$G$7,IF(Simulação!J276+K275&lt;'Dados de Entrada'!$L$7,'Dados de Entrada'!$L$7,J276+K275),'Dados de Entrada'!$G$7))</f>
        <v>107563.32</v>
      </c>
      <c r="L276" s="101">
        <f>IF(B276="","",IF(AND(J276&gt;0,K276='Dados de Entrada'!$G$7),(J276/(3600*24*VLOOKUP(MONTH(B276),'Dados de Entrada'!$T$11:$V$22,3,FALSE))),0))</f>
        <v>0.26785333439338876</v>
      </c>
      <c r="M276" s="26">
        <f t="shared" si="25"/>
        <v>0.35785333439338873</v>
      </c>
      <c r="N276" s="102">
        <f>IF(B276="","",IF(K276='Dados de Entrada'!$L$7,1,0))</f>
        <v>0</v>
      </c>
      <c r="O276" s="26">
        <f t="shared" si="26"/>
        <v>4</v>
      </c>
      <c r="P276" s="110">
        <f>IF(B276="","",'Dados de Entrada'!$L$7)</f>
        <v>32269</v>
      </c>
      <c r="Q276" s="103">
        <f t="shared" si="27"/>
        <v>256</v>
      </c>
      <c r="U276" s="18"/>
    </row>
    <row r="277" spans="1:21" ht="14.25" customHeight="1" x14ac:dyDescent="0.25">
      <c r="A277" s="18"/>
      <c r="B277" s="99" t="str">
        <f>IF(AND(YEAR('Dados de Entrada'!N267)&gt;=$D$18,YEAR('Dados de Entrada'!N267)&lt;=$D$19),'Dados de Entrada'!N267,"")</f>
        <v>Maio/2015</v>
      </c>
      <c r="C277" s="100">
        <f t="shared" si="23"/>
        <v>107563.32</v>
      </c>
      <c r="D277" s="97">
        <f>IF(B277="","",IFERROR(
INDEX('Dados de Entrada'!$K$13:$K$35,MATCH(C277,'Dados de Entrada'!$J$13:$J$35,0)),
INDEX('Dados de Entrada'!$K$13:$K$35,MATCH(C277,'Dados de Entrada'!$J$13:$J$35,1))+
(C277-INDEX('Dados de Entrada'!$J$13:$J$35,MATCH(C277,'Dados de Entrada'!$J$13:$J$35,1)))*
(INDEX('Dados de Entrada'!$K$13:$K$35,MATCH(C277,'Dados de Entrada'!$J$13:$J$35,1)+1)-INDEX('Dados de Entrada'!$K$13:$K$35,MATCH(C277,'Dados de Entrada'!$J$13:$J$35,1)))/
(INDEX('Dados de Entrada'!$J$13:$J$35,MATCH(C277,'Dados de Entrada'!$J$13:$J$35,1)+1)-INDEX('Dados de Entrada'!$J$13:$J$35,MATCH(C277,'Dados de Entrada'!$J$13:$J$35,1)))
))</f>
        <v>23900</v>
      </c>
      <c r="E277" s="101">
        <f>IF(B277="","",('Dados de Entrada'!O267/'Dados de Entrada'!$Q$6)*'Dados de Entrada'!$L$4)</f>
        <v>0.26333465420560748</v>
      </c>
      <c r="F277" s="101">
        <f t="shared" si="24"/>
        <v>8.5000000000000006E-2</v>
      </c>
      <c r="G277" s="101">
        <f>IF(B277="","",VLOOKUP(MONTH(B277),Retiradas!$P$3:$S$14,3,FALSE))</f>
        <v>1.81989247311828E-2</v>
      </c>
      <c r="H277" s="137">
        <f>IF(B277="","",(VLOOKUP(MONTH(B277),Evaporação!$D$5:$F$16,3,FALSE)/(1000*3600*24*VLOOKUP(MONTH(B277),'Dados de Entrada'!$T$11:$V$22,3,FALSE)))*Simulação!D277)</f>
        <v>1.2760229988052567E-3</v>
      </c>
      <c r="I277" s="146"/>
      <c r="J277" s="138">
        <f>IF(B277="","",(E277+I277-F277-G277-H277)*3600*24*VLOOKUP(MONTH(B277),'Dados de Entrada'!$T$11:$V$22,3,FALSE))</f>
        <v>425489.83782429906</v>
      </c>
      <c r="K277" s="100">
        <f>IF(B277="","",IF(J277+K276&lt;'Dados de Entrada'!$G$7,IF(Simulação!J277+K276&lt;'Dados de Entrada'!$L$7,'Dados de Entrada'!$L$7,J277+K276),'Dados de Entrada'!$G$7))</f>
        <v>107563.32</v>
      </c>
      <c r="L277" s="101">
        <f>IF(B277="","",IF(AND(J277&gt;0,K277='Dados de Entrada'!$G$7),(J277/(3600*24*VLOOKUP(MONTH(B277),'Dados de Entrada'!$T$11:$V$22,3,FALSE))),0))</f>
        <v>0.15885970647561942</v>
      </c>
      <c r="M277" s="26">
        <f t="shared" si="25"/>
        <v>0.24385970647561944</v>
      </c>
      <c r="N277" s="102">
        <f>IF(B277="","",IF(K277='Dados de Entrada'!$L$7,1,0))</f>
        <v>0</v>
      </c>
      <c r="O277" s="26">
        <f t="shared" si="26"/>
        <v>5</v>
      </c>
      <c r="P277" s="110">
        <f>IF(B277="","",'Dados de Entrada'!$L$7)</f>
        <v>32269</v>
      </c>
      <c r="Q277" s="103">
        <f t="shared" si="27"/>
        <v>257</v>
      </c>
      <c r="U277" s="18"/>
    </row>
    <row r="278" spans="1:21" ht="14.25" customHeight="1" x14ac:dyDescent="0.25">
      <c r="A278" s="18"/>
      <c r="B278" s="99" t="str">
        <f>IF(AND(YEAR('Dados de Entrada'!N268)&gt;=$D$18,YEAR('Dados de Entrada'!N268)&lt;=$D$19),'Dados de Entrada'!N268,"")</f>
        <v>Junho/2015</v>
      </c>
      <c r="C278" s="100">
        <f t="shared" ref="C278:C341" si="28">IF(B278="","",K277)</f>
        <v>107563.32</v>
      </c>
      <c r="D278" s="97">
        <f>IF(B278="","",IFERROR(
INDEX('Dados de Entrada'!$K$13:$K$35,MATCH(C278,'Dados de Entrada'!$J$13:$J$35,0)),
INDEX('Dados de Entrada'!$K$13:$K$35,MATCH(C278,'Dados de Entrada'!$J$13:$J$35,1))+
(C278-INDEX('Dados de Entrada'!$J$13:$J$35,MATCH(C278,'Dados de Entrada'!$J$13:$J$35,1)))*
(INDEX('Dados de Entrada'!$K$13:$K$35,MATCH(C278,'Dados de Entrada'!$J$13:$J$35,1)+1)-INDEX('Dados de Entrada'!$K$13:$K$35,MATCH(C278,'Dados de Entrada'!$J$13:$J$35,1)))/
(INDEX('Dados de Entrada'!$J$13:$J$35,MATCH(C278,'Dados de Entrada'!$J$13:$J$35,1)+1)-INDEX('Dados de Entrada'!$J$13:$J$35,MATCH(C278,'Dados de Entrada'!$J$13:$J$35,1)))
))</f>
        <v>23900</v>
      </c>
      <c r="E278" s="101">
        <f>IF(B278="","",('Dados de Entrada'!O268/'Dados de Entrada'!$Q$6)*'Dados de Entrada'!$L$4)</f>
        <v>0.19704986915887848</v>
      </c>
      <c r="F278" s="101">
        <f t="shared" ref="F278:F341" si="29">IF(B278="","",(VLOOKUP(MONTH(B278),$G$4:$J$15,4,FALSE)))</f>
        <v>7.0000000000000007E-2</v>
      </c>
      <c r="G278" s="101">
        <f>IF(B278="","",VLOOKUP(MONTH(B278),Retiradas!$P$3:$S$14,3,FALSE))</f>
        <v>1.8791666666666668E-2</v>
      </c>
      <c r="H278" s="137">
        <f>IF(B278="","",(VLOOKUP(MONTH(B278),Evaporação!$D$5:$F$16,3,FALSE)/(1000*3600*24*VLOOKUP(MONTH(B278),'Dados de Entrada'!$T$11:$V$22,3,FALSE)))*Simulação!D278)</f>
        <v>1.4504128086419755E-3</v>
      </c>
      <c r="I278" s="146"/>
      <c r="J278" s="138">
        <f>IF(B278="","",(E278+I278-F278-G278-H278)*3600*24*VLOOKUP(MONTH(B278),'Dados de Entrada'!$T$11:$V$22,3,FALSE))</f>
        <v>276845.79085981305</v>
      </c>
      <c r="K278" s="100">
        <f>IF(B278="","",IF(J278+K277&lt;'Dados de Entrada'!$G$7,IF(Simulação!J278+K277&lt;'Dados de Entrada'!$L$7,'Dados de Entrada'!$L$7,J278+K277),'Dados de Entrada'!$G$7))</f>
        <v>107563.32</v>
      </c>
      <c r="L278" s="101">
        <f>IF(B278="","",IF(AND(J278&gt;0,K278='Dados de Entrada'!$G$7),(J278/(3600*24*VLOOKUP(MONTH(B278),'Dados de Entrada'!$T$11:$V$22,3,FALSE))),0))</f>
        <v>0.10680778968356985</v>
      </c>
      <c r="M278" s="26">
        <f t="shared" ref="M278:M341" si="30">IF(B278="","",F278+L278)</f>
        <v>0.17680778968356986</v>
      </c>
      <c r="N278" s="102">
        <f>IF(B278="","",IF(K278='Dados de Entrada'!$L$7,1,0))</f>
        <v>0</v>
      </c>
      <c r="O278" s="26">
        <f t="shared" ref="O278:O341" si="31">IF(B278="","",MONTH(B278))</f>
        <v>6</v>
      </c>
      <c r="P278" s="110">
        <f>IF(B278="","",'Dados de Entrada'!$L$7)</f>
        <v>32269</v>
      </c>
      <c r="Q278" s="103">
        <f t="shared" si="27"/>
        <v>258</v>
      </c>
      <c r="U278" s="18"/>
    </row>
    <row r="279" spans="1:21" ht="14.25" customHeight="1" x14ac:dyDescent="0.25">
      <c r="A279" s="18"/>
      <c r="B279" s="99" t="str">
        <f>IF(AND(YEAR('Dados de Entrada'!N269)&gt;=$D$18,YEAR('Dados de Entrada'!N269)&lt;=$D$19),'Dados de Entrada'!N269,"")</f>
        <v>Julho/2015</v>
      </c>
      <c r="C279" s="100">
        <f t="shared" si="28"/>
        <v>107563.32</v>
      </c>
      <c r="D279" s="97">
        <f>IF(B279="","",IFERROR(
INDEX('Dados de Entrada'!$K$13:$K$35,MATCH(C279,'Dados de Entrada'!$J$13:$J$35,0)),
INDEX('Dados de Entrada'!$K$13:$K$35,MATCH(C279,'Dados de Entrada'!$J$13:$J$35,1))+
(C279-INDEX('Dados de Entrada'!$J$13:$J$35,MATCH(C279,'Dados de Entrada'!$J$13:$J$35,1)))*
(INDEX('Dados de Entrada'!$K$13:$K$35,MATCH(C279,'Dados de Entrada'!$J$13:$J$35,1)+1)-INDEX('Dados de Entrada'!$K$13:$K$35,MATCH(C279,'Dados de Entrada'!$J$13:$J$35,1)))/
(INDEX('Dados de Entrada'!$J$13:$J$35,MATCH(C279,'Dados de Entrada'!$J$13:$J$35,1)+1)-INDEX('Dados de Entrada'!$J$13:$J$35,MATCH(C279,'Dados de Entrada'!$J$13:$J$35,1)))
))</f>
        <v>23900</v>
      </c>
      <c r="E279" s="101">
        <f>IF(B279="","",('Dados de Entrada'!O269/'Dados de Entrada'!$Q$6)*'Dados de Entrada'!$L$4)</f>
        <v>0.15350160747663552</v>
      </c>
      <c r="F279" s="101">
        <f t="shared" si="29"/>
        <v>7.0000000000000007E-2</v>
      </c>
      <c r="G279" s="101">
        <f>IF(B279="","",VLOOKUP(MONTH(B279),Retiradas!$P$3:$S$14,3,FALSE))</f>
        <v>1.81989247311828E-2</v>
      </c>
      <c r="H279" s="137">
        <f>IF(B279="","",(VLOOKUP(MONTH(B279),Evaporação!$D$5:$F$16,3,FALSE)/(1000*3600*24*VLOOKUP(MONTH(B279),'Dados de Entrada'!$T$11:$V$22,3,FALSE)))*Simulação!D279)</f>
        <v>1.8346176821983273E-3</v>
      </c>
      <c r="I279" s="146"/>
      <c r="J279" s="138">
        <f>IF(B279="","",(E279+I279-F279-G279-H279)*3600*24*VLOOKUP(MONTH(B279),'Dados de Entrada'!$T$11:$V$22,3,FALSE))</f>
        <v>169992.86546542056</v>
      </c>
      <c r="K279" s="100">
        <f>IF(B279="","",IF(J279+K278&lt;'Dados de Entrada'!$G$7,IF(Simulação!J279+K278&lt;'Dados de Entrada'!$L$7,'Dados de Entrada'!$L$7,J279+K278),'Dados de Entrada'!$G$7))</f>
        <v>107563.32</v>
      </c>
      <c r="L279" s="101">
        <f>IF(B279="","",IF(AND(J279&gt;0,K279='Dados de Entrada'!$G$7),(J279/(3600*24*VLOOKUP(MONTH(B279),'Dados de Entrada'!$T$11:$V$22,3,FALSE))),0))</f>
        <v>6.3468065063254392E-2</v>
      </c>
      <c r="M279" s="26">
        <f t="shared" si="30"/>
        <v>0.1334680650632544</v>
      </c>
      <c r="N279" s="102">
        <f>IF(B279="","",IF(K279='Dados de Entrada'!$L$7,1,0))</f>
        <v>0</v>
      </c>
      <c r="O279" s="26">
        <f t="shared" si="31"/>
        <v>7</v>
      </c>
      <c r="P279" s="110">
        <f>IF(B279="","",'Dados de Entrada'!$L$7)</f>
        <v>32269</v>
      </c>
      <c r="Q279" s="103">
        <f t="shared" ref="Q279:Q342" si="32">IF(B279&lt;&gt;"",Q278+1,"")</f>
        <v>259</v>
      </c>
      <c r="U279" s="18"/>
    </row>
    <row r="280" spans="1:21" ht="14.25" customHeight="1" x14ac:dyDescent="0.25">
      <c r="A280" s="18"/>
      <c r="B280" s="99" t="str">
        <f>IF(AND(YEAR('Dados de Entrada'!N270)&gt;=$D$18,YEAR('Dados de Entrada'!N270)&lt;=$D$19),'Dados de Entrada'!N270,"")</f>
        <v>Agosto/2015</v>
      </c>
      <c r="C280" s="100">
        <f t="shared" si="28"/>
        <v>107563.32</v>
      </c>
      <c r="D280" s="97">
        <f>IF(B280="","",IFERROR(
INDEX('Dados de Entrada'!$K$13:$K$35,MATCH(C280,'Dados de Entrada'!$J$13:$J$35,0)),
INDEX('Dados de Entrada'!$K$13:$K$35,MATCH(C280,'Dados de Entrada'!$J$13:$J$35,1))+
(C280-INDEX('Dados de Entrada'!$J$13:$J$35,MATCH(C280,'Dados de Entrada'!$J$13:$J$35,1)))*
(INDEX('Dados de Entrada'!$K$13:$K$35,MATCH(C280,'Dados de Entrada'!$J$13:$J$35,1)+1)-INDEX('Dados de Entrada'!$K$13:$K$35,MATCH(C280,'Dados de Entrada'!$J$13:$J$35,1)))/
(INDEX('Dados de Entrada'!$J$13:$J$35,MATCH(C280,'Dados de Entrada'!$J$13:$J$35,1)+1)-INDEX('Dados de Entrada'!$J$13:$J$35,MATCH(C280,'Dados de Entrada'!$J$13:$J$35,1)))
))</f>
        <v>23900</v>
      </c>
      <c r="E280" s="101">
        <f>IF(B280="","",('Dados de Entrada'!O270/'Dados de Entrada'!$Q$6)*'Dados de Entrada'!$L$4)</f>
        <v>0.11873517757009344</v>
      </c>
      <c r="F280" s="101">
        <f t="shared" si="29"/>
        <v>6.7000000000000004E-2</v>
      </c>
      <c r="G280" s="101">
        <f>IF(B280="","",VLOOKUP(MONTH(B280),Retiradas!$P$3:$S$14,3,FALSE))</f>
        <v>1.81989247311828E-2</v>
      </c>
      <c r="H280" s="137">
        <f>IF(B280="","",(VLOOKUP(MONTH(B280),Evaporação!$D$5:$F$16,3,FALSE)/(1000*3600*24*VLOOKUP(MONTH(B280),'Dados de Entrada'!$T$11:$V$22,3,FALSE)))*Simulação!D280)</f>
        <v>2.3905353942652329E-3</v>
      </c>
      <c r="I280" s="146"/>
      <c r="J280" s="138">
        <f>IF(B280="","",(E280+I280-F280-G280-H280)*3600*24*VLOOKUP(MONTH(B280),'Dados de Entrada'!$T$11:$V$22,3,FALSE))</f>
        <v>83420.689603738254</v>
      </c>
      <c r="K280" s="100">
        <f>IF(B280="","",IF(J280+K279&lt;'Dados de Entrada'!$G$7,IF(Simulação!J280+K279&lt;'Dados de Entrada'!$L$7,'Dados de Entrada'!$L$7,J280+K279),'Dados de Entrada'!$G$7))</f>
        <v>107563.32</v>
      </c>
      <c r="L280" s="101">
        <f>IF(B280="","",IF(AND(J280&gt;0,K280='Dados de Entrada'!$G$7),(J280/(3600*24*VLOOKUP(MONTH(B280),'Dados de Entrada'!$T$11:$V$22,3,FALSE))),0))</f>
        <v>3.1145717444645407E-2</v>
      </c>
      <c r="M280" s="26">
        <f t="shared" si="30"/>
        <v>9.8145717444645411E-2</v>
      </c>
      <c r="N280" s="102">
        <f>IF(B280="","",IF(K280='Dados de Entrada'!$L$7,1,0))</f>
        <v>0</v>
      </c>
      <c r="O280" s="26">
        <f t="shared" si="31"/>
        <v>8</v>
      </c>
      <c r="P280" s="110">
        <f>IF(B280="","",'Dados de Entrada'!$L$7)</f>
        <v>32269</v>
      </c>
      <c r="Q280" s="103">
        <f t="shared" si="32"/>
        <v>260</v>
      </c>
      <c r="U280" s="18"/>
    </row>
    <row r="281" spans="1:21" ht="14.25" customHeight="1" x14ac:dyDescent="0.25">
      <c r="A281" s="18"/>
      <c r="B281" s="99" t="str">
        <f>IF(AND(YEAR('Dados de Entrada'!N271)&gt;=$D$18,YEAR('Dados de Entrada'!N271)&lt;=$D$19),'Dados de Entrada'!N271,"")</f>
        <v>Setembro/2015</v>
      </c>
      <c r="C281" s="100">
        <f t="shared" si="28"/>
        <v>107563.32</v>
      </c>
      <c r="D281" s="97">
        <f>IF(B281="","",IFERROR(
INDEX('Dados de Entrada'!$K$13:$K$35,MATCH(C281,'Dados de Entrada'!$J$13:$J$35,0)),
INDEX('Dados de Entrada'!$K$13:$K$35,MATCH(C281,'Dados de Entrada'!$J$13:$J$35,1))+
(C281-INDEX('Dados de Entrada'!$J$13:$J$35,MATCH(C281,'Dados de Entrada'!$J$13:$J$35,1)))*
(INDEX('Dados de Entrada'!$K$13:$K$35,MATCH(C281,'Dados de Entrada'!$J$13:$J$35,1)+1)-INDEX('Dados de Entrada'!$K$13:$K$35,MATCH(C281,'Dados de Entrada'!$J$13:$J$35,1)))/
(INDEX('Dados de Entrada'!$J$13:$J$35,MATCH(C281,'Dados de Entrada'!$J$13:$J$35,1)+1)-INDEX('Dados de Entrada'!$J$13:$J$35,MATCH(C281,'Dados de Entrada'!$J$13:$J$35,1)))
))</f>
        <v>23900</v>
      </c>
      <c r="E281" s="101">
        <f>IF(B281="","",('Dados de Entrada'!O271/'Dados de Entrada'!$Q$6)*'Dados de Entrada'!$L$4)</f>
        <v>0.18610265420560748</v>
      </c>
      <c r="F281" s="101">
        <f t="shared" si="29"/>
        <v>6.5000000000000002E-2</v>
      </c>
      <c r="G281" s="101">
        <f>IF(B281="","",VLOOKUP(MONTH(B281),Retiradas!$P$3:$S$14,3,FALSE))</f>
        <v>1.8791666666666668E-2</v>
      </c>
      <c r="H281" s="137">
        <f>IF(B281="","",(VLOOKUP(MONTH(B281),Evaporação!$D$5:$F$16,3,FALSE)/(1000*3600*24*VLOOKUP(MONTH(B281),'Dados de Entrada'!$T$11:$V$22,3,FALSE)))*Simulação!D281)</f>
        <v>2.2438522376543209E-3</v>
      </c>
      <c r="I281" s="146"/>
      <c r="J281" s="138">
        <f>IF(B281="","",(E281+I281-F281-G281-H281)*3600*24*VLOOKUP(MONTH(B281),'Dados de Entrada'!$T$11:$V$22,3,FALSE))</f>
        <v>259374.01470093461</v>
      </c>
      <c r="K281" s="100">
        <f>IF(B281="","",IF(J281+K280&lt;'Dados de Entrada'!$G$7,IF(Simulação!J281+K280&lt;'Dados de Entrada'!$L$7,'Dados de Entrada'!$L$7,J281+K280),'Dados de Entrada'!$G$7))</f>
        <v>107563.32</v>
      </c>
      <c r="L281" s="101">
        <f>IF(B281="","",IF(AND(J281&gt;0,K281='Dados de Entrada'!$G$7),(J281/(3600*24*VLOOKUP(MONTH(B281),'Dados de Entrada'!$T$11:$V$22,3,FALSE))),0))</f>
        <v>0.1000671353012865</v>
      </c>
      <c r="M281" s="26">
        <f t="shared" si="30"/>
        <v>0.1650671353012865</v>
      </c>
      <c r="N281" s="102">
        <f>IF(B281="","",IF(K281='Dados de Entrada'!$L$7,1,0))</f>
        <v>0</v>
      </c>
      <c r="O281" s="26">
        <f t="shared" si="31"/>
        <v>9</v>
      </c>
      <c r="P281" s="110">
        <f>IF(B281="","",'Dados de Entrada'!$L$7)</f>
        <v>32269</v>
      </c>
      <c r="Q281" s="103">
        <f t="shared" si="32"/>
        <v>261</v>
      </c>
      <c r="U281" s="18"/>
    </row>
    <row r="282" spans="1:21" ht="14.25" customHeight="1" x14ac:dyDescent="0.25">
      <c r="A282" s="18"/>
      <c r="B282" s="99" t="str">
        <f>IF(AND(YEAR('Dados de Entrada'!N272)&gt;=$D$18,YEAR('Dados de Entrada'!N272)&lt;=$D$19),'Dados de Entrada'!N272,"")</f>
        <v>Outubro/2015</v>
      </c>
      <c r="C282" s="100">
        <f t="shared" si="28"/>
        <v>107563.32</v>
      </c>
      <c r="D282" s="97">
        <f>IF(B282="","",IFERROR(
INDEX('Dados de Entrada'!$K$13:$K$35,MATCH(C282,'Dados de Entrada'!$J$13:$J$35,0)),
INDEX('Dados de Entrada'!$K$13:$K$35,MATCH(C282,'Dados de Entrada'!$J$13:$J$35,1))+
(C282-INDEX('Dados de Entrada'!$J$13:$J$35,MATCH(C282,'Dados de Entrada'!$J$13:$J$35,1)))*
(INDEX('Dados de Entrada'!$K$13:$K$35,MATCH(C282,'Dados de Entrada'!$J$13:$J$35,1)+1)-INDEX('Dados de Entrada'!$K$13:$K$35,MATCH(C282,'Dados de Entrada'!$J$13:$J$35,1)))/
(INDEX('Dados de Entrada'!$J$13:$J$35,MATCH(C282,'Dados de Entrada'!$J$13:$J$35,1)+1)-INDEX('Dados de Entrada'!$J$13:$J$35,MATCH(C282,'Dados de Entrada'!$J$13:$J$35,1)))
))</f>
        <v>23900</v>
      </c>
      <c r="E282" s="101">
        <f>IF(B282="","",('Dados de Entrada'!O272/'Dados de Entrada'!$Q$6)*'Dados de Entrada'!$L$4)</f>
        <v>0.10778796261682244</v>
      </c>
      <c r="F282" s="101">
        <f t="shared" si="29"/>
        <v>6.2E-2</v>
      </c>
      <c r="G282" s="101">
        <f>IF(B282="","",VLOOKUP(MONTH(B282),Retiradas!$P$3:$S$14,3,FALSE))</f>
        <v>1.81989247311828E-2</v>
      </c>
      <c r="H282" s="137">
        <f>IF(B282="","",(VLOOKUP(MONTH(B282),Evaporação!$D$5:$F$16,3,FALSE)/(1000*3600*24*VLOOKUP(MONTH(B282),'Dados de Entrada'!$T$11:$V$22,3,FALSE)))*Simulação!D282)</f>
        <v>1.9524044205495817E-3</v>
      </c>
      <c r="I282" s="146"/>
      <c r="J282" s="138">
        <f>IF(B282="","",(E282+I282-F282-G282-H282)*3600*24*VLOOKUP(MONTH(B282),'Dados de Entrada'!$T$11:$V$22,3,FALSE))</f>
        <v>68665.159072897222</v>
      </c>
      <c r="K282" s="100">
        <f>IF(B282="","",IF(J282+K281&lt;'Dados de Entrada'!$G$7,IF(Simulação!J282+K281&lt;'Dados de Entrada'!$L$7,'Dados de Entrada'!$L$7,J282+K281),'Dados de Entrada'!$G$7))</f>
        <v>107563.32</v>
      </c>
      <c r="L282" s="101">
        <f>IF(B282="","",IF(AND(J282&gt;0,K282='Dados de Entrada'!$G$7),(J282/(3600*24*VLOOKUP(MONTH(B282),'Dados de Entrada'!$T$11:$V$22,3,FALSE))),0))</f>
        <v>2.5636633465090063E-2</v>
      </c>
      <c r="M282" s="26">
        <f t="shared" si="30"/>
        <v>8.7636633465090069E-2</v>
      </c>
      <c r="N282" s="102">
        <f>IF(B282="","",IF(K282='Dados de Entrada'!$L$7,1,0))</f>
        <v>0</v>
      </c>
      <c r="O282" s="26">
        <f t="shared" si="31"/>
        <v>10</v>
      </c>
      <c r="P282" s="110">
        <f>IF(B282="","",'Dados de Entrada'!$L$7)</f>
        <v>32269</v>
      </c>
      <c r="Q282" s="103">
        <f t="shared" si="32"/>
        <v>262</v>
      </c>
      <c r="U282" s="18"/>
    </row>
    <row r="283" spans="1:21" ht="14.25" customHeight="1" x14ac:dyDescent="0.25">
      <c r="A283" s="18"/>
      <c r="B283" s="99" t="str">
        <f>IF(AND(YEAR('Dados de Entrada'!N273)&gt;=$D$18,YEAR('Dados de Entrada'!N273)&lt;=$D$19),'Dados de Entrada'!N273,"")</f>
        <v>Novembro/2015</v>
      </c>
      <c r="C283" s="100">
        <f t="shared" si="28"/>
        <v>107563.32</v>
      </c>
      <c r="D283" s="97">
        <f>IF(B283="","",IFERROR(
INDEX('Dados de Entrada'!$K$13:$K$35,MATCH(C283,'Dados de Entrada'!$J$13:$J$35,0)),
INDEX('Dados de Entrada'!$K$13:$K$35,MATCH(C283,'Dados de Entrada'!$J$13:$J$35,1))+
(C283-INDEX('Dados de Entrada'!$J$13:$J$35,MATCH(C283,'Dados de Entrada'!$J$13:$J$35,1)))*
(INDEX('Dados de Entrada'!$K$13:$K$35,MATCH(C283,'Dados de Entrada'!$J$13:$J$35,1)+1)-INDEX('Dados de Entrada'!$K$13:$K$35,MATCH(C283,'Dados de Entrada'!$J$13:$J$35,1)))/
(INDEX('Dados de Entrada'!$J$13:$J$35,MATCH(C283,'Dados de Entrada'!$J$13:$J$35,1)+1)-INDEX('Dados de Entrada'!$J$13:$J$35,MATCH(C283,'Dados de Entrada'!$J$13:$J$35,1)))
))</f>
        <v>23900</v>
      </c>
      <c r="E283" s="101">
        <f>IF(B283="","",('Dados de Entrada'!O273/'Dados de Entrada'!$Q$6)*'Dados de Entrada'!$L$4)</f>
        <v>0.21316994392523364</v>
      </c>
      <c r="F283" s="101">
        <f t="shared" si="29"/>
        <v>7.4999999999999997E-2</v>
      </c>
      <c r="G283" s="101">
        <f>IF(B283="","",VLOOKUP(MONTH(B283),Retiradas!$P$3:$S$14,3,FALSE))</f>
        <v>1.8791666666666668E-2</v>
      </c>
      <c r="H283" s="137">
        <f>IF(B283="","",(VLOOKUP(MONTH(B283),Evaporação!$D$5:$F$16,3,FALSE)/(1000*3600*24*VLOOKUP(MONTH(B283),'Dados de Entrada'!$T$11:$V$22,3,FALSE)))*Simulação!D283)</f>
        <v>1.4033873456790122E-3</v>
      </c>
      <c r="I283" s="146"/>
      <c r="J283" s="138">
        <f>IF(B283="","",(E283+I283-F283-G283-H283)*3600*24*VLOOKUP(MONTH(B283),'Dados de Entrada'!$T$11:$V$22,3,FALSE))</f>
        <v>305790.91465420561</v>
      </c>
      <c r="K283" s="100">
        <f>IF(B283="","",IF(J283+K282&lt;'Dados de Entrada'!$G$7,IF(Simulação!J283+K282&lt;'Dados de Entrada'!$L$7,'Dados de Entrada'!$L$7,J283+K282),'Dados de Entrada'!$G$7))</f>
        <v>107563.32</v>
      </c>
      <c r="L283" s="101">
        <f>IF(B283="","",IF(AND(J283&gt;0,K283='Dados de Entrada'!$G$7),(J283/(3600*24*VLOOKUP(MONTH(B283),'Dados de Entrada'!$T$11:$V$22,3,FALSE))),0))</f>
        <v>0.11797488991288797</v>
      </c>
      <c r="M283" s="26">
        <f t="shared" si="30"/>
        <v>0.19297488991288797</v>
      </c>
      <c r="N283" s="102">
        <f>IF(B283="","",IF(K283='Dados de Entrada'!$L$7,1,0))</f>
        <v>0</v>
      </c>
      <c r="O283" s="26">
        <f t="shared" si="31"/>
        <v>11</v>
      </c>
      <c r="P283" s="110">
        <f>IF(B283="","",'Dados de Entrada'!$L$7)</f>
        <v>32269</v>
      </c>
      <c r="Q283" s="103">
        <f t="shared" si="32"/>
        <v>263</v>
      </c>
      <c r="U283" s="18"/>
    </row>
    <row r="284" spans="1:21" ht="14.25" customHeight="1" x14ac:dyDescent="0.25">
      <c r="A284" s="18"/>
      <c r="B284" s="99" t="str">
        <f>IF(AND(YEAR('Dados de Entrada'!N274)&gt;=$D$18,YEAR('Dados de Entrada'!N274)&lt;=$D$19),'Dados de Entrada'!N274,"")</f>
        <v>Dezembro/2015</v>
      </c>
      <c r="C284" s="100">
        <f t="shared" si="28"/>
        <v>107563.32</v>
      </c>
      <c r="D284" s="97">
        <f>IF(B284="","",IFERROR(
INDEX('Dados de Entrada'!$K$13:$K$35,MATCH(C284,'Dados de Entrada'!$J$13:$J$35,0)),
INDEX('Dados de Entrada'!$K$13:$K$35,MATCH(C284,'Dados de Entrada'!$J$13:$J$35,1))+
(C284-INDEX('Dados de Entrada'!$J$13:$J$35,MATCH(C284,'Dados de Entrada'!$J$13:$J$35,1)))*
(INDEX('Dados de Entrada'!$K$13:$K$35,MATCH(C284,'Dados de Entrada'!$J$13:$J$35,1)+1)-INDEX('Dados de Entrada'!$K$13:$K$35,MATCH(C284,'Dados de Entrada'!$J$13:$J$35,1)))/
(INDEX('Dados de Entrada'!$J$13:$J$35,MATCH(C284,'Dados de Entrada'!$J$13:$J$35,1)+1)-INDEX('Dados de Entrada'!$J$13:$J$35,MATCH(C284,'Dados de Entrada'!$J$13:$J$35,1)))
))</f>
        <v>23900</v>
      </c>
      <c r="E284" s="101">
        <f>IF(B284="","",('Dados de Entrada'!O274/'Dados de Entrada'!$Q$6)*'Dados de Entrada'!$L$4)</f>
        <v>0.47217383177570099</v>
      </c>
      <c r="F284" s="101">
        <f t="shared" si="29"/>
        <v>8.9200000000000002E-2</v>
      </c>
      <c r="G284" s="101">
        <f>IF(B284="","",VLOOKUP(MONTH(B284),Retiradas!$P$3:$S$14,3,FALSE))</f>
        <v>1.81989247311828E-2</v>
      </c>
      <c r="H284" s="137">
        <f>IF(B284="","",(VLOOKUP(MONTH(B284),Evaporação!$D$5:$F$16,3,FALSE)/(1000*3600*24*VLOOKUP(MONTH(B284),'Dados de Entrada'!$T$11:$V$22,3,FALSE)))*Simulação!D284)</f>
        <v>1.0681115591397851E-3</v>
      </c>
      <c r="I284" s="146"/>
      <c r="J284" s="138">
        <f>IF(B284="","",(E284+I284-F284-G284-H284)*3600*24*VLOOKUP(MONTH(B284),'Dados de Entrada'!$T$11:$V$22,3,FALSE))</f>
        <v>974152.28102803766</v>
      </c>
      <c r="K284" s="100">
        <f>IF(B284="","",IF(J284+K283&lt;'Dados de Entrada'!$G$7,IF(Simulação!J284+K283&lt;'Dados de Entrada'!$L$7,'Dados de Entrada'!$L$7,J284+K283),'Dados de Entrada'!$G$7))</f>
        <v>107563.32</v>
      </c>
      <c r="L284" s="101">
        <f>IF(B284="","",IF(AND(J284&gt;0,K284='Dados de Entrada'!$G$7),(J284/(3600*24*VLOOKUP(MONTH(B284),'Dados de Entrada'!$T$11:$V$22,3,FALSE))),0))</f>
        <v>0.36370679548537843</v>
      </c>
      <c r="M284" s="26">
        <f t="shared" si="30"/>
        <v>0.45290679548537843</v>
      </c>
      <c r="N284" s="102">
        <f>IF(B284="","",IF(K284='Dados de Entrada'!$L$7,1,0))</f>
        <v>0</v>
      </c>
      <c r="O284" s="26">
        <f t="shared" si="31"/>
        <v>12</v>
      </c>
      <c r="P284" s="110">
        <f>IF(B284="","",'Dados de Entrada'!$L$7)</f>
        <v>32269</v>
      </c>
      <c r="Q284" s="103">
        <f t="shared" si="32"/>
        <v>264</v>
      </c>
      <c r="U284" s="18"/>
    </row>
    <row r="285" spans="1:21" ht="14.25" customHeight="1" x14ac:dyDescent="0.25">
      <c r="A285" s="18"/>
      <c r="B285" s="99" t="str">
        <f>IF(AND(YEAR('Dados de Entrada'!N275)&gt;=$D$18,YEAR('Dados de Entrada'!N275)&lt;=$D$19),'Dados de Entrada'!N275,"")</f>
        <v>Janeiro/2016</v>
      </c>
      <c r="C285" s="100">
        <f t="shared" si="28"/>
        <v>107563.32</v>
      </c>
      <c r="D285" s="97">
        <f>IF(B285="","",IFERROR(
INDEX('Dados de Entrada'!$K$13:$K$35,MATCH(C285,'Dados de Entrada'!$J$13:$J$35,0)),
INDEX('Dados de Entrada'!$K$13:$K$35,MATCH(C285,'Dados de Entrada'!$J$13:$J$35,1))+
(C285-INDEX('Dados de Entrada'!$J$13:$J$35,MATCH(C285,'Dados de Entrada'!$J$13:$J$35,1)))*
(INDEX('Dados de Entrada'!$K$13:$K$35,MATCH(C285,'Dados de Entrada'!$J$13:$J$35,1)+1)-INDEX('Dados de Entrada'!$K$13:$K$35,MATCH(C285,'Dados de Entrada'!$J$13:$J$35,1)))/
(INDEX('Dados de Entrada'!$J$13:$J$35,MATCH(C285,'Dados de Entrada'!$J$13:$J$35,1)+1)-INDEX('Dados de Entrada'!$J$13:$J$35,MATCH(C285,'Dados de Entrada'!$J$13:$J$35,1)))
))</f>
        <v>23900</v>
      </c>
      <c r="E285" s="101">
        <f>IF(B285="","",('Dados de Entrada'!O275/'Dados de Entrada'!$Q$6)*'Dados de Entrada'!$L$4)</f>
        <v>1.0095497570093457</v>
      </c>
      <c r="F285" s="101">
        <f t="shared" si="29"/>
        <v>8.9200000000000002E-2</v>
      </c>
      <c r="G285" s="101">
        <f>IF(B285="","",VLOOKUP(MONTH(B285),Retiradas!$P$3:$S$14,3,FALSE))</f>
        <v>1.81989247311828E-2</v>
      </c>
      <c r="H285" s="137">
        <f>IF(B285="","",(VLOOKUP(MONTH(B285),Evaporação!$D$5:$F$16,3,FALSE)/(1000*3600*24*VLOOKUP(MONTH(B285),'Dados de Entrada'!$T$11:$V$22,3,FALSE)))*Simulação!D285)</f>
        <v>1.0056488948626046E-3</v>
      </c>
      <c r="I285" s="146"/>
      <c r="J285" s="138">
        <f>IF(B285="","",(E285+I285-F285-G285-H285)*3600*24*VLOOKUP(MONTH(B285),'Dados de Entrada'!$T$11:$V$22,3,FALSE))</f>
        <v>2413627.2591738319</v>
      </c>
      <c r="K285" s="100">
        <f>IF(B285="","",IF(J285+K284&lt;'Dados de Entrada'!$G$7,IF(Simulação!J285+K284&lt;'Dados de Entrada'!$L$7,'Dados de Entrada'!$L$7,J285+K284),'Dados de Entrada'!$G$7))</f>
        <v>107563.32</v>
      </c>
      <c r="L285" s="101">
        <f>IF(B285="","",IF(AND(J285&gt;0,K285='Dados de Entrada'!$G$7),(J285/(3600*24*VLOOKUP(MONTH(B285),'Dados de Entrada'!$T$11:$V$22,3,FALSE))),0))</f>
        <v>0.90114518338330041</v>
      </c>
      <c r="M285" s="26">
        <f t="shared" si="30"/>
        <v>0.99034518338330035</v>
      </c>
      <c r="N285" s="102">
        <f>IF(B285="","",IF(K285='Dados de Entrada'!$L$7,1,0))</f>
        <v>0</v>
      </c>
      <c r="O285" s="26">
        <f t="shared" si="31"/>
        <v>1</v>
      </c>
      <c r="P285" s="110">
        <f>IF(B285="","",'Dados de Entrada'!$L$7)</f>
        <v>32269</v>
      </c>
      <c r="Q285" s="103">
        <f t="shared" si="32"/>
        <v>265</v>
      </c>
      <c r="U285" s="18"/>
    </row>
    <row r="286" spans="1:21" ht="14.25" customHeight="1" x14ac:dyDescent="0.25">
      <c r="A286" s="18"/>
      <c r="B286" s="99" t="str">
        <f>IF(AND(YEAR('Dados de Entrada'!N276)&gt;=$D$18,YEAR('Dados de Entrada'!N276)&lt;=$D$19),'Dados de Entrada'!N276,"")</f>
        <v>Fevereiro/2016</v>
      </c>
      <c r="C286" s="100">
        <f t="shared" si="28"/>
        <v>107563.32</v>
      </c>
      <c r="D286" s="97">
        <f>IF(B286="","",IFERROR(
INDEX('Dados de Entrada'!$K$13:$K$35,MATCH(C286,'Dados de Entrada'!$J$13:$J$35,0)),
INDEX('Dados de Entrada'!$K$13:$K$35,MATCH(C286,'Dados de Entrada'!$J$13:$J$35,1))+
(C286-INDEX('Dados de Entrada'!$J$13:$J$35,MATCH(C286,'Dados de Entrada'!$J$13:$J$35,1)))*
(INDEX('Dados de Entrada'!$K$13:$K$35,MATCH(C286,'Dados de Entrada'!$J$13:$J$35,1)+1)-INDEX('Dados de Entrada'!$K$13:$K$35,MATCH(C286,'Dados de Entrada'!$J$13:$J$35,1)))/
(INDEX('Dados de Entrada'!$J$13:$J$35,MATCH(C286,'Dados de Entrada'!$J$13:$J$35,1)+1)-INDEX('Dados de Entrada'!$J$13:$J$35,MATCH(C286,'Dados de Entrada'!$J$13:$J$35,1)))
))</f>
        <v>23900</v>
      </c>
      <c r="E286" s="101">
        <f>IF(B286="","",('Dados de Entrada'!O276/'Dados de Entrada'!$Q$6)*'Dados de Entrada'!$L$4)</f>
        <v>0.37629547663551405</v>
      </c>
      <c r="F286" s="101">
        <f t="shared" si="29"/>
        <v>9.5000000000000001E-2</v>
      </c>
      <c r="G286" s="101">
        <f>IF(B286="","",VLOOKUP(MONTH(B286),Retiradas!$P$3:$S$14,3,FALSE))</f>
        <v>2.0107142857142858E-2</v>
      </c>
      <c r="H286" s="137">
        <f>IF(B286="","",(VLOOKUP(MONTH(B286),Evaporação!$D$5:$F$16,3,FALSE)/(1000*3600*24*VLOOKUP(MONTH(B286),'Dados de Entrada'!$T$11:$V$22,3,FALSE)))*Simulação!D286)</f>
        <v>1.1025297619047618E-3</v>
      </c>
      <c r="I286" s="146"/>
      <c r="J286" s="138">
        <f>IF(B286="","",(E286+I286-F286-G286-H286)*3600*24*VLOOKUP(MONTH(B286),'Dados de Entrada'!$T$11:$V$22,3,FALSE))</f>
        <v>629199.57707663532</v>
      </c>
      <c r="K286" s="100">
        <f>IF(B286="","",IF(J286+K285&lt;'Dados de Entrada'!$G$7,IF(Simulação!J286+K285&lt;'Dados de Entrada'!$L$7,'Dados de Entrada'!$L$7,J286+K285),'Dados de Entrada'!$G$7))</f>
        <v>107563.32</v>
      </c>
      <c r="L286" s="101">
        <f>IF(B286="","",IF(AND(J286&gt;0,K286='Dados de Entrada'!$G$7),(J286/(3600*24*VLOOKUP(MONTH(B286),'Dados de Entrada'!$T$11:$V$22,3,FALSE))),0))</f>
        <v>0.2600858040164663</v>
      </c>
      <c r="M286" s="26">
        <f t="shared" si="30"/>
        <v>0.35508580401646628</v>
      </c>
      <c r="N286" s="102">
        <f>IF(B286="","",IF(K286='Dados de Entrada'!$L$7,1,0))</f>
        <v>0</v>
      </c>
      <c r="O286" s="26">
        <f t="shared" si="31"/>
        <v>2</v>
      </c>
      <c r="P286" s="110">
        <f>IF(B286="","",'Dados de Entrada'!$L$7)</f>
        <v>32269</v>
      </c>
      <c r="Q286" s="103">
        <f t="shared" si="32"/>
        <v>266</v>
      </c>
      <c r="U286" s="18"/>
    </row>
    <row r="287" spans="1:21" ht="14.25" customHeight="1" x14ac:dyDescent="0.25">
      <c r="A287" s="18"/>
      <c r="B287" s="99" t="str">
        <f>IF(AND(YEAR('Dados de Entrada'!N277)&gt;=$D$18,YEAR('Dados de Entrada'!N277)&lt;=$D$19),'Dados de Entrada'!N277,"")</f>
        <v>Março/2016</v>
      </c>
      <c r="C287" s="100">
        <f t="shared" si="28"/>
        <v>107563.32</v>
      </c>
      <c r="D287" s="97">
        <f>IF(B287="","",IFERROR(
INDEX('Dados de Entrada'!$K$13:$K$35,MATCH(C287,'Dados de Entrada'!$J$13:$J$35,0)),
INDEX('Dados de Entrada'!$K$13:$K$35,MATCH(C287,'Dados de Entrada'!$J$13:$J$35,1))+
(C287-INDEX('Dados de Entrada'!$J$13:$J$35,MATCH(C287,'Dados de Entrada'!$J$13:$J$35,1)))*
(INDEX('Dados de Entrada'!$K$13:$K$35,MATCH(C287,'Dados de Entrada'!$J$13:$J$35,1)+1)-INDEX('Dados de Entrada'!$K$13:$K$35,MATCH(C287,'Dados de Entrada'!$J$13:$J$35,1)))/
(INDEX('Dados de Entrada'!$J$13:$J$35,MATCH(C287,'Dados de Entrada'!$J$13:$J$35,1)+1)-INDEX('Dados de Entrada'!$J$13:$J$35,MATCH(C287,'Dados de Entrada'!$J$13:$J$35,1)))
))</f>
        <v>23900</v>
      </c>
      <c r="E287" s="101">
        <f>IF(B287="","",('Dados de Entrada'!O277/'Dados de Entrada'!$Q$6)*'Dados de Entrada'!$L$4)</f>
        <v>0.42670078504672893</v>
      </c>
      <c r="F287" s="101">
        <f t="shared" si="29"/>
        <v>0.1</v>
      </c>
      <c r="G287" s="101">
        <f>IF(B287="","",VLOOKUP(MONTH(B287),Retiradas!$P$3:$S$14,3,FALSE))</f>
        <v>1.81989247311828E-2</v>
      </c>
      <c r="H287" s="137">
        <f>IF(B287="","",(VLOOKUP(MONTH(B287),Evaporação!$D$5:$F$16,3,FALSE)/(1000*3600*24*VLOOKUP(MONTH(B287),'Dados de Entrada'!$T$11:$V$22,3,FALSE)))*Simulação!D287)</f>
        <v>1.0279569892473119E-3</v>
      </c>
      <c r="I287" s="146"/>
      <c r="J287" s="138">
        <f>IF(B287="","",(E287+I287-F287-G287-H287)*3600*24*VLOOKUP(MONTH(B287),'Dados de Entrada'!$T$11:$V$22,3,FALSE))</f>
        <v>823538.10266915883</v>
      </c>
      <c r="K287" s="100">
        <f>IF(B287="","",IF(J287+K286&lt;'Dados de Entrada'!$G$7,IF(Simulação!J287+K286&lt;'Dados de Entrada'!$L$7,'Dados de Entrada'!$L$7,J287+K286),'Dados de Entrada'!$G$7))</f>
        <v>107563.32</v>
      </c>
      <c r="L287" s="101">
        <f>IF(B287="","",IF(AND(J287&gt;0,K287='Dados de Entrada'!$G$7),(J287/(3600*24*VLOOKUP(MONTH(B287),'Dados de Entrada'!$T$11:$V$22,3,FALSE))),0))</f>
        <v>0.30747390332629887</v>
      </c>
      <c r="M287" s="26">
        <f t="shared" si="30"/>
        <v>0.40747390332629885</v>
      </c>
      <c r="N287" s="102">
        <f>IF(B287="","",IF(K287='Dados de Entrada'!$L$7,1,0))</f>
        <v>0</v>
      </c>
      <c r="O287" s="26">
        <f t="shared" si="31"/>
        <v>3</v>
      </c>
      <c r="P287" s="110">
        <f>IF(B287="","",'Dados de Entrada'!$L$7)</f>
        <v>32269</v>
      </c>
      <c r="Q287" s="103">
        <f t="shared" si="32"/>
        <v>267</v>
      </c>
      <c r="U287" s="18"/>
    </row>
    <row r="288" spans="1:21" ht="14.25" customHeight="1" x14ac:dyDescent="0.25">
      <c r="A288" s="18"/>
      <c r="B288" s="99" t="str">
        <f>IF(AND(YEAR('Dados de Entrada'!N278)&gt;=$D$18,YEAR('Dados de Entrada'!N278)&lt;=$D$19),'Dados de Entrada'!N278,"")</f>
        <v>Abril/2016</v>
      </c>
      <c r="C288" s="100">
        <f t="shared" si="28"/>
        <v>107563.32</v>
      </c>
      <c r="D288" s="97">
        <f>IF(B288="","",IFERROR(
INDEX('Dados de Entrada'!$K$13:$K$35,MATCH(C288,'Dados de Entrada'!$J$13:$J$35,0)),
INDEX('Dados de Entrada'!$K$13:$K$35,MATCH(C288,'Dados de Entrada'!$J$13:$J$35,1))+
(C288-INDEX('Dados de Entrada'!$J$13:$J$35,MATCH(C288,'Dados de Entrada'!$J$13:$J$35,1)))*
(INDEX('Dados de Entrada'!$K$13:$K$35,MATCH(C288,'Dados de Entrada'!$J$13:$J$35,1)+1)-INDEX('Dados de Entrada'!$K$13:$K$35,MATCH(C288,'Dados de Entrada'!$J$13:$J$35,1)))/
(INDEX('Dados de Entrada'!$J$13:$J$35,MATCH(C288,'Dados de Entrada'!$J$13:$J$35,1)+1)-INDEX('Dados de Entrada'!$J$13:$J$35,MATCH(C288,'Dados de Entrada'!$J$13:$J$35,1)))
))</f>
        <v>23900</v>
      </c>
      <c r="E288" s="101">
        <f>IF(B288="","",('Dados de Entrada'!O278/'Dados de Entrada'!$Q$6)*'Dados de Entrada'!$L$4)</f>
        <v>0.205952</v>
      </c>
      <c r="F288" s="101">
        <f t="shared" si="29"/>
        <v>0.09</v>
      </c>
      <c r="G288" s="101">
        <f>IF(B288="","",VLOOKUP(MONTH(B288),Retiradas!$P$3:$S$14,3,FALSE))</f>
        <v>1.8791666666666668E-2</v>
      </c>
      <c r="H288" s="137">
        <f>IF(B288="","",(VLOOKUP(MONTH(B288),Evaporação!$D$5:$F$16,3,FALSE)/(1000*3600*24*VLOOKUP(MONTH(B288),'Dados de Entrada'!$T$11:$V$22,3,FALSE)))*Simulação!D288)</f>
        <v>1.2143634259259258E-3</v>
      </c>
      <c r="I288" s="146"/>
      <c r="J288" s="138">
        <f>IF(B288="","",(E288+I288-F288-G288-H288)*3600*24*VLOOKUP(MONTH(B288),'Dados de Entrada'!$T$11:$V$22,3,FALSE))</f>
        <v>248691.954</v>
      </c>
      <c r="K288" s="100">
        <f>IF(B288="","",IF(J288+K287&lt;'Dados de Entrada'!$G$7,IF(Simulação!J288+K287&lt;'Dados de Entrada'!$L$7,'Dados de Entrada'!$L$7,J288+K287),'Dados de Entrada'!$G$7))</f>
        <v>107563.32</v>
      </c>
      <c r="L288" s="101">
        <f>IF(B288="","",IF(AND(J288&gt;0,K288='Dados de Entrada'!$G$7),(J288/(3600*24*VLOOKUP(MONTH(B288),'Dados de Entrada'!$T$11:$V$22,3,FALSE))),0))</f>
        <v>9.5945969907407405E-2</v>
      </c>
      <c r="M288" s="26">
        <f t="shared" si="30"/>
        <v>0.18594596990740742</v>
      </c>
      <c r="N288" s="102">
        <f>IF(B288="","",IF(K288='Dados de Entrada'!$L$7,1,0))</f>
        <v>0</v>
      </c>
      <c r="O288" s="26">
        <f t="shared" si="31"/>
        <v>4</v>
      </c>
      <c r="P288" s="110">
        <f>IF(B288="","",'Dados de Entrada'!$L$7)</f>
        <v>32269</v>
      </c>
      <c r="Q288" s="103">
        <f t="shared" si="32"/>
        <v>268</v>
      </c>
      <c r="U288" s="18"/>
    </row>
    <row r="289" spans="1:21" ht="14.25" customHeight="1" x14ac:dyDescent="0.25">
      <c r="A289" s="18"/>
      <c r="B289" s="99" t="str">
        <f>IF(AND(YEAR('Dados de Entrada'!N279)&gt;=$D$18,YEAR('Dados de Entrada'!N279)&lt;=$D$19),'Dados de Entrada'!N279,"")</f>
        <v>Maio/2016</v>
      </c>
      <c r="C289" s="100">
        <f t="shared" si="28"/>
        <v>107563.32</v>
      </c>
      <c r="D289" s="97">
        <f>IF(B289="","",IFERROR(
INDEX('Dados de Entrada'!$K$13:$K$35,MATCH(C289,'Dados de Entrada'!$J$13:$J$35,0)),
INDEX('Dados de Entrada'!$K$13:$K$35,MATCH(C289,'Dados de Entrada'!$J$13:$J$35,1))+
(C289-INDEX('Dados de Entrada'!$J$13:$J$35,MATCH(C289,'Dados de Entrada'!$J$13:$J$35,1)))*
(INDEX('Dados de Entrada'!$K$13:$K$35,MATCH(C289,'Dados de Entrada'!$J$13:$J$35,1)+1)-INDEX('Dados de Entrada'!$K$13:$K$35,MATCH(C289,'Dados de Entrada'!$J$13:$J$35,1)))/
(INDEX('Dados de Entrada'!$J$13:$J$35,MATCH(C289,'Dados de Entrada'!$J$13:$J$35,1)+1)-INDEX('Dados de Entrada'!$J$13:$J$35,MATCH(C289,'Dados de Entrada'!$J$13:$J$35,1)))
))</f>
        <v>23900</v>
      </c>
      <c r="E289" s="101">
        <f>IF(B289="","",('Dados de Entrada'!O279/'Dados de Entrada'!$Q$6)*'Dados de Entrada'!$L$4)</f>
        <v>0.1695013831775701</v>
      </c>
      <c r="F289" s="101">
        <f t="shared" si="29"/>
        <v>8.5000000000000006E-2</v>
      </c>
      <c r="G289" s="101">
        <f>IF(B289="","",VLOOKUP(MONTH(B289),Retiradas!$P$3:$S$14,3,FALSE))</f>
        <v>1.81989247311828E-2</v>
      </c>
      <c r="H289" s="137">
        <f>IF(B289="","",(VLOOKUP(MONTH(B289),Evaporação!$D$5:$F$16,3,FALSE)/(1000*3600*24*VLOOKUP(MONTH(B289),'Dados de Entrada'!$T$11:$V$22,3,FALSE)))*Simulação!D289)</f>
        <v>1.2760229988052567E-3</v>
      </c>
      <c r="I289" s="146"/>
      <c r="J289" s="138">
        <f>IF(B289="","",(E289+I289-F289-G289-H289)*3600*24*VLOOKUP(MONTH(B289),'Dados de Entrada'!$T$11:$V$22,3,FALSE))</f>
        <v>174166.80470280373</v>
      </c>
      <c r="K289" s="100">
        <f>IF(B289="","",IF(J289+K288&lt;'Dados de Entrada'!$G$7,IF(Simulação!J289+K288&lt;'Dados de Entrada'!$L$7,'Dados de Entrada'!$L$7,J289+K288),'Dados de Entrada'!$G$7))</f>
        <v>107563.32</v>
      </c>
      <c r="L289" s="101">
        <f>IF(B289="","",IF(AND(J289&gt;0,K289='Dados de Entrada'!$G$7),(J289/(3600*24*VLOOKUP(MONTH(B289),'Dados de Entrada'!$T$11:$V$22,3,FALSE))),0))</f>
        <v>6.5026435447582034E-2</v>
      </c>
      <c r="M289" s="26">
        <f t="shared" si="30"/>
        <v>0.15002643544758204</v>
      </c>
      <c r="N289" s="102">
        <f>IF(B289="","",IF(K289='Dados de Entrada'!$L$7,1,0))</f>
        <v>0</v>
      </c>
      <c r="O289" s="26">
        <f t="shared" si="31"/>
        <v>5</v>
      </c>
      <c r="P289" s="110">
        <f>IF(B289="","",'Dados de Entrada'!$L$7)</f>
        <v>32269</v>
      </c>
      <c r="Q289" s="103">
        <f t="shared" si="32"/>
        <v>269</v>
      </c>
      <c r="U289" s="18"/>
    </row>
    <row r="290" spans="1:21" ht="14.25" customHeight="1" x14ac:dyDescent="0.25">
      <c r="A290" s="18"/>
      <c r="B290" s="99" t="str">
        <f>IF(AND(YEAR('Dados de Entrada'!N280)&gt;=$D$18,YEAR('Dados de Entrada'!N280)&lt;=$D$19),'Dados de Entrada'!N280,"")</f>
        <v>Junho/2016</v>
      </c>
      <c r="C290" s="100">
        <f t="shared" si="28"/>
        <v>107563.32</v>
      </c>
      <c r="D290" s="97">
        <f>IF(B290="","",IFERROR(
INDEX('Dados de Entrada'!$K$13:$K$35,MATCH(C290,'Dados de Entrada'!$J$13:$J$35,0)),
INDEX('Dados de Entrada'!$K$13:$K$35,MATCH(C290,'Dados de Entrada'!$J$13:$J$35,1))+
(C290-INDEX('Dados de Entrada'!$J$13:$J$35,MATCH(C290,'Dados de Entrada'!$J$13:$J$35,1)))*
(INDEX('Dados de Entrada'!$K$13:$K$35,MATCH(C290,'Dados de Entrada'!$J$13:$J$35,1)+1)-INDEX('Dados de Entrada'!$K$13:$K$35,MATCH(C290,'Dados de Entrada'!$J$13:$J$35,1)))/
(INDEX('Dados de Entrada'!$J$13:$J$35,MATCH(C290,'Dados de Entrada'!$J$13:$J$35,1)+1)-INDEX('Dados de Entrada'!$J$13:$J$35,MATCH(C290,'Dados de Entrada'!$J$13:$J$35,1)))
))</f>
        <v>23900</v>
      </c>
      <c r="E290" s="101">
        <f>IF(B290="","",('Dados de Entrada'!O280/'Dados de Entrada'!$Q$6)*'Dados de Entrada'!$L$4)</f>
        <v>0.19753106542056076</v>
      </c>
      <c r="F290" s="101">
        <f t="shared" si="29"/>
        <v>7.0000000000000007E-2</v>
      </c>
      <c r="G290" s="101">
        <f>IF(B290="","",VLOOKUP(MONTH(B290),Retiradas!$P$3:$S$14,3,FALSE))</f>
        <v>1.8791666666666668E-2</v>
      </c>
      <c r="H290" s="137">
        <f>IF(B290="","",(VLOOKUP(MONTH(B290),Evaporação!$D$5:$F$16,3,FALSE)/(1000*3600*24*VLOOKUP(MONTH(B290),'Dados de Entrada'!$T$11:$V$22,3,FALSE)))*Simulação!D290)</f>
        <v>1.4504128086419755E-3</v>
      </c>
      <c r="I290" s="146"/>
      <c r="J290" s="138">
        <f>IF(B290="","",(E290+I290-F290-G290-H290)*3600*24*VLOOKUP(MONTH(B290),'Dados de Entrada'!$T$11:$V$22,3,FALSE))</f>
        <v>278093.05157009349</v>
      </c>
      <c r="K290" s="100">
        <f>IF(B290="","",IF(J290+K289&lt;'Dados de Entrada'!$G$7,IF(Simulação!J290+K289&lt;'Dados de Entrada'!$L$7,'Dados de Entrada'!$L$7,J290+K289),'Dados de Entrada'!$G$7))</f>
        <v>107563.32</v>
      </c>
      <c r="L290" s="101">
        <f>IF(B290="","",IF(AND(J290&gt;0,K290='Dados de Entrada'!$G$7),(J290/(3600*24*VLOOKUP(MONTH(B290),'Dados de Entrada'!$T$11:$V$22,3,FALSE))),0))</f>
        <v>0.10728898594525212</v>
      </c>
      <c r="M290" s="26">
        <f t="shared" si="30"/>
        <v>0.17728898594525211</v>
      </c>
      <c r="N290" s="102">
        <f>IF(B290="","",IF(K290='Dados de Entrada'!$L$7,1,0))</f>
        <v>0</v>
      </c>
      <c r="O290" s="26">
        <f t="shared" si="31"/>
        <v>6</v>
      </c>
      <c r="P290" s="110">
        <f>IF(B290="","",'Dados de Entrada'!$L$7)</f>
        <v>32269</v>
      </c>
      <c r="Q290" s="103">
        <f t="shared" si="32"/>
        <v>270</v>
      </c>
      <c r="U290" s="18"/>
    </row>
    <row r="291" spans="1:21" ht="14.25" customHeight="1" x14ac:dyDescent="0.25">
      <c r="A291" s="18"/>
      <c r="B291" s="99" t="str">
        <f>IF(AND(YEAR('Dados de Entrada'!N281)&gt;=$D$18,YEAR('Dados de Entrada'!N281)&lt;=$D$19),'Dados de Entrada'!N281,"")</f>
        <v>Julho/2016</v>
      </c>
      <c r="C291" s="100">
        <f t="shared" si="28"/>
        <v>107563.32</v>
      </c>
      <c r="D291" s="97">
        <f>IF(B291="","",IFERROR(
INDEX('Dados de Entrada'!$K$13:$K$35,MATCH(C291,'Dados de Entrada'!$J$13:$J$35,0)),
INDEX('Dados de Entrada'!$K$13:$K$35,MATCH(C291,'Dados de Entrada'!$J$13:$J$35,1))+
(C291-INDEX('Dados de Entrada'!$J$13:$J$35,MATCH(C291,'Dados de Entrada'!$J$13:$J$35,1)))*
(INDEX('Dados de Entrada'!$K$13:$K$35,MATCH(C291,'Dados de Entrada'!$J$13:$J$35,1)+1)-INDEX('Dados de Entrada'!$K$13:$K$35,MATCH(C291,'Dados de Entrada'!$J$13:$J$35,1)))/
(INDEX('Dados de Entrada'!$J$13:$J$35,MATCH(C291,'Dados de Entrada'!$J$13:$J$35,1)+1)-INDEX('Dados de Entrada'!$J$13:$J$35,MATCH(C291,'Dados de Entrada'!$J$13:$J$35,1)))
))</f>
        <v>23900</v>
      </c>
      <c r="E291" s="101">
        <f>IF(B291="","",('Dados de Entrada'!O281/'Dados de Entrada'!$Q$6)*'Dados de Entrada'!$L$4)</f>
        <v>0.13894542056074768</v>
      </c>
      <c r="F291" s="101">
        <f t="shared" si="29"/>
        <v>7.0000000000000007E-2</v>
      </c>
      <c r="G291" s="101">
        <f>IF(B291="","",VLOOKUP(MONTH(B291),Retiradas!$P$3:$S$14,3,FALSE))</f>
        <v>1.81989247311828E-2</v>
      </c>
      <c r="H291" s="137">
        <f>IF(B291="","",(VLOOKUP(MONTH(B291),Evaporação!$D$5:$F$16,3,FALSE)/(1000*3600*24*VLOOKUP(MONTH(B291),'Dados de Entrada'!$T$11:$V$22,3,FALSE)))*Simulação!D291)</f>
        <v>1.8346176821983273E-3</v>
      </c>
      <c r="I291" s="146"/>
      <c r="J291" s="138">
        <f>IF(B291="","",(E291+I291-F291-G291-H291)*3600*24*VLOOKUP(MONTH(B291),'Dados de Entrada'!$T$11:$V$22,3,FALSE))</f>
        <v>131005.57442990657</v>
      </c>
      <c r="K291" s="100">
        <f>IF(B291="","",IF(J291+K290&lt;'Dados de Entrada'!$G$7,IF(Simulação!J291+K290&lt;'Dados de Entrada'!$L$7,'Dados de Entrada'!$L$7,J291+K290),'Dados de Entrada'!$G$7))</f>
        <v>107563.32</v>
      </c>
      <c r="L291" s="101">
        <f>IF(B291="","",IF(AND(J291&gt;0,K291='Dados de Entrada'!$G$7),(J291/(3600*24*VLOOKUP(MONTH(B291),'Dados de Entrada'!$T$11:$V$22,3,FALSE))),0))</f>
        <v>4.8911878147366548E-2</v>
      </c>
      <c r="M291" s="26">
        <f t="shared" si="30"/>
        <v>0.11891187814736656</v>
      </c>
      <c r="N291" s="102">
        <f>IF(B291="","",IF(K291='Dados de Entrada'!$L$7,1,0))</f>
        <v>0</v>
      </c>
      <c r="O291" s="26">
        <f t="shared" si="31"/>
        <v>7</v>
      </c>
      <c r="P291" s="110">
        <f>IF(B291="","",'Dados de Entrada'!$L$7)</f>
        <v>32269</v>
      </c>
      <c r="Q291" s="103">
        <f t="shared" si="32"/>
        <v>271</v>
      </c>
      <c r="U291" s="18"/>
    </row>
    <row r="292" spans="1:21" ht="14.25" customHeight="1" x14ac:dyDescent="0.25">
      <c r="A292" s="18"/>
      <c r="B292" s="99" t="str">
        <f>IF(AND(YEAR('Dados de Entrada'!N282)&gt;=$D$18,YEAR('Dados de Entrada'!N282)&lt;=$D$19),'Dados de Entrada'!N282,"")</f>
        <v>Agosto/2016</v>
      </c>
      <c r="C292" s="100">
        <f t="shared" si="28"/>
        <v>107563.32</v>
      </c>
      <c r="D292" s="97">
        <f>IF(B292="","",IFERROR(
INDEX('Dados de Entrada'!$K$13:$K$35,MATCH(C292,'Dados de Entrada'!$J$13:$J$35,0)),
INDEX('Dados de Entrada'!$K$13:$K$35,MATCH(C292,'Dados de Entrada'!$J$13:$J$35,1))+
(C292-INDEX('Dados de Entrada'!$J$13:$J$35,MATCH(C292,'Dados de Entrada'!$J$13:$J$35,1)))*
(INDEX('Dados de Entrada'!$K$13:$K$35,MATCH(C292,'Dados de Entrada'!$J$13:$J$35,1)+1)-INDEX('Dados de Entrada'!$K$13:$K$35,MATCH(C292,'Dados de Entrada'!$J$13:$J$35,1)))/
(INDEX('Dados de Entrada'!$J$13:$J$35,MATCH(C292,'Dados de Entrada'!$J$13:$J$35,1)+1)-INDEX('Dados de Entrada'!$J$13:$J$35,MATCH(C292,'Dados de Entrada'!$J$13:$J$35,1)))
))</f>
        <v>23900</v>
      </c>
      <c r="E292" s="101">
        <f>IF(B292="","",('Dados de Entrada'!O282/'Dados de Entrada'!$Q$6)*'Dados de Entrada'!$L$4)</f>
        <v>0.11945697196261681</v>
      </c>
      <c r="F292" s="101">
        <f t="shared" si="29"/>
        <v>6.7000000000000004E-2</v>
      </c>
      <c r="G292" s="101">
        <f>IF(B292="","",VLOOKUP(MONTH(B292),Retiradas!$P$3:$S$14,3,FALSE))</f>
        <v>1.81989247311828E-2</v>
      </c>
      <c r="H292" s="137">
        <f>IF(B292="","",(VLOOKUP(MONTH(B292),Evaporação!$D$5:$F$16,3,FALSE)/(1000*3600*24*VLOOKUP(MONTH(B292),'Dados de Entrada'!$T$11:$V$22,3,FALSE)))*Simulação!D292)</f>
        <v>2.3905353942652329E-3</v>
      </c>
      <c r="I292" s="146"/>
      <c r="J292" s="138">
        <f>IF(B292="","",(E292+I292-F292-G292-H292)*3600*24*VLOOKUP(MONTH(B292),'Dados de Entrada'!$T$11:$V$22,3,FALSE))</f>
        <v>85353.943704672856</v>
      </c>
      <c r="K292" s="100">
        <f>IF(B292="","",IF(J292+K291&lt;'Dados de Entrada'!$G$7,IF(Simulação!J292+K291&lt;'Dados de Entrada'!$L$7,'Dados de Entrada'!$L$7,J292+K291),'Dados de Entrada'!$G$7))</f>
        <v>107563.32</v>
      </c>
      <c r="L292" s="101">
        <f>IF(B292="","",IF(AND(J292&gt;0,K292='Dados de Entrada'!$G$7),(J292/(3600*24*VLOOKUP(MONTH(B292),'Dados de Entrada'!$T$11:$V$22,3,FALSE))),0))</f>
        <v>3.186751183716878E-2</v>
      </c>
      <c r="M292" s="26">
        <f t="shared" si="30"/>
        <v>9.8867511837168784E-2</v>
      </c>
      <c r="N292" s="102">
        <f>IF(B292="","",IF(K292='Dados de Entrada'!$L$7,1,0))</f>
        <v>0</v>
      </c>
      <c r="O292" s="26">
        <f t="shared" si="31"/>
        <v>8</v>
      </c>
      <c r="P292" s="110">
        <f>IF(B292="","",'Dados de Entrada'!$L$7)</f>
        <v>32269</v>
      </c>
      <c r="Q292" s="103">
        <f t="shared" si="32"/>
        <v>272</v>
      </c>
      <c r="U292" s="18"/>
    </row>
    <row r="293" spans="1:21" ht="14.25" customHeight="1" x14ac:dyDescent="0.25">
      <c r="A293" s="18"/>
      <c r="B293" s="99" t="str">
        <f>IF(AND(YEAR('Dados de Entrada'!N283)&gt;=$D$18,YEAR('Dados de Entrada'!N283)&lt;=$D$19),'Dados de Entrada'!N283,"")</f>
        <v>Setembro/2016</v>
      </c>
      <c r="C293" s="100">
        <f t="shared" si="28"/>
        <v>107563.32</v>
      </c>
      <c r="D293" s="97">
        <f>IF(B293="","",IFERROR(
INDEX('Dados de Entrada'!$K$13:$K$35,MATCH(C293,'Dados de Entrada'!$J$13:$J$35,0)),
INDEX('Dados de Entrada'!$K$13:$K$35,MATCH(C293,'Dados de Entrada'!$J$13:$J$35,1))+
(C293-INDEX('Dados de Entrada'!$J$13:$J$35,MATCH(C293,'Dados de Entrada'!$J$13:$J$35,1)))*
(INDEX('Dados de Entrada'!$K$13:$K$35,MATCH(C293,'Dados de Entrada'!$J$13:$J$35,1)+1)-INDEX('Dados de Entrada'!$K$13:$K$35,MATCH(C293,'Dados de Entrada'!$J$13:$J$35,1)))/
(INDEX('Dados de Entrada'!$J$13:$J$35,MATCH(C293,'Dados de Entrada'!$J$13:$J$35,1)+1)-INDEX('Dados de Entrada'!$J$13:$J$35,MATCH(C293,'Dados de Entrada'!$J$13:$J$35,1)))
))</f>
        <v>23900</v>
      </c>
      <c r="E293" s="101">
        <f>IF(B293="","",('Dados de Entrada'!O283/'Dados de Entrada'!$Q$6)*'Dados de Entrada'!$L$4)</f>
        <v>0.10478048598130842</v>
      </c>
      <c r="F293" s="101">
        <f t="shared" si="29"/>
        <v>6.5000000000000002E-2</v>
      </c>
      <c r="G293" s="101">
        <f>IF(B293="","",VLOOKUP(MONTH(B293),Retiradas!$P$3:$S$14,3,FALSE))</f>
        <v>1.8791666666666668E-2</v>
      </c>
      <c r="H293" s="137">
        <f>IF(B293="","",(VLOOKUP(MONTH(B293),Evaporação!$D$5:$F$16,3,FALSE)/(1000*3600*24*VLOOKUP(MONTH(B293),'Dados de Entrada'!$T$11:$V$22,3,FALSE)))*Simulação!D293)</f>
        <v>2.2438522376543209E-3</v>
      </c>
      <c r="I293" s="146"/>
      <c r="J293" s="138">
        <f>IF(B293="","",(E293+I293-F293-G293-H293)*3600*24*VLOOKUP(MONTH(B293),'Dados de Entrada'!$T$11:$V$22,3,FALSE))</f>
        <v>48586.954663551405</v>
      </c>
      <c r="K293" s="100">
        <f>IF(B293="","",IF(J293+K292&lt;'Dados de Entrada'!$G$7,IF(Simulação!J293+K292&lt;'Dados de Entrada'!$L$7,'Dados de Entrada'!$L$7,J293+K292),'Dados de Entrada'!$G$7))</f>
        <v>107563.32</v>
      </c>
      <c r="L293" s="101">
        <f>IF(B293="","",IF(AND(J293&gt;0,K293='Dados de Entrada'!$G$7),(J293/(3600*24*VLOOKUP(MONTH(B293),'Dados de Entrada'!$T$11:$V$22,3,FALSE))),0))</f>
        <v>1.8744967076987425E-2</v>
      </c>
      <c r="M293" s="26">
        <f t="shared" si="30"/>
        <v>8.374496707698742E-2</v>
      </c>
      <c r="N293" s="102">
        <f>IF(B293="","",IF(K293='Dados de Entrada'!$L$7,1,0))</f>
        <v>0</v>
      </c>
      <c r="O293" s="26">
        <f t="shared" si="31"/>
        <v>9</v>
      </c>
      <c r="P293" s="110">
        <f>IF(B293="","",'Dados de Entrada'!$L$7)</f>
        <v>32269</v>
      </c>
      <c r="Q293" s="103">
        <f t="shared" si="32"/>
        <v>273</v>
      </c>
      <c r="U293" s="18"/>
    </row>
    <row r="294" spans="1:21" ht="14.25" customHeight="1" x14ac:dyDescent="0.25">
      <c r="A294" s="18"/>
      <c r="B294" s="99" t="str">
        <f>IF(AND(YEAR('Dados de Entrada'!N284)&gt;=$D$18,YEAR('Dados de Entrada'!N284)&lt;=$D$19),'Dados de Entrada'!N284,"")</f>
        <v>Outubro/2016</v>
      </c>
      <c r="C294" s="100">
        <f t="shared" si="28"/>
        <v>107563.32</v>
      </c>
      <c r="D294" s="97">
        <f>IF(B294="","",IFERROR(
INDEX('Dados de Entrada'!$K$13:$K$35,MATCH(C294,'Dados de Entrada'!$J$13:$J$35,0)),
INDEX('Dados de Entrada'!$K$13:$K$35,MATCH(C294,'Dados de Entrada'!$J$13:$J$35,1))+
(C294-INDEX('Dados de Entrada'!$J$13:$J$35,MATCH(C294,'Dados de Entrada'!$J$13:$J$35,1)))*
(INDEX('Dados de Entrada'!$K$13:$K$35,MATCH(C294,'Dados de Entrada'!$J$13:$J$35,1)+1)-INDEX('Dados de Entrada'!$K$13:$K$35,MATCH(C294,'Dados de Entrada'!$J$13:$J$35,1)))/
(INDEX('Dados de Entrada'!$J$13:$J$35,MATCH(C294,'Dados de Entrada'!$J$13:$J$35,1)+1)-INDEX('Dados de Entrada'!$J$13:$J$35,MATCH(C294,'Dados de Entrada'!$J$13:$J$35,1)))
))</f>
        <v>23900</v>
      </c>
      <c r="E294" s="101">
        <f>IF(B294="","",('Dados de Entrada'!O284/'Dados de Entrada'!$Q$6)*'Dados de Entrada'!$L$4)</f>
        <v>0.13401315887850468</v>
      </c>
      <c r="F294" s="101">
        <f t="shared" si="29"/>
        <v>6.2E-2</v>
      </c>
      <c r="G294" s="101">
        <f>IF(B294="","",VLOOKUP(MONTH(B294),Retiradas!$P$3:$S$14,3,FALSE))</f>
        <v>1.81989247311828E-2</v>
      </c>
      <c r="H294" s="137">
        <f>IF(B294="","",(VLOOKUP(MONTH(B294),Evaporação!$D$5:$F$16,3,FALSE)/(1000*3600*24*VLOOKUP(MONTH(B294),'Dados de Entrada'!$T$11:$V$22,3,FALSE)))*Simulação!D294)</f>
        <v>1.9524044205495817E-3</v>
      </c>
      <c r="I294" s="146"/>
      <c r="J294" s="138">
        <f>IF(B294="","",(E294+I294-F294-G294-H294)*3600*24*VLOOKUP(MONTH(B294),'Dados de Entrada'!$T$11:$V$22,3,FALSE))</f>
        <v>138906.72474018694</v>
      </c>
      <c r="K294" s="100">
        <f>IF(B294="","",IF(J294+K293&lt;'Dados de Entrada'!$G$7,IF(Simulação!J294+K293&lt;'Dados de Entrada'!$L$7,'Dados de Entrada'!$L$7,J294+K293),'Dados de Entrada'!$G$7))</f>
        <v>107563.32</v>
      </c>
      <c r="L294" s="101">
        <f>IF(B294="","",IF(AND(J294&gt;0,K294='Dados de Entrada'!$G$7),(J294/(3600*24*VLOOKUP(MONTH(B294),'Dados de Entrada'!$T$11:$V$22,3,FALSE))),0))</f>
        <v>5.1861829726772307E-2</v>
      </c>
      <c r="M294" s="26">
        <f t="shared" si="30"/>
        <v>0.11386182972677231</v>
      </c>
      <c r="N294" s="102">
        <f>IF(B294="","",IF(K294='Dados de Entrada'!$L$7,1,0))</f>
        <v>0</v>
      </c>
      <c r="O294" s="26">
        <f t="shared" si="31"/>
        <v>10</v>
      </c>
      <c r="P294" s="110">
        <f>IF(B294="","",'Dados de Entrada'!$L$7)</f>
        <v>32269</v>
      </c>
      <c r="Q294" s="103">
        <f t="shared" si="32"/>
        <v>274</v>
      </c>
      <c r="U294" s="18"/>
    </row>
    <row r="295" spans="1:21" ht="14.25" customHeight="1" x14ac:dyDescent="0.25">
      <c r="A295" s="18"/>
      <c r="B295" s="99" t="str">
        <f>IF(AND(YEAR('Dados de Entrada'!N285)&gt;=$D$18,YEAR('Dados de Entrada'!N285)&lt;=$D$19),'Dados de Entrada'!N285,"")</f>
        <v>Novembro/2016</v>
      </c>
      <c r="C295" s="100">
        <f t="shared" si="28"/>
        <v>107563.32</v>
      </c>
      <c r="D295" s="97">
        <f>IF(B295="","",IFERROR(
INDEX('Dados de Entrada'!$K$13:$K$35,MATCH(C295,'Dados de Entrada'!$J$13:$J$35,0)),
INDEX('Dados de Entrada'!$K$13:$K$35,MATCH(C295,'Dados de Entrada'!$J$13:$J$35,1))+
(C295-INDEX('Dados de Entrada'!$J$13:$J$35,MATCH(C295,'Dados de Entrada'!$J$13:$J$35,1)))*
(INDEX('Dados de Entrada'!$K$13:$K$35,MATCH(C295,'Dados de Entrada'!$J$13:$J$35,1)+1)-INDEX('Dados de Entrada'!$K$13:$K$35,MATCH(C295,'Dados de Entrada'!$J$13:$J$35,1)))/
(INDEX('Dados de Entrada'!$J$13:$J$35,MATCH(C295,'Dados de Entrada'!$J$13:$J$35,1)+1)-INDEX('Dados de Entrada'!$J$13:$J$35,MATCH(C295,'Dados de Entrada'!$J$13:$J$35,1)))
))</f>
        <v>23900</v>
      </c>
      <c r="E295" s="101">
        <f>IF(B295="","",('Dados de Entrada'!O285/'Dados de Entrada'!$Q$6)*'Dados de Entrada'!$L$4)</f>
        <v>0.19163641121495328</v>
      </c>
      <c r="F295" s="101">
        <f t="shared" si="29"/>
        <v>7.4999999999999997E-2</v>
      </c>
      <c r="G295" s="101">
        <f>IF(B295="","",VLOOKUP(MONTH(B295),Retiradas!$P$3:$S$14,3,FALSE))</f>
        <v>1.8791666666666668E-2</v>
      </c>
      <c r="H295" s="137">
        <f>IF(B295="","",(VLOOKUP(MONTH(B295),Evaporação!$D$5:$F$16,3,FALSE)/(1000*3600*24*VLOOKUP(MONTH(B295),'Dados de Entrada'!$T$11:$V$22,3,FALSE)))*Simulação!D295)</f>
        <v>1.4033873456790122E-3</v>
      </c>
      <c r="I295" s="146"/>
      <c r="J295" s="138">
        <f>IF(B295="","",(E295+I295-F295-G295-H295)*3600*24*VLOOKUP(MONTH(B295),'Dados de Entrada'!$T$11:$V$22,3,FALSE))</f>
        <v>249975.99786915889</v>
      </c>
      <c r="K295" s="100">
        <f>IF(B295="","",IF(J295+K294&lt;'Dados de Entrada'!$G$7,IF(Simulação!J295+K294&lt;'Dados de Entrada'!$L$7,'Dados de Entrada'!$L$7,J295+K294),'Dados de Entrada'!$G$7))</f>
        <v>107563.32</v>
      </c>
      <c r="L295" s="101">
        <f>IF(B295="","",IF(AND(J295&gt;0,K295='Dados de Entrada'!$G$7),(J295/(3600*24*VLOOKUP(MONTH(B295),'Dados de Entrada'!$T$11:$V$22,3,FALSE))),0))</f>
        <v>9.6441357202607603E-2</v>
      </c>
      <c r="M295" s="26">
        <f t="shared" si="30"/>
        <v>0.17144135720260761</v>
      </c>
      <c r="N295" s="102">
        <f>IF(B295="","",IF(K295='Dados de Entrada'!$L$7,1,0))</f>
        <v>0</v>
      </c>
      <c r="O295" s="26">
        <f t="shared" si="31"/>
        <v>11</v>
      </c>
      <c r="P295" s="110">
        <f>IF(B295="","",'Dados de Entrada'!$L$7)</f>
        <v>32269</v>
      </c>
      <c r="Q295" s="103">
        <f t="shared" si="32"/>
        <v>275</v>
      </c>
      <c r="U295" s="18"/>
    </row>
    <row r="296" spans="1:21" ht="14.25" customHeight="1" x14ac:dyDescent="0.25">
      <c r="A296" s="18"/>
      <c r="B296" s="99" t="str">
        <f>IF(AND(YEAR('Dados de Entrada'!N286)&gt;=$D$18,YEAR('Dados de Entrada'!N286)&lt;=$D$19),'Dados de Entrada'!N286,"")</f>
        <v>Dezembro/2016</v>
      </c>
      <c r="C296" s="100">
        <f t="shared" si="28"/>
        <v>107563.32</v>
      </c>
      <c r="D296" s="97">
        <f>IF(B296="","",IFERROR(
INDEX('Dados de Entrada'!$K$13:$K$35,MATCH(C296,'Dados de Entrada'!$J$13:$J$35,0)),
INDEX('Dados de Entrada'!$K$13:$K$35,MATCH(C296,'Dados de Entrada'!$J$13:$J$35,1))+
(C296-INDEX('Dados de Entrada'!$J$13:$J$35,MATCH(C296,'Dados de Entrada'!$J$13:$J$35,1)))*
(INDEX('Dados de Entrada'!$K$13:$K$35,MATCH(C296,'Dados de Entrada'!$J$13:$J$35,1)+1)-INDEX('Dados de Entrada'!$K$13:$K$35,MATCH(C296,'Dados de Entrada'!$J$13:$J$35,1)))/
(INDEX('Dados de Entrada'!$J$13:$J$35,MATCH(C296,'Dados de Entrada'!$J$13:$J$35,1)+1)-INDEX('Dados de Entrada'!$J$13:$J$35,MATCH(C296,'Dados de Entrada'!$J$13:$J$35,1)))
))</f>
        <v>23900</v>
      </c>
      <c r="E296" s="101">
        <f>IF(B296="","",('Dados de Entrada'!O286/'Dados de Entrada'!$Q$6)*'Dados de Entrada'!$L$4)</f>
        <v>0.49755693457943923</v>
      </c>
      <c r="F296" s="101">
        <f t="shared" si="29"/>
        <v>8.9200000000000002E-2</v>
      </c>
      <c r="G296" s="101">
        <f>IF(B296="","",VLOOKUP(MONTH(B296),Retiradas!$P$3:$S$14,3,FALSE))</f>
        <v>1.81989247311828E-2</v>
      </c>
      <c r="H296" s="137">
        <f>IF(B296="","",(VLOOKUP(MONTH(B296),Evaporação!$D$5:$F$16,3,FALSE)/(1000*3600*24*VLOOKUP(MONTH(B296),'Dados de Entrada'!$T$11:$V$22,3,FALSE)))*Simulação!D296)</f>
        <v>1.0681115591397851E-3</v>
      </c>
      <c r="I296" s="146"/>
      <c r="J296" s="138">
        <f>IF(B296="","",(E296+I296-F296-G296-H296)*3600*24*VLOOKUP(MONTH(B296),'Dados de Entrada'!$T$11:$V$22,3,FALSE))</f>
        <v>1042138.38357757</v>
      </c>
      <c r="K296" s="100">
        <f>IF(B296="","",IF(J296+K295&lt;'Dados de Entrada'!$G$7,IF(Simulação!J296+K295&lt;'Dados de Entrada'!$L$7,'Dados de Entrada'!$L$7,J296+K295),'Dados de Entrada'!$G$7))</f>
        <v>107563.32</v>
      </c>
      <c r="L296" s="101">
        <f>IF(B296="","",IF(AND(J296&gt;0,K296='Dados de Entrada'!$G$7),(J296/(3600*24*VLOOKUP(MONTH(B296),'Dados de Entrada'!$T$11:$V$22,3,FALSE))),0))</f>
        <v>0.38908989828911661</v>
      </c>
      <c r="M296" s="26">
        <f t="shared" si="30"/>
        <v>0.47828989828911661</v>
      </c>
      <c r="N296" s="102">
        <f>IF(B296="","",IF(K296='Dados de Entrada'!$L$7,1,0))</f>
        <v>0</v>
      </c>
      <c r="O296" s="26">
        <f t="shared" si="31"/>
        <v>12</v>
      </c>
      <c r="P296" s="110">
        <f>IF(B296="","",'Dados de Entrada'!$L$7)</f>
        <v>32269</v>
      </c>
      <c r="Q296" s="103">
        <f t="shared" si="32"/>
        <v>276</v>
      </c>
      <c r="U296" s="18"/>
    </row>
    <row r="297" spans="1:21" ht="14.25" customHeight="1" x14ac:dyDescent="0.25">
      <c r="A297" s="18"/>
      <c r="B297" s="99" t="str">
        <f>IF(AND(YEAR('Dados de Entrada'!N287)&gt;=$D$18,YEAR('Dados de Entrada'!N287)&lt;=$D$19),'Dados de Entrada'!N287,"")</f>
        <v>Janeiro/2017</v>
      </c>
      <c r="C297" s="100">
        <f t="shared" si="28"/>
        <v>107563.32</v>
      </c>
      <c r="D297" s="97">
        <f>IF(B297="","",IFERROR(
INDEX('Dados de Entrada'!$K$13:$K$35,MATCH(C297,'Dados de Entrada'!$J$13:$J$35,0)),
INDEX('Dados de Entrada'!$K$13:$K$35,MATCH(C297,'Dados de Entrada'!$J$13:$J$35,1))+
(C297-INDEX('Dados de Entrada'!$J$13:$J$35,MATCH(C297,'Dados de Entrada'!$J$13:$J$35,1)))*
(INDEX('Dados de Entrada'!$K$13:$K$35,MATCH(C297,'Dados de Entrada'!$J$13:$J$35,1)+1)-INDEX('Dados de Entrada'!$K$13:$K$35,MATCH(C297,'Dados de Entrada'!$J$13:$J$35,1)))/
(INDEX('Dados de Entrada'!$J$13:$J$35,MATCH(C297,'Dados de Entrada'!$J$13:$J$35,1)+1)-INDEX('Dados de Entrada'!$J$13:$J$35,MATCH(C297,'Dados de Entrada'!$J$13:$J$35,1)))
))</f>
        <v>23900</v>
      </c>
      <c r="E297" s="101">
        <f>IF(B297="","",('Dados de Entrada'!O287/'Dados de Entrada'!$Q$6)*'Dados de Entrada'!$L$4)</f>
        <v>0.61148014953271024</v>
      </c>
      <c r="F297" s="101">
        <f t="shared" si="29"/>
        <v>8.9200000000000002E-2</v>
      </c>
      <c r="G297" s="101">
        <f>IF(B297="","",VLOOKUP(MONTH(B297),Retiradas!$P$3:$S$14,3,FALSE))</f>
        <v>1.81989247311828E-2</v>
      </c>
      <c r="H297" s="137">
        <f>IF(B297="","",(VLOOKUP(MONTH(B297),Evaporação!$D$5:$F$16,3,FALSE)/(1000*3600*24*VLOOKUP(MONTH(B297),'Dados de Entrada'!$T$11:$V$22,3,FALSE)))*Simulação!D297)</f>
        <v>1.0056488948626046E-3</v>
      </c>
      <c r="I297" s="146"/>
      <c r="J297" s="138">
        <f>IF(B297="","",(E297+I297-F297-G297-H297)*3600*24*VLOOKUP(MONTH(B297),'Dados de Entrada'!$T$11:$V$22,3,FALSE))</f>
        <v>1347437.6225084113</v>
      </c>
      <c r="K297" s="100">
        <f>IF(B297="","",IF(J297+K296&lt;'Dados de Entrada'!$G$7,IF(Simulação!J297+K296&lt;'Dados de Entrada'!$L$7,'Dados de Entrada'!$L$7,J297+K296),'Dados de Entrada'!$G$7))</f>
        <v>107563.32</v>
      </c>
      <c r="L297" s="101">
        <f>IF(B297="","",IF(AND(J297&gt;0,K297='Dados de Entrada'!$G$7),(J297/(3600*24*VLOOKUP(MONTH(B297),'Dados de Entrada'!$T$11:$V$22,3,FALSE))),0))</f>
        <v>0.50307557590666496</v>
      </c>
      <c r="M297" s="26">
        <f t="shared" si="30"/>
        <v>0.59227557590666491</v>
      </c>
      <c r="N297" s="102">
        <f>IF(B297="","",IF(K297='Dados de Entrada'!$L$7,1,0))</f>
        <v>0</v>
      </c>
      <c r="O297" s="26">
        <f t="shared" si="31"/>
        <v>1</v>
      </c>
      <c r="P297" s="110">
        <f>IF(B297="","",'Dados de Entrada'!$L$7)</f>
        <v>32269</v>
      </c>
      <c r="Q297" s="103">
        <f t="shared" si="32"/>
        <v>277</v>
      </c>
      <c r="U297" s="18"/>
    </row>
    <row r="298" spans="1:21" ht="14.25" customHeight="1" x14ac:dyDescent="0.25">
      <c r="A298" s="18"/>
      <c r="B298" s="99" t="str">
        <f>IF(AND(YEAR('Dados de Entrada'!N288)&gt;=$D$18,YEAR('Dados de Entrada'!N288)&lt;=$D$19),'Dados de Entrada'!N288,"")</f>
        <v>Fevereiro/2017</v>
      </c>
      <c r="C298" s="100">
        <f t="shared" si="28"/>
        <v>107563.32</v>
      </c>
      <c r="D298" s="97">
        <f>IF(B298="","",IFERROR(
INDEX('Dados de Entrada'!$K$13:$K$35,MATCH(C298,'Dados de Entrada'!$J$13:$J$35,0)),
INDEX('Dados de Entrada'!$K$13:$K$35,MATCH(C298,'Dados de Entrada'!$J$13:$J$35,1))+
(C298-INDEX('Dados de Entrada'!$J$13:$J$35,MATCH(C298,'Dados de Entrada'!$J$13:$J$35,1)))*
(INDEX('Dados de Entrada'!$K$13:$K$35,MATCH(C298,'Dados de Entrada'!$J$13:$J$35,1)+1)-INDEX('Dados de Entrada'!$K$13:$K$35,MATCH(C298,'Dados de Entrada'!$J$13:$J$35,1)))/
(INDEX('Dados de Entrada'!$J$13:$J$35,MATCH(C298,'Dados de Entrada'!$J$13:$J$35,1)+1)-INDEX('Dados de Entrada'!$J$13:$J$35,MATCH(C298,'Dados de Entrada'!$J$13:$J$35,1)))
))</f>
        <v>23900</v>
      </c>
      <c r="E298" s="101">
        <f>IF(B298="","",('Dados de Entrada'!O288/'Dados de Entrada'!$Q$6)*'Dados de Entrada'!$L$4)</f>
        <v>0.46267020560747668</v>
      </c>
      <c r="F298" s="101">
        <f t="shared" si="29"/>
        <v>9.5000000000000001E-2</v>
      </c>
      <c r="G298" s="101">
        <f>IF(B298="","",VLOOKUP(MONTH(B298),Retiradas!$P$3:$S$14,3,FALSE))</f>
        <v>2.0107142857142858E-2</v>
      </c>
      <c r="H298" s="137">
        <f>IF(B298="","",(VLOOKUP(MONTH(B298),Evaporação!$D$5:$F$16,3,FALSE)/(1000*3600*24*VLOOKUP(MONTH(B298),'Dados de Entrada'!$T$11:$V$22,3,FALSE)))*Simulação!D298)</f>
        <v>1.1025297619047618E-3</v>
      </c>
      <c r="I298" s="146"/>
      <c r="J298" s="138">
        <f>IF(B298="","",(E298+I298-F298-G298-H298)*3600*24*VLOOKUP(MONTH(B298),'Dados de Entrada'!$T$11:$V$22,3,FALSE))</f>
        <v>838157.32140560751</v>
      </c>
      <c r="K298" s="100">
        <f>IF(B298="","",IF(J298+K297&lt;'Dados de Entrada'!$G$7,IF(Simulação!J298+K297&lt;'Dados de Entrada'!$L$7,'Dados de Entrada'!$L$7,J298+K297),'Dados de Entrada'!$G$7))</f>
        <v>107563.32</v>
      </c>
      <c r="L298" s="101">
        <f>IF(B298="","",IF(AND(J298&gt;0,K298='Dados de Entrada'!$G$7),(J298/(3600*24*VLOOKUP(MONTH(B298),'Dados de Entrada'!$T$11:$V$22,3,FALSE))),0))</f>
        <v>0.34646053298842905</v>
      </c>
      <c r="M298" s="26">
        <f t="shared" si="30"/>
        <v>0.44146053298842902</v>
      </c>
      <c r="N298" s="102">
        <f>IF(B298="","",IF(K298='Dados de Entrada'!$L$7,1,0))</f>
        <v>0</v>
      </c>
      <c r="O298" s="26">
        <f t="shared" si="31"/>
        <v>2</v>
      </c>
      <c r="P298" s="110">
        <f>IF(B298="","",'Dados de Entrada'!$L$7)</f>
        <v>32269</v>
      </c>
      <c r="Q298" s="103">
        <f t="shared" si="32"/>
        <v>278</v>
      </c>
      <c r="U298" s="18"/>
    </row>
    <row r="299" spans="1:21" ht="14.25" customHeight="1" x14ac:dyDescent="0.25">
      <c r="A299" s="18"/>
      <c r="B299" s="99" t="str">
        <f>IF(AND(YEAR('Dados de Entrada'!N289)&gt;=$D$18,YEAR('Dados de Entrada'!N289)&lt;=$D$19),'Dados de Entrada'!N289,"")</f>
        <v>Março/2017</v>
      </c>
      <c r="C299" s="100">
        <f t="shared" si="28"/>
        <v>107563.32</v>
      </c>
      <c r="D299" s="97">
        <f>IF(B299="","",IFERROR(
INDEX('Dados de Entrada'!$K$13:$K$35,MATCH(C299,'Dados de Entrada'!$J$13:$J$35,0)),
INDEX('Dados de Entrada'!$K$13:$K$35,MATCH(C299,'Dados de Entrada'!$J$13:$J$35,1))+
(C299-INDEX('Dados de Entrada'!$J$13:$J$35,MATCH(C299,'Dados de Entrada'!$J$13:$J$35,1)))*
(INDEX('Dados de Entrada'!$K$13:$K$35,MATCH(C299,'Dados de Entrada'!$J$13:$J$35,1)+1)-INDEX('Dados de Entrada'!$K$13:$K$35,MATCH(C299,'Dados de Entrada'!$J$13:$J$35,1)))/
(INDEX('Dados de Entrada'!$J$13:$J$35,MATCH(C299,'Dados de Entrada'!$J$13:$J$35,1)+1)-INDEX('Dados de Entrada'!$J$13:$J$35,MATCH(C299,'Dados de Entrada'!$J$13:$J$35,1)))
))</f>
        <v>23900</v>
      </c>
      <c r="E299" s="101">
        <f>IF(B299="","",('Dados de Entrada'!O289/'Dados de Entrada'!$Q$6)*'Dados de Entrada'!$L$4)</f>
        <v>0.37064142056074767</v>
      </c>
      <c r="F299" s="101">
        <f t="shared" si="29"/>
        <v>0.1</v>
      </c>
      <c r="G299" s="101">
        <f>IF(B299="","",VLOOKUP(MONTH(B299),Retiradas!$P$3:$S$14,3,FALSE))</f>
        <v>1.81989247311828E-2</v>
      </c>
      <c r="H299" s="137">
        <f>IF(B299="","",(VLOOKUP(MONTH(B299),Evaporação!$D$5:$F$16,3,FALSE)/(1000*3600*24*VLOOKUP(MONTH(B299),'Dados de Entrada'!$T$11:$V$22,3,FALSE)))*Simulação!D299)</f>
        <v>1.0279569892473119E-3</v>
      </c>
      <c r="I299" s="146"/>
      <c r="J299" s="138">
        <f>IF(B299="","",(E299+I299-F299-G299-H299)*3600*24*VLOOKUP(MONTH(B299),'Dados de Entrada'!$T$11:$V$22,3,FALSE))</f>
        <v>673388.70082990674</v>
      </c>
      <c r="K299" s="100">
        <f>IF(B299="","",IF(J299+K298&lt;'Dados de Entrada'!$G$7,IF(Simulação!J299+K298&lt;'Dados de Entrada'!$L$7,'Dados de Entrada'!$L$7,J299+K298),'Dados de Entrada'!$G$7))</f>
        <v>107563.32</v>
      </c>
      <c r="L299" s="101">
        <f>IF(B299="","",IF(AND(J299&gt;0,K299='Dados de Entrada'!$G$7),(J299/(3600*24*VLOOKUP(MONTH(B299),'Dados de Entrada'!$T$11:$V$22,3,FALSE))),0))</f>
        <v>0.25141453884031761</v>
      </c>
      <c r="M299" s="26">
        <f t="shared" si="30"/>
        <v>0.35141453884031759</v>
      </c>
      <c r="N299" s="102">
        <f>IF(B299="","",IF(K299='Dados de Entrada'!$L$7,1,0))</f>
        <v>0</v>
      </c>
      <c r="O299" s="26">
        <f t="shared" si="31"/>
        <v>3</v>
      </c>
      <c r="P299" s="110">
        <f>IF(B299="","",'Dados de Entrada'!$L$7)</f>
        <v>32269</v>
      </c>
      <c r="Q299" s="103">
        <f t="shared" si="32"/>
        <v>279</v>
      </c>
      <c r="U299" s="18"/>
    </row>
    <row r="300" spans="1:21" ht="14.25" customHeight="1" x14ac:dyDescent="0.25">
      <c r="A300" s="18"/>
      <c r="B300" s="99" t="str">
        <f>IF(AND(YEAR('Dados de Entrada'!N290)&gt;=$D$18,YEAR('Dados de Entrada'!N290)&lt;=$D$19),'Dados de Entrada'!N290,"")</f>
        <v>Abril/2017</v>
      </c>
      <c r="C300" s="100">
        <f t="shared" si="28"/>
        <v>107563.32</v>
      </c>
      <c r="D300" s="97">
        <f>IF(B300="","",IFERROR(
INDEX('Dados de Entrada'!$K$13:$K$35,MATCH(C300,'Dados de Entrada'!$J$13:$J$35,0)),
INDEX('Dados de Entrada'!$K$13:$K$35,MATCH(C300,'Dados de Entrada'!$J$13:$J$35,1))+
(C300-INDEX('Dados de Entrada'!$J$13:$J$35,MATCH(C300,'Dados de Entrada'!$J$13:$J$35,1)))*
(INDEX('Dados de Entrada'!$K$13:$K$35,MATCH(C300,'Dados de Entrada'!$J$13:$J$35,1)+1)-INDEX('Dados de Entrada'!$K$13:$K$35,MATCH(C300,'Dados de Entrada'!$J$13:$J$35,1)))/
(INDEX('Dados de Entrada'!$J$13:$J$35,MATCH(C300,'Dados de Entrada'!$J$13:$J$35,1)+1)-INDEX('Dados de Entrada'!$J$13:$J$35,MATCH(C300,'Dados de Entrada'!$J$13:$J$35,1)))
))</f>
        <v>23900</v>
      </c>
      <c r="E300" s="101">
        <f>IF(B300="","",('Dados de Entrada'!O290/'Dados de Entrada'!$Q$6)*'Dados de Entrada'!$L$4)</f>
        <v>0.2124481495327103</v>
      </c>
      <c r="F300" s="101">
        <f t="shared" si="29"/>
        <v>0.09</v>
      </c>
      <c r="G300" s="101">
        <f>IF(B300="","",VLOOKUP(MONTH(B300),Retiradas!$P$3:$S$14,3,FALSE))</f>
        <v>1.8791666666666668E-2</v>
      </c>
      <c r="H300" s="137">
        <f>IF(B300="","",(VLOOKUP(MONTH(B300),Evaporação!$D$5:$F$16,3,FALSE)/(1000*3600*24*VLOOKUP(MONTH(B300),'Dados de Entrada'!$T$11:$V$22,3,FALSE)))*Simulação!D300)</f>
        <v>1.2143634259259258E-3</v>
      </c>
      <c r="I300" s="146"/>
      <c r="J300" s="138">
        <f>IF(B300="","",(E300+I300-F300-G300-H300)*3600*24*VLOOKUP(MONTH(B300),'Dados de Entrada'!$T$11:$V$22,3,FALSE))</f>
        <v>265529.97358878504</v>
      </c>
      <c r="K300" s="100">
        <f>IF(B300="","",IF(J300+K299&lt;'Dados de Entrada'!$G$7,IF(Simulação!J300+K299&lt;'Dados de Entrada'!$L$7,'Dados de Entrada'!$L$7,J300+K299),'Dados de Entrada'!$G$7))</f>
        <v>107563.32</v>
      </c>
      <c r="L300" s="101">
        <f>IF(B300="","",IF(AND(J300&gt;0,K300='Dados de Entrada'!$G$7),(J300/(3600*24*VLOOKUP(MONTH(B300),'Dados de Entrada'!$T$11:$V$22,3,FALSE))),0))</f>
        <v>0.10244211944011769</v>
      </c>
      <c r="M300" s="26">
        <f t="shared" si="30"/>
        <v>0.19244211944011769</v>
      </c>
      <c r="N300" s="102">
        <f>IF(B300="","",IF(K300='Dados de Entrada'!$L$7,1,0))</f>
        <v>0</v>
      </c>
      <c r="O300" s="26">
        <f t="shared" si="31"/>
        <v>4</v>
      </c>
      <c r="P300" s="110">
        <f>IF(B300="","",'Dados de Entrada'!$L$7)</f>
        <v>32269</v>
      </c>
      <c r="Q300" s="103">
        <f t="shared" si="32"/>
        <v>280</v>
      </c>
      <c r="U300" s="18"/>
    </row>
    <row r="301" spans="1:21" ht="14.25" customHeight="1" x14ac:dyDescent="0.25">
      <c r="A301" s="18"/>
      <c r="B301" s="99" t="str">
        <f>IF(AND(YEAR('Dados de Entrada'!N291)&gt;=$D$18,YEAR('Dados de Entrada'!N291)&lt;=$D$19),'Dados de Entrada'!N291,"")</f>
        <v>Maio/2017</v>
      </c>
      <c r="C301" s="100">
        <f t="shared" si="28"/>
        <v>107563.32</v>
      </c>
      <c r="D301" s="97">
        <f>IF(B301="","",IFERROR(
INDEX('Dados de Entrada'!$K$13:$K$35,MATCH(C301,'Dados de Entrada'!$J$13:$J$35,0)),
INDEX('Dados de Entrada'!$K$13:$K$35,MATCH(C301,'Dados de Entrada'!$J$13:$J$35,1))+
(C301-INDEX('Dados de Entrada'!$J$13:$J$35,MATCH(C301,'Dados de Entrada'!$J$13:$J$35,1)))*
(INDEX('Dados de Entrada'!$K$13:$K$35,MATCH(C301,'Dados de Entrada'!$J$13:$J$35,1)+1)-INDEX('Dados de Entrada'!$K$13:$K$35,MATCH(C301,'Dados de Entrada'!$J$13:$J$35,1)))/
(INDEX('Dados de Entrada'!$J$13:$J$35,MATCH(C301,'Dados de Entrada'!$J$13:$J$35,1)+1)-INDEX('Dados de Entrada'!$J$13:$J$35,MATCH(C301,'Dados de Entrada'!$J$13:$J$35,1)))
))</f>
        <v>23900</v>
      </c>
      <c r="E301" s="101">
        <f>IF(B301="","",('Dados de Entrada'!O291/'Dados de Entrada'!$Q$6)*'Dados de Entrada'!$L$4)</f>
        <v>0.21990669158878506</v>
      </c>
      <c r="F301" s="101">
        <f t="shared" si="29"/>
        <v>8.5000000000000006E-2</v>
      </c>
      <c r="G301" s="101">
        <f>IF(B301="","",VLOOKUP(MONTH(B301),Retiradas!$P$3:$S$14,3,FALSE))</f>
        <v>1.81989247311828E-2</v>
      </c>
      <c r="H301" s="137">
        <f>IF(B301="","",(VLOOKUP(MONTH(B301),Evaporação!$D$5:$F$16,3,FALSE)/(1000*3600*24*VLOOKUP(MONTH(B301),'Dados de Entrada'!$T$11:$V$22,3,FALSE)))*Simulação!D301)</f>
        <v>1.2760229988052567E-3</v>
      </c>
      <c r="I301" s="146"/>
      <c r="J301" s="138">
        <f>IF(B301="","",(E301+I301-F301-G301-H301)*3600*24*VLOOKUP(MONTH(B301),'Dados de Entrada'!$T$11:$V$22,3,FALSE))</f>
        <v>309172.3827514018</v>
      </c>
      <c r="K301" s="100">
        <f>IF(B301="","",IF(J301+K300&lt;'Dados de Entrada'!$G$7,IF(Simulação!J301+K300&lt;'Dados de Entrada'!$L$7,'Dados de Entrada'!$L$7,J301+K300),'Dados de Entrada'!$G$7))</f>
        <v>107563.32</v>
      </c>
      <c r="L301" s="101">
        <f>IF(B301="","",IF(AND(J301&gt;0,K301='Dados de Entrada'!$G$7),(J301/(3600*24*VLOOKUP(MONTH(B301),'Dados de Entrada'!$T$11:$V$22,3,FALSE))),0))</f>
        <v>0.11543174385879697</v>
      </c>
      <c r="M301" s="26">
        <f t="shared" si="30"/>
        <v>0.20043174385879697</v>
      </c>
      <c r="N301" s="102">
        <f>IF(B301="","",IF(K301='Dados de Entrada'!$L$7,1,0))</f>
        <v>0</v>
      </c>
      <c r="O301" s="26">
        <f t="shared" si="31"/>
        <v>5</v>
      </c>
      <c r="P301" s="110">
        <f>IF(B301="","",'Dados de Entrada'!$L$7)</f>
        <v>32269</v>
      </c>
      <c r="Q301" s="103">
        <f t="shared" si="32"/>
        <v>281</v>
      </c>
      <c r="U301" s="18"/>
    </row>
    <row r="302" spans="1:21" ht="14.25" customHeight="1" x14ac:dyDescent="0.25">
      <c r="A302" s="18"/>
      <c r="B302" s="99" t="str">
        <f>IF(AND(YEAR('Dados de Entrada'!N292)&gt;=$D$18,YEAR('Dados de Entrada'!N292)&lt;=$D$19),'Dados de Entrada'!N292,"")</f>
        <v>Junho/2017</v>
      </c>
      <c r="C302" s="100">
        <f t="shared" si="28"/>
        <v>107563.32</v>
      </c>
      <c r="D302" s="97">
        <f>IF(B302="","",IFERROR(
INDEX('Dados de Entrada'!$K$13:$K$35,MATCH(C302,'Dados de Entrada'!$J$13:$J$35,0)),
INDEX('Dados de Entrada'!$K$13:$K$35,MATCH(C302,'Dados de Entrada'!$J$13:$J$35,1))+
(C302-INDEX('Dados de Entrada'!$J$13:$J$35,MATCH(C302,'Dados de Entrada'!$J$13:$J$35,1)))*
(INDEX('Dados de Entrada'!$K$13:$K$35,MATCH(C302,'Dados de Entrada'!$J$13:$J$35,1)+1)-INDEX('Dados de Entrada'!$K$13:$K$35,MATCH(C302,'Dados de Entrada'!$J$13:$J$35,1)))/
(INDEX('Dados de Entrada'!$J$13:$J$35,MATCH(C302,'Dados de Entrada'!$J$13:$J$35,1)+1)-INDEX('Dados de Entrada'!$J$13:$J$35,MATCH(C302,'Dados de Entrada'!$J$13:$J$35,1)))
))</f>
        <v>23900</v>
      </c>
      <c r="E302" s="101">
        <f>IF(B302="","",('Dados de Entrada'!O292/'Dados de Entrada'!$Q$6)*'Dados de Entrada'!$L$4)</f>
        <v>0.17479454205607475</v>
      </c>
      <c r="F302" s="101">
        <f t="shared" si="29"/>
        <v>7.0000000000000007E-2</v>
      </c>
      <c r="G302" s="101">
        <f>IF(B302="","",VLOOKUP(MONTH(B302),Retiradas!$P$3:$S$14,3,FALSE))</f>
        <v>1.8791666666666668E-2</v>
      </c>
      <c r="H302" s="137">
        <f>IF(B302="","",(VLOOKUP(MONTH(B302),Evaporação!$D$5:$F$16,3,FALSE)/(1000*3600*24*VLOOKUP(MONTH(B302),'Dados de Entrada'!$T$11:$V$22,3,FALSE)))*Simulação!D302)</f>
        <v>1.4504128086419755E-3</v>
      </c>
      <c r="I302" s="146"/>
      <c r="J302" s="138">
        <f>IF(B302="","",(E302+I302-F302-G302-H302)*3600*24*VLOOKUP(MONTH(B302),'Dados de Entrada'!$T$11:$V$22,3,FALSE))</f>
        <v>219159.98300934577</v>
      </c>
      <c r="K302" s="100">
        <f>IF(B302="","",IF(J302+K301&lt;'Dados de Entrada'!$G$7,IF(Simulação!J302+K301&lt;'Dados de Entrada'!$L$7,'Dados de Entrada'!$L$7,J302+K301),'Dados de Entrada'!$G$7))</f>
        <v>107563.32</v>
      </c>
      <c r="L302" s="101">
        <f>IF(B302="","",IF(AND(J302&gt;0,K302='Dados de Entrada'!$G$7),(J302/(3600*24*VLOOKUP(MONTH(B302),'Dados de Entrada'!$T$11:$V$22,3,FALSE))),0))</f>
        <v>8.4552462580766111E-2</v>
      </c>
      <c r="M302" s="26">
        <f t="shared" si="30"/>
        <v>0.1545524625807661</v>
      </c>
      <c r="N302" s="102">
        <f>IF(B302="","",IF(K302='Dados de Entrada'!$L$7,1,0))</f>
        <v>0</v>
      </c>
      <c r="O302" s="26">
        <f t="shared" si="31"/>
        <v>6</v>
      </c>
      <c r="P302" s="110">
        <f>IF(B302="","",'Dados de Entrada'!$L$7)</f>
        <v>32269</v>
      </c>
      <c r="Q302" s="103">
        <f t="shared" si="32"/>
        <v>282</v>
      </c>
      <c r="U302" s="18"/>
    </row>
    <row r="303" spans="1:21" ht="14.25" customHeight="1" x14ac:dyDescent="0.25">
      <c r="A303" s="18"/>
      <c r="B303" s="99" t="str">
        <f>IF(AND(YEAR('Dados de Entrada'!N293)&gt;=$D$18,YEAR('Dados de Entrada'!N293)&lt;=$D$19),'Dados de Entrada'!N293,"")</f>
        <v>Julho/2017</v>
      </c>
      <c r="C303" s="100">
        <f t="shared" si="28"/>
        <v>107563.32</v>
      </c>
      <c r="D303" s="97">
        <f>IF(B303="","",IFERROR(
INDEX('Dados de Entrada'!$K$13:$K$35,MATCH(C303,'Dados de Entrada'!$J$13:$J$35,0)),
INDEX('Dados de Entrada'!$K$13:$K$35,MATCH(C303,'Dados de Entrada'!$J$13:$J$35,1))+
(C303-INDEX('Dados de Entrada'!$J$13:$J$35,MATCH(C303,'Dados de Entrada'!$J$13:$J$35,1)))*
(INDEX('Dados de Entrada'!$K$13:$K$35,MATCH(C303,'Dados de Entrada'!$J$13:$J$35,1)+1)-INDEX('Dados de Entrada'!$K$13:$K$35,MATCH(C303,'Dados de Entrada'!$J$13:$J$35,1)))/
(INDEX('Dados de Entrada'!$J$13:$J$35,MATCH(C303,'Dados de Entrada'!$J$13:$J$35,1)+1)-INDEX('Dados de Entrada'!$J$13:$J$35,MATCH(C303,'Dados de Entrada'!$J$13:$J$35,1)))
))</f>
        <v>23900</v>
      </c>
      <c r="E303" s="101">
        <f>IF(B303="","",('Dados de Entrada'!O293/'Dados de Entrada'!$Q$6)*'Dados de Entrada'!$L$4)</f>
        <v>0.13461465420560748</v>
      </c>
      <c r="F303" s="101">
        <f t="shared" si="29"/>
        <v>7.0000000000000007E-2</v>
      </c>
      <c r="G303" s="101">
        <f>IF(B303="","",VLOOKUP(MONTH(B303),Retiradas!$P$3:$S$14,3,FALSE))</f>
        <v>1.81989247311828E-2</v>
      </c>
      <c r="H303" s="137">
        <f>IF(B303="","",(VLOOKUP(MONTH(B303),Evaporação!$D$5:$F$16,3,FALSE)/(1000*3600*24*VLOOKUP(MONTH(B303),'Dados de Entrada'!$T$11:$V$22,3,FALSE)))*Simulação!D303)</f>
        <v>1.8346176821983273E-3</v>
      </c>
      <c r="I303" s="146"/>
      <c r="J303" s="138">
        <f>IF(B303="","",(E303+I303-F303-G303-H303)*3600*24*VLOOKUP(MONTH(B303),'Dados de Entrada'!$T$11:$V$22,3,FALSE))</f>
        <v>119406.04982429901</v>
      </c>
      <c r="K303" s="100">
        <f>IF(B303="","",IF(J303+K302&lt;'Dados de Entrada'!$G$7,IF(Simulação!J303+K302&lt;'Dados de Entrada'!$L$7,'Dados de Entrada'!$L$7,J303+K302),'Dados de Entrada'!$G$7))</f>
        <v>107563.32</v>
      </c>
      <c r="L303" s="101">
        <f>IF(B303="","",IF(AND(J303&gt;0,K303='Dados de Entrada'!$G$7),(J303/(3600*24*VLOOKUP(MONTH(B303),'Dados de Entrada'!$T$11:$V$22,3,FALSE))),0))</f>
        <v>4.4581111792226333E-2</v>
      </c>
      <c r="M303" s="26">
        <f t="shared" si="30"/>
        <v>0.11458111179222634</v>
      </c>
      <c r="N303" s="102">
        <f>IF(B303="","",IF(K303='Dados de Entrada'!$L$7,1,0))</f>
        <v>0</v>
      </c>
      <c r="O303" s="26">
        <f t="shared" si="31"/>
        <v>7</v>
      </c>
      <c r="P303" s="110">
        <f>IF(B303="","",'Dados de Entrada'!$L$7)</f>
        <v>32269</v>
      </c>
      <c r="Q303" s="103">
        <f t="shared" si="32"/>
        <v>283</v>
      </c>
      <c r="U303" s="18"/>
    </row>
    <row r="304" spans="1:21" ht="14.25" customHeight="1" x14ac:dyDescent="0.25">
      <c r="A304" s="18"/>
      <c r="B304" s="99" t="str">
        <f>IF(AND(YEAR('Dados de Entrada'!N294)&gt;=$D$18,YEAR('Dados de Entrada'!N294)&lt;=$D$19),'Dados de Entrada'!N294,"")</f>
        <v>Agosto/2017</v>
      </c>
      <c r="C304" s="100">
        <f t="shared" si="28"/>
        <v>107563.32</v>
      </c>
      <c r="D304" s="97">
        <f>IF(B304="","",IFERROR(
INDEX('Dados de Entrada'!$K$13:$K$35,MATCH(C304,'Dados de Entrada'!$J$13:$J$35,0)),
INDEX('Dados de Entrada'!$K$13:$K$35,MATCH(C304,'Dados de Entrada'!$J$13:$J$35,1))+
(C304-INDEX('Dados de Entrada'!$J$13:$J$35,MATCH(C304,'Dados de Entrada'!$J$13:$J$35,1)))*
(INDEX('Dados de Entrada'!$K$13:$K$35,MATCH(C304,'Dados de Entrada'!$J$13:$J$35,1)+1)-INDEX('Dados de Entrada'!$K$13:$K$35,MATCH(C304,'Dados de Entrada'!$J$13:$J$35,1)))/
(INDEX('Dados de Entrada'!$J$13:$J$35,MATCH(C304,'Dados de Entrada'!$J$13:$J$35,1)+1)-INDEX('Dados de Entrada'!$J$13:$J$35,MATCH(C304,'Dados de Entrada'!$J$13:$J$35,1)))
))</f>
        <v>23900</v>
      </c>
      <c r="E304" s="101">
        <f>IF(B304="","",('Dados de Entrada'!O294/'Dados de Entrada'!$Q$6)*'Dados de Entrada'!$L$4)</f>
        <v>0.11536680373831776</v>
      </c>
      <c r="F304" s="101">
        <f t="shared" si="29"/>
        <v>6.7000000000000004E-2</v>
      </c>
      <c r="G304" s="101">
        <f>IF(B304="","",VLOOKUP(MONTH(B304),Retiradas!$P$3:$S$14,3,FALSE))</f>
        <v>1.81989247311828E-2</v>
      </c>
      <c r="H304" s="137">
        <f>IF(B304="","",(VLOOKUP(MONTH(B304),Evaporação!$D$5:$F$16,3,FALSE)/(1000*3600*24*VLOOKUP(MONTH(B304),'Dados de Entrada'!$T$11:$V$22,3,FALSE)))*Simulação!D304)</f>
        <v>2.3905353942652329E-3</v>
      </c>
      <c r="I304" s="146"/>
      <c r="J304" s="138">
        <f>IF(B304="","",(E304+I304-F304-G304-H304)*3600*24*VLOOKUP(MONTH(B304),'Dados de Entrada'!$T$11:$V$22,3,FALSE))</f>
        <v>74398.837132710265</v>
      </c>
      <c r="K304" s="100">
        <f>IF(B304="","",IF(J304+K303&lt;'Dados de Entrada'!$G$7,IF(Simulação!J304+K303&lt;'Dados de Entrada'!$L$7,'Dados de Entrada'!$L$7,J304+K303),'Dados de Entrada'!$G$7))</f>
        <v>107563.32</v>
      </c>
      <c r="L304" s="101">
        <f>IF(B304="","",IF(AND(J304&gt;0,K304='Dados de Entrada'!$G$7),(J304/(3600*24*VLOOKUP(MONTH(B304),'Dados de Entrada'!$T$11:$V$22,3,FALSE))),0))</f>
        <v>2.7777343612869723E-2</v>
      </c>
      <c r="M304" s="26">
        <f t="shared" si="30"/>
        <v>9.4777343612869727E-2</v>
      </c>
      <c r="N304" s="102">
        <f>IF(B304="","",IF(K304='Dados de Entrada'!$L$7,1,0))</f>
        <v>0</v>
      </c>
      <c r="O304" s="26">
        <f t="shared" si="31"/>
        <v>8</v>
      </c>
      <c r="P304" s="110">
        <f>IF(B304="","",'Dados de Entrada'!$L$7)</f>
        <v>32269</v>
      </c>
      <c r="Q304" s="103">
        <f t="shared" si="32"/>
        <v>284</v>
      </c>
      <c r="U304" s="18"/>
    </row>
    <row r="305" spans="1:21" ht="14.25" customHeight="1" x14ac:dyDescent="0.25">
      <c r="A305" s="18"/>
      <c r="B305" s="99" t="str">
        <f>IF(AND(YEAR('Dados de Entrada'!N295)&gt;=$D$18,YEAR('Dados de Entrada'!N295)&lt;=$D$19),'Dados de Entrada'!N295,"")</f>
        <v>Setembro/2017</v>
      </c>
      <c r="C305" s="100">
        <f t="shared" si="28"/>
        <v>107563.32</v>
      </c>
      <c r="D305" s="97">
        <f>IF(B305="","",IFERROR(
INDEX('Dados de Entrada'!$K$13:$K$35,MATCH(C305,'Dados de Entrada'!$J$13:$J$35,0)),
INDEX('Dados de Entrada'!$K$13:$K$35,MATCH(C305,'Dados de Entrada'!$J$13:$J$35,1))+
(C305-INDEX('Dados de Entrada'!$J$13:$J$35,MATCH(C305,'Dados de Entrada'!$J$13:$J$35,1)))*
(INDEX('Dados de Entrada'!$K$13:$K$35,MATCH(C305,'Dados de Entrada'!$J$13:$J$35,1)+1)-INDEX('Dados de Entrada'!$K$13:$K$35,MATCH(C305,'Dados de Entrada'!$J$13:$J$35,1)))/
(INDEX('Dados de Entrada'!$J$13:$J$35,MATCH(C305,'Dados de Entrada'!$J$13:$J$35,1)+1)-INDEX('Dados de Entrada'!$J$13:$J$35,MATCH(C305,'Dados de Entrada'!$J$13:$J$35,1)))
))</f>
        <v>23900</v>
      </c>
      <c r="E305" s="101">
        <f>IF(B305="","",('Dados de Entrada'!O295/'Dados de Entrada'!$Q$6)*'Dados de Entrada'!$L$4)</f>
        <v>9.6720448598130837E-2</v>
      </c>
      <c r="F305" s="101">
        <f t="shared" si="29"/>
        <v>6.5000000000000002E-2</v>
      </c>
      <c r="G305" s="101">
        <f>IF(B305="","",VLOOKUP(MONTH(B305),Retiradas!$P$3:$S$14,3,FALSE))</f>
        <v>1.8791666666666668E-2</v>
      </c>
      <c r="H305" s="137">
        <f>IF(B305="","",(VLOOKUP(MONTH(B305),Evaporação!$D$5:$F$16,3,FALSE)/(1000*3600*24*VLOOKUP(MONTH(B305),'Dados de Entrada'!$T$11:$V$22,3,FALSE)))*Simulação!D305)</f>
        <v>2.2438522376543209E-3</v>
      </c>
      <c r="I305" s="146"/>
      <c r="J305" s="138">
        <f>IF(B305="","",(E305+I305-F305-G305-H305)*3600*24*VLOOKUP(MONTH(B305),'Dados de Entrada'!$T$11:$V$22,3,FALSE))</f>
        <v>27695.337766355118</v>
      </c>
      <c r="K305" s="100">
        <f>IF(B305="","",IF(J305+K304&lt;'Dados de Entrada'!$G$7,IF(Simulação!J305+K304&lt;'Dados de Entrada'!$L$7,'Dados de Entrada'!$L$7,J305+K304),'Dados de Entrada'!$G$7))</f>
        <v>107563.32</v>
      </c>
      <c r="L305" s="101">
        <f>IF(B305="","",IF(AND(J305&gt;0,K305='Dados de Entrada'!$G$7),(J305/(3600*24*VLOOKUP(MONTH(B305),'Dados de Entrada'!$T$11:$V$22,3,FALSE))),0))</f>
        <v>1.0684929693809846E-2</v>
      </c>
      <c r="M305" s="26">
        <f t="shared" si="30"/>
        <v>7.5684929693809855E-2</v>
      </c>
      <c r="N305" s="102">
        <f>IF(B305="","",IF(K305='Dados de Entrada'!$L$7,1,0))</f>
        <v>0</v>
      </c>
      <c r="O305" s="26">
        <f t="shared" si="31"/>
        <v>9</v>
      </c>
      <c r="P305" s="110">
        <f>IF(B305="","",'Dados de Entrada'!$L$7)</f>
        <v>32269</v>
      </c>
      <c r="Q305" s="103">
        <f t="shared" si="32"/>
        <v>285</v>
      </c>
      <c r="U305" s="18"/>
    </row>
    <row r="306" spans="1:21" ht="14.25" customHeight="1" x14ac:dyDescent="0.25">
      <c r="A306" s="18"/>
      <c r="B306" s="99" t="str">
        <f>IF(AND(YEAR('Dados de Entrada'!N296)&gt;=$D$18,YEAR('Dados de Entrada'!N296)&lt;=$D$19),'Dados de Entrada'!N296,"")</f>
        <v>Outubro/2017</v>
      </c>
      <c r="C306" s="100">
        <f t="shared" si="28"/>
        <v>107563.32</v>
      </c>
      <c r="D306" s="97">
        <f>IF(B306="","",IFERROR(
INDEX('Dados de Entrada'!$K$13:$K$35,MATCH(C306,'Dados de Entrada'!$J$13:$J$35,0)),
INDEX('Dados de Entrada'!$K$13:$K$35,MATCH(C306,'Dados de Entrada'!$J$13:$J$35,1))+
(C306-INDEX('Dados de Entrada'!$J$13:$J$35,MATCH(C306,'Dados de Entrada'!$J$13:$J$35,1)))*
(INDEX('Dados de Entrada'!$K$13:$K$35,MATCH(C306,'Dados de Entrada'!$J$13:$J$35,1)+1)-INDEX('Dados de Entrada'!$K$13:$K$35,MATCH(C306,'Dados de Entrada'!$J$13:$J$35,1)))/
(INDEX('Dados de Entrada'!$J$13:$J$35,MATCH(C306,'Dados de Entrada'!$J$13:$J$35,1)+1)-INDEX('Dados de Entrada'!$J$13:$J$35,MATCH(C306,'Dados de Entrada'!$J$13:$J$35,1)))
))</f>
        <v>23900</v>
      </c>
      <c r="E306" s="101">
        <f>IF(B306="","",('Dados de Entrada'!O296/'Dados de Entrada'!$Q$6)*'Dados de Entrada'!$L$4)</f>
        <v>0.15422340186915889</v>
      </c>
      <c r="F306" s="101">
        <f t="shared" si="29"/>
        <v>6.2E-2</v>
      </c>
      <c r="G306" s="101">
        <f>IF(B306="","",VLOOKUP(MONTH(B306),Retiradas!$P$3:$S$14,3,FALSE))</f>
        <v>1.81989247311828E-2</v>
      </c>
      <c r="H306" s="137">
        <f>IF(B306="","",(VLOOKUP(MONTH(B306),Evaporação!$D$5:$F$16,3,FALSE)/(1000*3600*24*VLOOKUP(MONTH(B306),'Dados de Entrada'!$T$11:$V$22,3,FALSE)))*Simulação!D306)</f>
        <v>1.9524044205495817E-3</v>
      </c>
      <c r="I306" s="146"/>
      <c r="J306" s="138">
        <f>IF(B306="","",(E306+I306-F306-G306-H306)*3600*24*VLOOKUP(MONTH(B306),'Dados de Entrada'!$T$11:$V$22,3,FALSE))</f>
        <v>193037.83956635519</v>
      </c>
      <c r="K306" s="100">
        <f>IF(B306="","",IF(J306+K305&lt;'Dados de Entrada'!$G$7,IF(Simulação!J306+K305&lt;'Dados de Entrada'!$L$7,'Dados de Entrada'!$L$7,J306+K305),'Dados de Entrada'!$G$7))</f>
        <v>107563.32</v>
      </c>
      <c r="L306" s="101">
        <f>IF(B306="","",IF(AND(J306&gt;0,K306='Dados de Entrada'!$G$7),(J306/(3600*24*VLOOKUP(MONTH(B306),'Dados de Entrada'!$T$11:$V$22,3,FALSE))),0))</f>
        <v>7.2072072717426522E-2</v>
      </c>
      <c r="M306" s="26">
        <f t="shared" si="30"/>
        <v>0.13407207271742652</v>
      </c>
      <c r="N306" s="102">
        <f>IF(B306="","",IF(K306='Dados de Entrada'!$L$7,1,0))</f>
        <v>0</v>
      </c>
      <c r="O306" s="26">
        <f t="shared" si="31"/>
        <v>10</v>
      </c>
      <c r="P306" s="110">
        <f>IF(B306="","",'Dados de Entrada'!$L$7)</f>
        <v>32269</v>
      </c>
      <c r="Q306" s="103">
        <f t="shared" si="32"/>
        <v>286</v>
      </c>
      <c r="U306" s="18"/>
    </row>
    <row r="307" spans="1:21" ht="14.25" customHeight="1" x14ac:dyDescent="0.25">
      <c r="A307" s="18"/>
      <c r="B307" s="99" t="str">
        <f>IF(AND(YEAR('Dados de Entrada'!N297)&gt;=$D$18,YEAR('Dados de Entrada'!N297)&lt;=$D$19),'Dados de Entrada'!N297,"")</f>
        <v>Novembro/2017</v>
      </c>
      <c r="C307" s="100">
        <f t="shared" si="28"/>
        <v>107563.32</v>
      </c>
      <c r="D307" s="97">
        <f>IF(B307="","",IFERROR(
INDEX('Dados de Entrada'!$K$13:$K$35,MATCH(C307,'Dados de Entrada'!$J$13:$J$35,0)),
INDEX('Dados de Entrada'!$K$13:$K$35,MATCH(C307,'Dados de Entrada'!$J$13:$J$35,1))+
(C307-INDEX('Dados de Entrada'!$J$13:$J$35,MATCH(C307,'Dados de Entrada'!$J$13:$J$35,1)))*
(INDEX('Dados de Entrada'!$K$13:$K$35,MATCH(C307,'Dados de Entrada'!$J$13:$J$35,1)+1)-INDEX('Dados de Entrada'!$K$13:$K$35,MATCH(C307,'Dados de Entrada'!$J$13:$J$35,1)))/
(INDEX('Dados de Entrada'!$J$13:$J$35,MATCH(C307,'Dados de Entrada'!$J$13:$J$35,1)+1)-INDEX('Dados de Entrada'!$J$13:$J$35,MATCH(C307,'Dados de Entrada'!$J$13:$J$35,1)))
))</f>
        <v>23900</v>
      </c>
      <c r="E307" s="101">
        <f>IF(B307="","",('Dados de Entrada'!O297/'Dados de Entrada'!$Q$6)*'Dados de Entrada'!$L$4)</f>
        <v>0.25527461682242986</v>
      </c>
      <c r="F307" s="101">
        <f t="shared" si="29"/>
        <v>7.4999999999999997E-2</v>
      </c>
      <c r="G307" s="101">
        <f>IF(B307="","",VLOOKUP(MONTH(B307),Retiradas!$P$3:$S$14,3,FALSE))</f>
        <v>1.8791666666666668E-2</v>
      </c>
      <c r="H307" s="137">
        <f>IF(B307="","",(VLOOKUP(MONTH(B307),Evaporação!$D$5:$F$16,3,FALSE)/(1000*3600*24*VLOOKUP(MONTH(B307),'Dados de Entrada'!$T$11:$V$22,3,FALSE)))*Simulação!D307)</f>
        <v>1.4033873456790122E-3</v>
      </c>
      <c r="I307" s="146"/>
      <c r="J307" s="138">
        <f>IF(B307="","",(E307+I307-F307-G307-H307)*3600*24*VLOOKUP(MONTH(B307),'Dados de Entrada'!$T$11:$V$22,3,FALSE))</f>
        <v>414926.2268037381</v>
      </c>
      <c r="K307" s="100">
        <f>IF(B307="","",IF(J307+K306&lt;'Dados de Entrada'!$G$7,IF(Simulação!J307+K306&lt;'Dados de Entrada'!$L$7,'Dados de Entrada'!$L$7,J307+K306),'Dados de Entrada'!$G$7))</f>
        <v>107563.32</v>
      </c>
      <c r="L307" s="101">
        <f>IF(B307="","",IF(AND(J307&gt;0,K307='Dados de Entrada'!$G$7),(J307/(3600*24*VLOOKUP(MONTH(B307),'Dados de Entrada'!$T$11:$V$22,3,FALSE))),0))</f>
        <v>0.16007956281008415</v>
      </c>
      <c r="M307" s="26">
        <f t="shared" si="30"/>
        <v>0.23507956281008413</v>
      </c>
      <c r="N307" s="102">
        <f>IF(B307="","",IF(K307='Dados de Entrada'!$L$7,1,0))</f>
        <v>0</v>
      </c>
      <c r="O307" s="26">
        <f t="shared" si="31"/>
        <v>11</v>
      </c>
      <c r="P307" s="110">
        <f>IF(B307="","",'Dados de Entrada'!$L$7)</f>
        <v>32269</v>
      </c>
      <c r="Q307" s="103">
        <f t="shared" si="32"/>
        <v>287</v>
      </c>
      <c r="U307" s="18"/>
    </row>
    <row r="308" spans="1:21" ht="14.25" customHeight="1" x14ac:dyDescent="0.25">
      <c r="A308" s="18"/>
      <c r="B308" s="99" t="str">
        <f>IF(AND(YEAR('Dados de Entrada'!N298)&gt;=$D$18,YEAR('Dados de Entrada'!N298)&lt;=$D$19),'Dados de Entrada'!N298,"")</f>
        <v>Dezembro/2017</v>
      </c>
      <c r="C308" s="100">
        <f t="shared" si="28"/>
        <v>107563.32</v>
      </c>
      <c r="D308" s="97">
        <f>IF(B308="","",IFERROR(
INDEX('Dados de Entrada'!$K$13:$K$35,MATCH(C308,'Dados de Entrada'!$J$13:$J$35,0)),
INDEX('Dados de Entrada'!$K$13:$K$35,MATCH(C308,'Dados de Entrada'!$J$13:$J$35,1))+
(C308-INDEX('Dados de Entrada'!$J$13:$J$35,MATCH(C308,'Dados de Entrada'!$J$13:$J$35,1)))*
(INDEX('Dados de Entrada'!$K$13:$K$35,MATCH(C308,'Dados de Entrada'!$J$13:$J$35,1)+1)-INDEX('Dados de Entrada'!$K$13:$K$35,MATCH(C308,'Dados de Entrada'!$J$13:$J$35,1)))/
(INDEX('Dados de Entrada'!$J$13:$J$35,MATCH(C308,'Dados de Entrada'!$J$13:$J$35,1)+1)-INDEX('Dados de Entrada'!$J$13:$J$35,MATCH(C308,'Dados de Entrada'!$J$13:$J$35,1)))
))</f>
        <v>23900</v>
      </c>
      <c r="E308" s="101">
        <f>IF(B308="","",('Dados de Entrada'!O298/'Dados de Entrada'!$Q$6)*'Dados de Entrada'!$L$4)</f>
        <v>0.5756310280373832</v>
      </c>
      <c r="F308" s="101">
        <f t="shared" si="29"/>
        <v>8.9200000000000002E-2</v>
      </c>
      <c r="G308" s="101">
        <f>IF(B308="","",VLOOKUP(MONTH(B308),Retiradas!$P$3:$S$14,3,FALSE))</f>
        <v>1.81989247311828E-2</v>
      </c>
      <c r="H308" s="137">
        <f>IF(B308="","",(VLOOKUP(MONTH(B308),Evaporação!$D$5:$F$16,3,FALSE)/(1000*3600*24*VLOOKUP(MONTH(B308),'Dados de Entrada'!$T$11:$V$22,3,FALSE)))*Simulação!D308)</f>
        <v>1.0681115591397851E-3</v>
      </c>
      <c r="I308" s="146"/>
      <c r="J308" s="138">
        <f>IF(B308="","",(E308+I308-F308-G308-H308)*3600*24*VLOOKUP(MONTH(B308),'Dados de Entrada'!$T$11:$V$22,3,FALSE))</f>
        <v>1251252.0354953271</v>
      </c>
      <c r="K308" s="100">
        <f>IF(B308="","",IF(J308+K307&lt;'Dados de Entrada'!$G$7,IF(Simulação!J308+K307&lt;'Dados de Entrada'!$L$7,'Dados de Entrada'!$L$7,J308+K307),'Dados de Entrada'!$G$7))</f>
        <v>107563.32</v>
      </c>
      <c r="L308" s="101">
        <f>IF(B308="","",IF(AND(J308&gt;0,K308='Dados de Entrada'!$G$7),(J308/(3600*24*VLOOKUP(MONTH(B308),'Dados de Entrada'!$T$11:$V$22,3,FALSE))),0))</f>
        <v>0.46716399174706058</v>
      </c>
      <c r="M308" s="26">
        <f t="shared" si="30"/>
        <v>0.55636399174706064</v>
      </c>
      <c r="N308" s="102">
        <f>IF(B308="","",IF(K308='Dados de Entrada'!$L$7,1,0))</f>
        <v>0</v>
      </c>
      <c r="O308" s="26">
        <f t="shared" si="31"/>
        <v>12</v>
      </c>
      <c r="P308" s="110">
        <f>IF(B308="","",'Dados de Entrada'!$L$7)</f>
        <v>32269</v>
      </c>
      <c r="Q308" s="103">
        <f t="shared" si="32"/>
        <v>288</v>
      </c>
      <c r="U308" s="18"/>
    </row>
    <row r="309" spans="1:21" ht="14.25" customHeight="1" x14ac:dyDescent="0.25">
      <c r="A309" s="18"/>
      <c r="B309" s="99" t="str">
        <f>IF(AND(YEAR('Dados de Entrada'!N299)&gt;=$D$18,YEAR('Dados de Entrada'!N299)&lt;=$D$19),'Dados de Entrada'!N299,"")</f>
        <v>Janeiro/2018</v>
      </c>
      <c r="C309" s="100">
        <f t="shared" si="28"/>
        <v>107563.32</v>
      </c>
      <c r="D309" s="97">
        <f>IF(B309="","",IFERROR(
INDEX('Dados de Entrada'!$K$13:$K$35,MATCH(C309,'Dados de Entrada'!$J$13:$J$35,0)),
INDEX('Dados de Entrada'!$K$13:$K$35,MATCH(C309,'Dados de Entrada'!$J$13:$J$35,1))+
(C309-INDEX('Dados de Entrada'!$J$13:$J$35,MATCH(C309,'Dados de Entrada'!$J$13:$J$35,1)))*
(INDEX('Dados de Entrada'!$K$13:$K$35,MATCH(C309,'Dados de Entrada'!$J$13:$J$35,1)+1)-INDEX('Dados de Entrada'!$K$13:$K$35,MATCH(C309,'Dados de Entrada'!$J$13:$J$35,1)))/
(INDEX('Dados de Entrada'!$J$13:$J$35,MATCH(C309,'Dados de Entrada'!$J$13:$J$35,1)+1)-INDEX('Dados de Entrada'!$J$13:$J$35,MATCH(C309,'Dados de Entrada'!$J$13:$J$35,1)))
))</f>
        <v>23900</v>
      </c>
      <c r="E309" s="101">
        <f>IF(B309="","",('Dados de Entrada'!O299/'Dados de Entrada'!$Q$6)*'Dados de Entrada'!$L$4)</f>
        <v>0.44570803738317755</v>
      </c>
      <c r="F309" s="101">
        <f t="shared" si="29"/>
        <v>8.9200000000000002E-2</v>
      </c>
      <c r="G309" s="101">
        <f>IF(B309="","",VLOOKUP(MONTH(B309),Retiradas!$P$3:$S$14,3,FALSE))</f>
        <v>1.81989247311828E-2</v>
      </c>
      <c r="H309" s="137">
        <f>IF(B309="","",(VLOOKUP(MONTH(B309),Evaporação!$D$5:$F$16,3,FALSE)/(1000*3600*24*VLOOKUP(MONTH(B309),'Dados de Entrada'!$T$11:$V$22,3,FALSE)))*Simulação!D309)</f>
        <v>1.0056488948626046E-3</v>
      </c>
      <c r="I309" s="146"/>
      <c r="J309" s="138">
        <f>IF(B309="","",(E309+I309-F309-G309-H309)*3600*24*VLOOKUP(MONTH(B309),'Dados de Entrada'!$T$11:$V$22,3,FALSE))</f>
        <v>903433.59732710279</v>
      </c>
      <c r="K309" s="100">
        <f>IF(B309="","",IF(J309+K308&lt;'Dados de Entrada'!$G$7,IF(Simulação!J309+K308&lt;'Dados de Entrada'!$L$7,'Dados de Entrada'!$L$7,J309+K308),'Dados de Entrada'!$G$7))</f>
        <v>107563.32</v>
      </c>
      <c r="L309" s="101">
        <f>IF(B309="","",IF(AND(J309&gt;0,K309='Dados de Entrada'!$G$7),(J309/(3600*24*VLOOKUP(MONTH(B309),'Dados de Entrada'!$T$11:$V$22,3,FALSE))),0))</f>
        <v>0.33730346375713216</v>
      </c>
      <c r="M309" s="26">
        <f t="shared" si="30"/>
        <v>0.42650346375713216</v>
      </c>
      <c r="N309" s="102">
        <f>IF(B309="","",IF(K309='Dados de Entrada'!$L$7,1,0))</f>
        <v>0</v>
      </c>
      <c r="O309" s="26">
        <f t="shared" si="31"/>
        <v>1</v>
      </c>
      <c r="P309" s="110">
        <f>IF(B309="","",'Dados de Entrada'!$L$7)</f>
        <v>32269</v>
      </c>
      <c r="Q309" s="103">
        <f t="shared" si="32"/>
        <v>289</v>
      </c>
      <c r="U309" s="18"/>
    </row>
    <row r="310" spans="1:21" ht="14.25" customHeight="1" x14ac:dyDescent="0.25">
      <c r="A310" s="18"/>
      <c r="B310" s="99" t="str">
        <f>IF(AND(YEAR('Dados de Entrada'!N300)&gt;=$D$18,YEAR('Dados de Entrada'!N300)&lt;=$D$19),'Dados de Entrada'!N300,"")</f>
        <v>Fevereiro/2018</v>
      </c>
      <c r="C310" s="100">
        <f t="shared" si="28"/>
        <v>107563.32</v>
      </c>
      <c r="D310" s="97">
        <f>IF(B310="","",IFERROR(
INDEX('Dados de Entrada'!$K$13:$K$35,MATCH(C310,'Dados de Entrada'!$J$13:$J$35,0)),
INDEX('Dados de Entrada'!$K$13:$K$35,MATCH(C310,'Dados de Entrada'!$J$13:$J$35,1))+
(C310-INDEX('Dados de Entrada'!$J$13:$J$35,MATCH(C310,'Dados de Entrada'!$J$13:$J$35,1)))*
(INDEX('Dados de Entrada'!$K$13:$K$35,MATCH(C310,'Dados de Entrada'!$J$13:$J$35,1)+1)-INDEX('Dados de Entrada'!$K$13:$K$35,MATCH(C310,'Dados de Entrada'!$J$13:$J$35,1)))/
(INDEX('Dados de Entrada'!$J$13:$J$35,MATCH(C310,'Dados de Entrada'!$J$13:$J$35,1)+1)-INDEX('Dados de Entrada'!$J$13:$J$35,MATCH(C310,'Dados de Entrada'!$J$13:$J$35,1)))
))</f>
        <v>23900</v>
      </c>
      <c r="E310" s="101">
        <f>IF(B310="","",('Dados de Entrada'!O300/'Dados de Entrada'!$Q$6)*'Dados de Entrada'!$L$4)</f>
        <v>0.38122773831775703</v>
      </c>
      <c r="F310" s="101">
        <f t="shared" si="29"/>
        <v>9.5000000000000001E-2</v>
      </c>
      <c r="G310" s="101">
        <f>IF(B310="","",VLOOKUP(MONTH(B310),Retiradas!$P$3:$S$14,3,FALSE))</f>
        <v>2.0107142857142858E-2</v>
      </c>
      <c r="H310" s="137">
        <f>IF(B310="","",(VLOOKUP(MONTH(B310),Evaporação!$D$5:$F$16,3,FALSE)/(1000*3600*24*VLOOKUP(MONTH(B310),'Dados de Entrada'!$T$11:$V$22,3,FALSE)))*Simulação!D310)</f>
        <v>1.1025297619047618E-3</v>
      </c>
      <c r="I310" s="146"/>
      <c r="J310" s="138">
        <f>IF(B310="","",(E310+I310-F310-G310-H310)*3600*24*VLOOKUP(MONTH(B310),'Dados de Entrada'!$T$11:$V$22,3,FALSE))</f>
        <v>641131.70453831775</v>
      </c>
      <c r="K310" s="100">
        <f>IF(B310="","",IF(J310+K309&lt;'Dados de Entrada'!$G$7,IF(Simulação!J310+K309&lt;'Dados de Entrada'!$L$7,'Dados de Entrada'!$L$7,J310+K309),'Dados de Entrada'!$G$7))</f>
        <v>107563.32</v>
      </c>
      <c r="L310" s="101">
        <f>IF(B310="","",IF(AND(J310&gt;0,K310='Dados de Entrada'!$G$7),(J310/(3600*24*VLOOKUP(MONTH(B310),'Dados de Entrada'!$T$11:$V$22,3,FALSE))),0))</f>
        <v>0.26501806569870939</v>
      </c>
      <c r="M310" s="26">
        <f t="shared" si="30"/>
        <v>0.36001806569870942</v>
      </c>
      <c r="N310" s="102">
        <f>IF(B310="","",IF(K310='Dados de Entrada'!$L$7,1,0))</f>
        <v>0</v>
      </c>
      <c r="O310" s="26">
        <f t="shared" si="31"/>
        <v>2</v>
      </c>
      <c r="P310" s="110">
        <f>IF(B310="","",'Dados de Entrada'!$L$7)</f>
        <v>32269</v>
      </c>
      <c r="Q310" s="103">
        <f t="shared" si="32"/>
        <v>290</v>
      </c>
      <c r="U310" s="18"/>
    </row>
    <row r="311" spans="1:21" ht="14.25" customHeight="1" x14ac:dyDescent="0.25">
      <c r="A311" s="18"/>
      <c r="B311" s="99" t="str">
        <f>IF(AND(YEAR('Dados de Entrada'!N301)&gt;=$D$18,YEAR('Dados de Entrada'!N301)&lt;=$D$19),'Dados de Entrada'!N301,"")</f>
        <v>Março/2018</v>
      </c>
      <c r="C311" s="100">
        <f t="shared" si="28"/>
        <v>107563.32</v>
      </c>
      <c r="D311" s="97">
        <f>IF(B311="","",IFERROR(
INDEX('Dados de Entrada'!$K$13:$K$35,MATCH(C311,'Dados de Entrada'!$J$13:$J$35,0)),
INDEX('Dados de Entrada'!$K$13:$K$35,MATCH(C311,'Dados de Entrada'!$J$13:$J$35,1))+
(C311-INDEX('Dados de Entrada'!$J$13:$J$35,MATCH(C311,'Dados de Entrada'!$J$13:$J$35,1)))*
(INDEX('Dados de Entrada'!$K$13:$K$35,MATCH(C311,'Dados de Entrada'!$J$13:$J$35,1)+1)-INDEX('Dados de Entrada'!$K$13:$K$35,MATCH(C311,'Dados de Entrada'!$J$13:$J$35,1)))/
(INDEX('Dados de Entrada'!$J$13:$J$35,MATCH(C311,'Dados de Entrada'!$J$13:$J$35,1)+1)-INDEX('Dados de Entrada'!$J$13:$J$35,MATCH(C311,'Dados de Entrada'!$J$13:$J$35,1)))
))</f>
        <v>23900</v>
      </c>
      <c r="E311" s="101">
        <f>IF(B311="","",('Dados de Entrada'!O301/'Dados de Entrada'!$Q$6)*'Dados de Entrada'!$L$4)</f>
        <v>0.32540897196261681</v>
      </c>
      <c r="F311" s="101">
        <f t="shared" si="29"/>
        <v>0.1</v>
      </c>
      <c r="G311" s="101">
        <f>IF(B311="","",VLOOKUP(MONTH(B311),Retiradas!$P$3:$S$14,3,FALSE))</f>
        <v>1.81989247311828E-2</v>
      </c>
      <c r="H311" s="137">
        <f>IF(B311="","",(VLOOKUP(MONTH(B311),Evaporação!$D$5:$F$16,3,FALSE)/(1000*3600*24*VLOOKUP(MONTH(B311),'Dados de Entrada'!$T$11:$V$22,3,FALSE)))*Simulação!D311)</f>
        <v>1.0279569892473119E-3</v>
      </c>
      <c r="I311" s="146"/>
      <c r="J311" s="138">
        <f>IF(B311="","",(E311+I311-F311-G311-H311)*3600*24*VLOOKUP(MONTH(B311),'Dados de Entrada'!$T$11:$V$22,3,FALSE))</f>
        <v>552238.11050467286</v>
      </c>
      <c r="K311" s="100">
        <f>IF(B311="","",IF(J311+K310&lt;'Dados de Entrada'!$G$7,IF(Simulação!J311+K310&lt;'Dados de Entrada'!$L$7,'Dados de Entrada'!$L$7,J311+K310),'Dados de Entrada'!$G$7))</f>
        <v>107563.32</v>
      </c>
      <c r="L311" s="101">
        <f>IF(B311="","",IF(AND(J311&gt;0,K311='Dados de Entrada'!$G$7),(J311/(3600*24*VLOOKUP(MONTH(B311),'Dados de Entrada'!$T$11:$V$22,3,FALSE))),0))</f>
        <v>0.2061820902421867</v>
      </c>
      <c r="M311" s="26">
        <f t="shared" si="30"/>
        <v>0.30618209024218668</v>
      </c>
      <c r="N311" s="102">
        <f>IF(B311="","",IF(K311='Dados de Entrada'!$L$7,1,0))</f>
        <v>0</v>
      </c>
      <c r="O311" s="26">
        <f t="shared" si="31"/>
        <v>3</v>
      </c>
      <c r="P311" s="110">
        <f>IF(B311="","",'Dados de Entrada'!$L$7)</f>
        <v>32269</v>
      </c>
      <c r="Q311" s="103">
        <f t="shared" si="32"/>
        <v>291</v>
      </c>
      <c r="U311" s="18"/>
    </row>
    <row r="312" spans="1:21" ht="14.25" customHeight="1" x14ac:dyDescent="0.25">
      <c r="A312" s="18"/>
      <c r="B312" s="99" t="str">
        <f>IF(AND(YEAR('Dados de Entrada'!N302)&gt;=$D$18,YEAR('Dados de Entrada'!N302)&lt;=$D$19),'Dados de Entrada'!N302,"")</f>
        <v>Abril/2018</v>
      </c>
      <c r="C312" s="100">
        <f t="shared" si="28"/>
        <v>107563.32</v>
      </c>
      <c r="D312" s="97">
        <f>IF(B312="","",IFERROR(
INDEX('Dados de Entrada'!$K$13:$K$35,MATCH(C312,'Dados de Entrada'!$J$13:$J$35,0)),
INDEX('Dados de Entrada'!$K$13:$K$35,MATCH(C312,'Dados de Entrada'!$J$13:$J$35,1))+
(C312-INDEX('Dados de Entrada'!$J$13:$J$35,MATCH(C312,'Dados de Entrada'!$J$13:$J$35,1)))*
(INDEX('Dados de Entrada'!$K$13:$K$35,MATCH(C312,'Dados de Entrada'!$J$13:$J$35,1)+1)-INDEX('Dados de Entrada'!$K$13:$K$35,MATCH(C312,'Dados de Entrada'!$J$13:$J$35,1)))/
(INDEX('Dados de Entrada'!$J$13:$J$35,MATCH(C312,'Dados de Entrada'!$J$13:$J$35,1)+1)-INDEX('Dados de Entrada'!$J$13:$J$35,MATCH(C312,'Dados de Entrada'!$J$13:$J$35,1)))
))</f>
        <v>23900</v>
      </c>
      <c r="E312" s="101">
        <f>IF(B312="","",('Dados de Entrada'!O302/'Dados de Entrada'!$Q$6)*'Dados de Entrada'!$L$4)</f>
        <v>0.21232785046728972</v>
      </c>
      <c r="F312" s="101">
        <f t="shared" si="29"/>
        <v>0.09</v>
      </c>
      <c r="G312" s="101">
        <f>IF(B312="","",VLOOKUP(MONTH(B312),Retiradas!$P$3:$S$14,3,FALSE))</f>
        <v>1.8791666666666668E-2</v>
      </c>
      <c r="H312" s="137">
        <f>IF(B312="","",(VLOOKUP(MONTH(B312),Evaporação!$D$5:$F$16,3,FALSE)/(1000*3600*24*VLOOKUP(MONTH(B312),'Dados de Entrada'!$T$11:$V$22,3,FALSE)))*Simulação!D312)</f>
        <v>1.2143634259259258E-3</v>
      </c>
      <c r="I312" s="146"/>
      <c r="J312" s="138">
        <f>IF(B312="","",(E312+I312-F312-G312-H312)*3600*24*VLOOKUP(MONTH(B312),'Dados de Entrada'!$T$11:$V$22,3,FALSE))</f>
        <v>265218.15841121494</v>
      </c>
      <c r="K312" s="100">
        <f>IF(B312="","",IF(J312+K311&lt;'Dados de Entrada'!$G$7,IF(Simulação!J312+K311&lt;'Dados de Entrada'!$L$7,'Dados de Entrada'!$L$7,J312+K311),'Dados de Entrada'!$G$7))</f>
        <v>107563.32</v>
      </c>
      <c r="L312" s="101">
        <f>IF(B312="","",IF(AND(J312&gt;0,K312='Dados de Entrada'!$G$7),(J312/(3600*24*VLOOKUP(MONTH(B312),'Dados de Entrada'!$T$11:$V$22,3,FALSE))),0))</f>
        <v>0.10232182037469713</v>
      </c>
      <c r="M312" s="26">
        <f t="shared" si="30"/>
        <v>0.19232182037469714</v>
      </c>
      <c r="N312" s="102">
        <f>IF(B312="","",IF(K312='Dados de Entrada'!$L$7,1,0))</f>
        <v>0</v>
      </c>
      <c r="O312" s="26">
        <f t="shared" si="31"/>
        <v>4</v>
      </c>
      <c r="P312" s="110">
        <f>IF(B312="","",'Dados de Entrada'!$L$7)</f>
        <v>32269</v>
      </c>
      <c r="Q312" s="103">
        <f t="shared" si="32"/>
        <v>292</v>
      </c>
      <c r="U312" s="18"/>
    </row>
    <row r="313" spans="1:21" ht="14.25" customHeight="1" x14ac:dyDescent="0.25">
      <c r="A313" s="18"/>
      <c r="B313" s="99" t="str">
        <f>IF(AND(YEAR('Dados de Entrada'!N303)&gt;=$D$18,YEAR('Dados de Entrada'!N303)&lt;=$D$19),'Dados de Entrada'!N303,"")</f>
        <v>Maio/2018</v>
      </c>
      <c r="C313" s="100">
        <f t="shared" si="28"/>
        <v>107563.32</v>
      </c>
      <c r="D313" s="97">
        <f>IF(B313="","",IFERROR(
INDEX('Dados de Entrada'!$K$13:$K$35,MATCH(C313,'Dados de Entrada'!$J$13:$J$35,0)),
INDEX('Dados de Entrada'!$K$13:$K$35,MATCH(C313,'Dados de Entrada'!$J$13:$J$35,1))+
(C313-INDEX('Dados de Entrada'!$J$13:$J$35,MATCH(C313,'Dados de Entrada'!$J$13:$J$35,1)))*
(INDEX('Dados de Entrada'!$K$13:$K$35,MATCH(C313,'Dados de Entrada'!$J$13:$J$35,1)+1)-INDEX('Dados de Entrada'!$K$13:$K$35,MATCH(C313,'Dados de Entrada'!$J$13:$J$35,1)))/
(INDEX('Dados de Entrada'!$J$13:$J$35,MATCH(C313,'Dados de Entrada'!$J$13:$J$35,1)+1)-INDEX('Dados de Entrada'!$J$13:$J$35,MATCH(C313,'Dados de Entrada'!$J$13:$J$35,1)))
))</f>
        <v>23900</v>
      </c>
      <c r="E313" s="101">
        <f>IF(B313="","",('Dados de Entrada'!O303/'Dados de Entrada'!$Q$6)*'Dados de Entrada'!$L$4)</f>
        <v>0.17611783177570095</v>
      </c>
      <c r="F313" s="101">
        <f t="shared" si="29"/>
        <v>8.5000000000000006E-2</v>
      </c>
      <c r="G313" s="101">
        <f>IF(B313="","",VLOOKUP(MONTH(B313),Retiradas!$P$3:$S$14,3,FALSE))</f>
        <v>1.81989247311828E-2</v>
      </c>
      <c r="H313" s="137">
        <f>IF(B313="","",(VLOOKUP(MONTH(B313),Evaporação!$D$5:$F$16,3,FALSE)/(1000*3600*24*VLOOKUP(MONTH(B313),'Dados de Entrada'!$T$11:$V$22,3,FALSE)))*Simulação!D313)</f>
        <v>1.2760229988052567E-3</v>
      </c>
      <c r="I313" s="146"/>
      <c r="J313" s="138">
        <f>IF(B313="","",(E313+I313-F313-G313-H313)*3600*24*VLOOKUP(MONTH(B313),'Dados de Entrada'!$T$11:$V$22,3,FALSE))</f>
        <v>191888.3006280374</v>
      </c>
      <c r="K313" s="100">
        <f>IF(B313="","",IF(J313+K312&lt;'Dados de Entrada'!$G$7,IF(Simulação!J313+K312&lt;'Dados de Entrada'!$L$7,'Dados de Entrada'!$L$7,J313+K312),'Dados de Entrada'!$G$7))</f>
        <v>107563.32</v>
      </c>
      <c r="L313" s="101">
        <f>IF(B313="","",IF(AND(J313&gt;0,K313='Dados de Entrada'!$G$7),(J313/(3600*24*VLOOKUP(MONTH(B313),'Dados de Entrada'!$T$11:$V$22,3,FALSE))),0))</f>
        <v>7.1642884045712882E-2</v>
      </c>
      <c r="M313" s="26">
        <f t="shared" si="30"/>
        <v>0.15664288404571289</v>
      </c>
      <c r="N313" s="102">
        <f>IF(B313="","",IF(K313='Dados de Entrada'!$L$7,1,0))</f>
        <v>0</v>
      </c>
      <c r="O313" s="26">
        <f t="shared" si="31"/>
        <v>5</v>
      </c>
      <c r="P313" s="110">
        <f>IF(B313="","",'Dados de Entrada'!$L$7)</f>
        <v>32269</v>
      </c>
      <c r="Q313" s="103">
        <f t="shared" si="32"/>
        <v>293</v>
      </c>
      <c r="U313" s="18"/>
    </row>
    <row r="314" spans="1:21" ht="14.25" customHeight="1" x14ac:dyDescent="0.25">
      <c r="A314" s="18"/>
      <c r="B314" s="99" t="str">
        <f>IF(AND(YEAR('Dados de Entrada'!N304)&gt;=$D$18,YEAR('Dados de Entrada'!N304)&lt;=$D$19),'Dados de Entrada'!N304,"")</f>
        <v>Junho/2018</v>
      </c>
      <c r="C314" s="100">
        <f t="shared" si="28"/>
        <v>107563.32</v>
      </c>
      <c r="D314" s="97">
        <f>IF(B314="","",IFERROR(
INDEX('Dados de Entrada'!$K$13:$K$35,MATCH(C314,'Dados de Entrada'!$J$13:$J$35,0)),
INDEX('Dados de Entrada'!$K$13:$K$35,MATCH(C314,'Dados de Entrada'!$J$13:$J$35,1))+
(C314-INDEX('Dados de Entrada'!$J$13:$J$35,MATCH(C314,'Dados de Entrada'!$J$13:$J$35,1)))*
(INDEX('Dados de Entrada'!$K$13:$K$35,MATCH(C314,'Dados de Entrada'!$J$13:$J$35,1)+1)-INDEX('Dados de Entrada'!$K$13:$K$35,MATCH(C314,'Dados de Entrada'!$J$13:$J$35,1)))/
(INDEX('Dados de Entrada'!$J$13:$J$35,MATCH(C314,'Dados de Entrada'!$J$13:$J$35,1)+1)-INDEX('Dados de Entrada'!$J$13:$J$35,MATCH(C314,'Dados de Entrada'!$J$13:$J$35,1)))
))</f>
        <v>23900</v>
      </c>
      <c r="E314" s="101">
        <f>IF(B314="","",('Dados de Entrada'!O304/'Dados de Entrada'!$Q$6)*'Dados de Entrada'!$L$4)</f>
        <v>0.14026871028037383</v>
      </c>
      <c r="F314" s="101">
        <f t="shared" si="29"/>
        <v>7.0000000000000007E-2</v>
      </c>
      <c r="G314" s="101">
        <f>IF(B314="","",VLOOKUP(MONTH(B314),Retiradas!$P$3:$S$14,3,FALSE))</f>
        <v>1.8791666666666668E-2</v>
      </c>
      <c r="H314" s="137">
        <f>IF(B314="","",(VLOOKUP(MONTH(B314),Evaporação!$D$5:$F$16,3,FALSE)/(1000*3600*24*VLOOKUP(MONTH(B314),'Dados de Entrada'!$T$11:$V$22,3,FALSE)))*Simulação!D314)</f>
        <v>1.4504128086419755E-3</v>
      </c>
      <c r="I314" s="146"/>
      <c r="J314" s="138">
        <f>IF(B314="","",(E314+I314-F314-G314-H314)*3600*24*VLOOKUP(MONTH(B314),'Dados de Entrada'!$T$11:$V$22,3,FALSE))</f>
        <v>129669.02704672895</v>
      </c>
      <c r="K314" s="100">
        <f>IF(B314="","",IF(J314+K313&lt;'Dados de Entrada'!$G$7,IF(Simulação!J314+K313&lt;'Dados de Entrada'!$L$7,'Dados de Entrada'!$L$7,J314+K313),'Dados de Entrada'!$G$7))</f>
        <v>107563.32</v>
      </c>
      <c r="L314" s="101">
        <f>IF(B314="","",IF(AND(J314&gt;0,K314='Dados de Entrada'!$G$7),(J314/(3600*24*VLOOKUP(MONTH(B314),'Dados de Entrada'!$T$11:$V$22,3,FALSE))),0))</f>
        <v>5.0026630805065184E-2</v>
      </c>
      <c r="M314" s="26">
        <f t="shared" si="30"/>
        <v>0.12002663080506519</v>
      </c>
      <c r="N314" s="102">
        <f>IF(B314="","",IF(K314='Dados de Entrada'!$L$7,1,0))</f>
        <v>0</v>
      </c>
      <c r="O314" s="26">
        <f t="shared" si="31"/>
        <v>6</v>
      </c>
      <c r="P314" s="110">
        <f>IF(B314="","",'Dados de Entrada'!$L$7)</f>
        <v>32269</v>
      </c>
      <c r="Q314" s="103">
        <f t="shared" si="32"/>
        <v>294</v>
      </c>
      <c r="U314" s="18"/>
    </row>
    <row r="315" spans="1:21" ht="14.25" customHeight="1" x14ac:dyDescent="0.25">
      <c r="A315" s="18"/>
      <c r="B315" s="99" t="str">
        <f>IF(AND(YEAR('Dados de Entrada'!N305)&gt;=$D$18,YEAR('Dados de Entrada'!N305)&lt;=$D$19),'Dados de Entrada'!N305,"")</f>
        <v>Julho/2018</v>
      </c>
      <c r="C315" s="100">
        <f t="shared" si="28"/>
        <v>107563.32</v>
      </c>
      <c r="D315" s="97">
        <f>IF(B315="","",IFERROR(
INDEX('Dados de Entrada'!$K$13:$K$35,MATCH(C315,'Dados de Entrada'!$J$13:$J$35,0)),
INDEX('Dados de Entrada'!$K$13:$K$35,MATCH(C315,'Dados de Entrada'!$J$13:$J$35,1))+
(C315-INDEX('Dados de Entrada'!$J$13:$J$35,MATCH(C315,'Dados de Entrada'!$J$13:$J$35,1)))*
(INDEX('Dados de Entrada'!$K$13:$K$35,MATCH(C315,'Dados de Entrada'!$J$13:$J$35,1)+1)-INDEX('Dados de Entrada'!$K$13:$K$35,MATCH(C315,'Dados de Entrada'!$J$13:$J$35,1)))/
(INDEX('Dados de Entrada'!$J$13:$J$35,MATCH(C315,'Dados de Entrada'!$J$13:$J$35,1)+1)-INDEX('Dados de Entrada'!$J$13:$J$35,MATCH(C315,'Dados de Entrada'!$J$13:$J$35,1)))
))</f>
        <v>23900</v>
      </c>
      <c r="E315" s="101">
        <f>IF(B315="","",('Dados de Entrada'!O305/'Dados de Entrada'!$Q$6)*'Dados de Entrada'!$L$4)</f>
        <v>0.11717128971962618</v>
      </c>
      <c r="F315" s="101">
        <f t="shared" si="29"/>
        <v>7.0000000000000007E-2</v>
      </c>
      <c r="G315" s="101">
        <f>IF(B315="","",VLOOKUP(MONTH(B315),Retiradas!$P$3:$S$14,3,FALSE))</f>
        <v>1.81989247311828E-2</v>
      </c>
      <c r="H315" s="137">
        <f>IF(B315="","",(VLOOKUP(MONTH(B315),Evaporação!$D$5:$F$16,3,FALSE)/(1000*3600*24*VLOOKUP(MONTH(B315),'Dados de Entrada'!$T$11:$V$22,3,FALSE)))*Simulação!D315)</f>
        <v>1.8346176821983273E-3</v>
      </c>
      <c r="I315" s="146"/>
      <c r="J315" s="138">
        <f>IF(B315="","",(E315+I315-F315-G315-H315)*3600*24*VLOOKUP(MONTH(B315),'Dados de Entrada'!$T$11:$V$22,3,FALSE))</f>
        <v>72685.742385046717</v>
      </c>
      <c r="K315" s="100">
        <f>IF(B315="","",IF(J315+K314&lt;'Dados de Entrada'!$G$7,IF(Simulação!J315+K314&lt;'Dados de Entrada'!$L$7,'Dados de Entrada'!$L$7,J315+K314),'Dados de Entrada'!$G$7))</f>
        <v>107563.32</v>
      </c>
      <c r="L315" s="101">
        <f>IF(B315="","",IF(AND(J315&gt;0,K315='Dados de Entrada'!$G$7),(J315/(3600*24*VLOOKUP(MONTH(B315),'Dados de Entrada'!$T$11:$V$22,3,FALSE))),0))</f>
        <v>2.713774730624504E-2</v>
      </c>
      <c r="M315" s="26">
        <f t="shared" si="30"/>
        <v>9.7137747306245054E-2</v>
      </c>
      <c r="N315" s="102">
        <f>IF(B315="","",IF(K315='Dados de Entrada'!$L$7,1,0))</f>
        <v>0</v>
      </c>
      <c r="O315" s="26">
        <f t="shared" si="31"/>
        <v>7</v>
      </c>
      <c r="P315" s="110">
        <f>IF(B315="","",'Dados de Entrada'!$L$7)</f>
        <v>32269</v>
      </c>
      <c r="Q315" s="103">
        <f t="shared" si="32"/>
        <v>295</v>
      </c>
      <c r="U315" s="18"/>
    </row>
    <row r="316" spans="1:21" ht="14.25" customHeight="1" x14ac:dyDescent="0.25">
      <c r="A316" s="18"/>
      <c r="B316" s="99" t="str">
        <f>IF(AND(YEAR('Dados de Entrada'!N306)&gt;=$D$18,YEAR('Dados de Entrada'!N306)&lt;=$D$19),'Dados de Entrada'!N306,"")</f>
        <v>Agosto/2018</v>
      </c>
      <c r="C316" s="100">
        <f t="shared" si="28"/>
        <v>107563.32</v>
      </c>
      <c r="D316" s="97">
        <f>IF(B316="","",IFERROR(
INDEX('Dados de Entrada'!$K$13:$K$35,MATCH(C316,'Dados de Entrada'!$J$13:$J$35,0)),
INDEX('Dados de Entrada'!$K$13:$K$35,MATCH(C316,'Dados de Entrada'!$J$13:$J$35,1))+
(C316-INDEX('Dados de Entrada'!$J$13:$J$35,MATCH(C316,'Dados de Entrada'!$J$13:$J$35,1)))*
(INDEX('Dados de Entrada'!$K$13:$K$35,MATCH(C316,'Dados de Entrada'!$J$13:$J$35,1)+1)-INDEX('Dados de Entrada'!$K$13:$K$35,MATCH(C316,'Dados de Entrada'!$J$13:$J$35,1)))/
(INDEX('Dados de Entrada'!$J$13:$J$35,MATCH(C316,'Dados de Entrada'!$J$13:$J$35,1)+1)-INDEX('Dados de Entrada'!$J$13:$J$35,MATCH(C316,'Dados de Entrada'!$J$13:$J$35,1)))
))</f>
        <v>23900</v>
      </c>
      <c r="E316" s="101">
        <f>IF(B316="","",('Dados de Entrada'!O306/'Dados de Entrada'!$Q$6)*'Dados de Entrada'!$L$4)</f>
        <v>0.11235932710280373</v>
      </c>
      <c r="F316" s="101">
        <f t="shared" si="29"/>
        <v>6.7000000000000004E-2</v>
      </c>
      <c r="G316" s="101">
        <f>IF(B316="","",VLOOKUP(MONTH(B316),Retiradas!$P$3:$S$14,3,FALSE))</f>
        <v>1.81989247311828E-2</v>
      </c>
      <c r="H316" s="137">
        <f>IF(B316="","",(VLOOKUP(MONTH(B316),Evaporação!$D$5:$F$16,3,FALSE)/(1000*3600*24*VLOOKUP(MONTH(B316),'Dados de Entrada'!$T$11:$V$22,3,FALSE)))*Simulação!D316)</f>
        <v>2.3905353942652329E-3</v>
      </c>
      <c r="I316" s="146"/>
      <c r="J316" s="138">
        <f>IF(B316="","",(E316+I316-F316-G316-H316)*3600*24*VLOOKUP(MONTH(B316),'Dados de Entrada'!$T$11:$V$22,3,FALSE))</f>
        <v>66343.61171214949</v>
      </c>
      <c r="K316" s="100">
        <f>IF(B316="","",IF(J316+K315&lt;'Dados de Entrada'!$G$7,IF(Simulação!J316+K315&lt;'Dados de Entrada'!$L$7,'Dados de Entrada'!$L$7,J316+K315),'Dados de Entrada'!$G$7))</f>
        <v>107563.32</v>
      </c>
      <c r="L316" s="101">
        <f>IF(B316="","",IF(AND(J316&gt;0,K316='Dados de Entrada'!$G$7),(J316/(3600*24*VLOOKUP(MONTH(B316),'Dados de Entrada'!$T$11:$V$22,3,FALSE))),0))</f>
        <v>2.4769866977355694E-2</v>
      </c>
      <c r="M316" s="26">
        <f t="shared" si="30"/>
        <v>9.1769866977355702E-2</v>
      </c>
      <c r="N316" s="102">
        <f>IF(B316="","",IF(K316='Dados de Entrada'!$L$7,1,0))</f>
        <v>0</v>
      </c>
      <c r="O316" s="26">
        <f t="shared" si="31"/>
        <v>8</v>
      </c>
      <c r="P316" s="110">
        <f>IF(B316="","",'Dados de Entrada'!$L$7)</f>
        <v>32269</v>
      </c>
      <c r="Q316" s="103">
        <f t="shared" si="32"/>
        <v>296</v>
      </c>
      <c r="U316" s="18"/>
    </row>
    <row r="317" spans="1:21" ht="14.25" customHeight="1" x14ac:dyDescent="0.25">
      <c r="A317" s="18"/>
      <c r="B317" s="99" t="str">
        <f>IF(AND(YEAR('Dados de Entrada'!N307)&gt;=$D$18,YEAR('Dados de Entrada'!N307)&lt;=$D$19),'Dados de Entrada'!N307,"")</f>
        <v>Setembro/2018</v>
      </c>
      <c r="C317" s="100">
        <f t="shared" si="28"/>
        <v>107563.32</v>
      </c>
      <c r="D317" s="97">
        <f>IF(B317="","",IFERROR(
INDEX('Dados de Entrada'!$K$13:$K$35,MATCH(C317,'Dados de Entrada'!$J$13:$J$35,0)),
INDEX('Dados de Entrada'!$K$13:$K$35,MATCH(C317,'Dados de Entrada'!$J$13:$J$35,1))+
(C317-INDEX('Dados de Entrada'!$J$13:$J$35,MATCH(C317,'Dados de Entrada'!$J$13:$J$35,1)))*
(INDEX('Dados de Entrada'!$K$13:$K$35,MATCH(C317,'Dados de Entrada'!$J$13:$J$35,1)+1)-INDEX('Dados de Entrada'!$K$13:$K$35,MATCH(C317,'Dados de Entrada'!$J$13:$J$35,1)))/
(INDEX('Dados de Entrada'!$J$13:$J$35,MATCH(C317,'Dados de Entrada'!$J$13:$J$35,1)+1)-INDEX('Dados de Entrada'!$J$13:$J$35,MATCH(C317,'Dados de Entrada'!$J$13:$J$35,1)))
))</f>
        <v>23900</v>
      </c>
      <c r="E317" s="101">
        <f>IF(B317="","",('Dados de Entrada'!O307/'Dados de Entrada'!$Q$6)*'Dados de Entrada'!$L$4)</f>
        <v>0.11127663551401869</v>
      </c>
      <c r="F317" s="101">
        <f t="shared" si="29"/>
        <v>6.5000000000000002E-2</v>
      </c>
      <c r="G317" s="101">
        <f>IF(B317="","",VLOOKUP(MONTH(B317),Retiradas!$P$3:$S$14,3,FALSE))</f>
        <v>1.8791666666666668E-2</v>
      </c>
      <c r="H317" s="137">
        <f>IF(B317="","",(VLOOKUP(MONTH(B317),Evaporação!$D$5:$F$16,3,FALSE)/(1000*3600*24*VLOOKUP(MONTH(B317),'Dados de Entrada'!$T$11:$V$22,3,FALSE)))*Simulação!D317)</f>
        <v>2.2438522376543209E-3</v>
      </c>
      <c r="I317" s="146"/>
      <c r="J317" s="138">
        <f>IF(B317="","",(E317+I317-F317-G317-H317)*3600*24*VLOOKUP(MONTH(B317),'Dados de Entrada'!$T$11:$V$22,3,FALSE))</f>
        <v>65424.974252336433</v>
      </c>
      <c r="K317" s="100">
        <f>IF(B317="","",IF(J317+K316&lt;'Dados de Entrada'!$G$7,IF(Simulação!J317+K316&lt;'Dados de Entrada'!$L$7,'Dados de Entrada'!$L$7,J317+K316),'Dados de Entrada'!$G$7))</f>
        <v>107563.32</v>
      </c>
      <c r="L317" s="101">
        <f>IF(B317="","",IF(AND(J317&gt;0,K317='Dados de Entrada'!$G$7),(J317/(3600*24*VLOOKUP(MONTH(B317),'Dados de Entrada'!$T$11:$V$22,3,FALSE))),0))</f>
        <v>2.52411166096977E-2</v>
      </c>
      <c r="M317" s="26">
        <f t="shared" si="30"/>
        <v>9.0241116609697705E-2</v>
      </c>
      <c r="N317" s="102">
        <f>IF(B317="","",IF(K317='Dados de Entrada'!$L$7,1,0))</f>
        <v>0</v>
      </c>
      <c r="O317" s="26">
        <f t="shared" si="31"/>
        <v>9</v>
      </c>
      <c r="P317" s="110">
        <f>IF(B317="","",'Dados de Entrada'!$L$7)</f>
        <v>32269</v>
      </c>
      <c r="Q317" s="103">
        <f t="shared" si="32"/>
        <v>297</v>
      </c>
      <c r="U317" s="18"/>
    </row>
    <row r="318" spans="1:21" ht="14.25" customHeight="1" x14ac:dyDescent="0.25">
      <c r="A318" s="18"/>
      <c r="B318" s="99" t="str">
        <f>IF(AND(YEAR('Dados de Entrada'!N308)&gt;=$D$18,YEAR('Dados de Entrada'!N308)&lt;=$D$19),'Dados de Entrada'!N308,"")</f>
        <v>Outubro/2018</v>
      </c>
      <c r="C318" s="100">
        <f t="shared" si="28"/>
        <v>107563.32</v>
      </c>
      <c r="D318" s="97">
        <f>IF(B318="","",IFERROR(
INDEX('Dados de Entrada'!$K$13:$K$35,MATCH(C318,'Dados de Entrada'!$J$13:$J$35,0)),
INDEX('Dados de Entrada'!$K$13:$K$35,MATCH(C318,'Dados de Entrada'!$J$13:$J$35,1))+
(C318-INDEX('Dados de Entrada'!$J$13:$J$35,MATCH(C318,'Dados de Entrada'!$J$13:$J$35,1)))*
(INDEX('Dados de Entrada'!$K$13:$K$35,MATCH(C318,'Dados de Entrada'!$J$13:$J$35,1)+1)-INDEX('Dados de Entrada'!$K$13:$K$35,MATCH(C318,'Dados de Entrada'!$J$13:$J$35,1)))/
(INDEX('Dados de Entrada'!$J$13:$J$35,MATCH(C318,'Dados de Entrada'!$J$13:$J$35,1)+1)-INDEX('Dados de Entrada'!$J$13:$J$35,MATCH(C318,'Dados de Entrada'!$J$13:$J$35,1)))
))</f>
        <v>23900</v>
      </c>
      <c r="E318" s="101">
        <f>IF(B318="","",('Dados de Entrada'!O308/'Dados de Entrada'!$Q$6)*'Dados de Entrada'!$L$4)</f>
        <v>0.1808094953271028</v>
      </c>
      <c r="F318" s="101">
        <f t="shared" si="29"/>
        <v>6.2E-2</v>
      </c>
      <c r="G318" s="101">
        <f>IF(B318="","",VLOOKUP(MONTH(B318),Retiradas!$P$3:$S$14,3,FALSE))</f>
        <v>1.81989247311828E-2</v>
      </c>
      <c r="H318" s="137">
        <f>IF(B318="","",(VLOOKUP(MONTH(B318),Evaporação!$D$5:$F$16,3,FALSE)/(1000*3600*24*VLOOKUP(MONTH(B318),'Dados de Entrada'!$T$11:$V$22,3,FALSE)))*Simulação!D318)</f>
        <v>1.9524044205495817E-3</v>
      </c>
      <c r="I318" s="146"/>
      <c r="J318" s="138">
        <f>IF(B318="","",(E318+I318-F318-G318-H318)*3600*24*VLOOKUP(MONTH(B318),'Dados de Entrada'!$T$11:$V$22,3,FALSE))</f>
        <v>264246.03228411212</v>
      </c>
      <c r="K318" s="100">
        <f>IF(B318="","",IF(J318+K317&lt;'Dados de Entrada'!$G$7,IF(Simulação!J318+K317&lt;'Dados de Entrada'!$L$7,'Dados de Entrada'!$L$7,J318+K317),'Dados de Entrada'!$G$7))</f>
        <v>107563.32</v>
      </c>
      <c r="L318" s="101">
        <f>IF(B318="","",IF(AND(J318&gt;0,K318='Dados de Entrada'!$G$7),(J318/(3600*24*VLOOKUP(MONTH(B318),'Dados de Entrada'!$T$11:$V$22,3,FALSE))),0))</f>
        <v>9.8658166175370418E-2</v>
      </c>
      <c r="M318" s="26">
        <f t="shared" si="30"/>
        <v>0.16065816617537043</v>
      </c>
      <c r="N318" s="102">
        <f>IF(B318="","",IF(K318='Dados de Entrada'!$L$7,1,0))</f>
        <v>0</v>
      </c>
      <c r="O318" s="26">
        <f t="shared" si="31"/>
        <v>10</v>
      </c>
      <c r="P318" s="110">
        <f>IF(B318="","",'Dados de Entrada'!$L$7)</f>
        <v>32269</v>
      </c>
      <c r="Q318" s="103">
        <f t="shared" si="32"/>
        <v>298</v>
      </c>
      <c r="U318" s="18"/>
    </row>
    <row r="319" spans="1:21" ht="14.25" customHeight="1" x14ac:dyDescent="0.25">
      <c r="A319" s="18"/>
      <c r="B319" s="99" t="str">
        <f>IF(AND(YEAR('Dados de Entrada'!N309)&gt;=$D$18,YEAR('Dados de Entrada'!N309)&lt;=$D$19),'Dados de Entrada'!N309,"")</f>
        <v>Novembro/2018</v>
      </c>
      <c r="C319" s="100">
        <f t="shared" si="28"/>
        <v>107563.32</v>
      </c>
      <c r="D319" s="97">
        <f>IF(B319="","",IFERROR(
INDEX('Dados de Entrada'!$K$13:$K$35,MATCH(C319,'Dados de Entrada'!$J$13:$J$35,0)),
INDEX('Dados de Entrada'!$K$13:$K$35,MATCH(C319,'Dados de Entrada'!$J$13:$J$35,1))+
(C319-INDEX('Dados de Entrada'!$J$13:$J$35,MATCH(C319,'Dados de Entrada'!$J$13:$J$35,1)))*
(INDEX('Dados de Entrada'!$K$13:$K$35,MATCH(C319,'Dados de Entrada'!$J$13:$J$35,1)+1)-INDEX('Dados de Entrada'!$K$13:$K$35,MATCH(C319,'Dados de Entrada'!$J$13:$J$35,1)))/
(INDEX('Dados de Entrada'!$J$13:$J$35,MATCH(C319,'Dados de Entrada'!$J$13:$J$35,1)+1)-INDEX('Dados de Entrada'!$J$13:$J$35,MATCH(C319,'Dados de Entrada'!$J$13:$J$35,1)))
))</f>
        <v>23900</v>
      </c>
      <c r="E319" s="101">
        <f>IF(B319="","",('Dados de Entrada'!O309/'Dados de Entrada'!$Q$6)*'Dados de Entrada'!$L$4)</f>
        <v>0.66862220560747654</v>
      </c>
      <c r="F319" s="101">
        <f t="shared" si="29"/>
        <v>7.4999999999999997E-2</v>
      </c>
      <c r="G319" s="101">
        <f>IF(B319="","",VLOOKUP(MONTH(B319),Retiradas!$P$3:$S$14,3,FALSE))</f>
        <v>1.8791666666666668E-2</v>
      </c>
      <c r="H319" s="137">
        <f>IF(B319="","",(VLOOKUP(MONTH(B319),Evaporação!$D$5:$F$16,3,FALSE)/(1000*3600*24*VLOOKUP(MONTH(B319),'Dados de Entrada'!$T$11:$V$22,3,FALSE)))*Simulação!D319)</f>
        <v>1.4033873456790122E-3</v>
      </c>
      <c r="I319" s="146"/>
      <c r="J319" s="138">
        <f>IF(B319="","",(E319+I319-F319-G319-H319)*3600*24*VLOOKUP(MONTH(B319),'Dados de Entrada'!$T$11:$V$22,3,FALSE))</f>
        <v>1486323.1769345794</v>
      </c>
      <c r="K319" s="100">
        <f>IF(B319="","",IF(J319+K318&lt;'Dados de Entrada'!$G$7,IF(Simulação!J319+K318&lt;'Dados de Entrada'!$L$7,'Dados de Entrada'!$L$7,J319+K318),'Dados de Entrada'!$G$7))</f>
        <v>107563.32</v>
      </c>
      <c r="L319" s="101">
        <f>IF(B319="","",IF(AND(J319&gt;0,K319='Dados de Entrada'!$G$7),(J319/(3600*24*VLOOKUP(MONTH(B319),'Dados de Entrada'!$T$11:$V$22,3,FALSE))),0))</f>
        <v>0.57342715159513091</v>
      </c>
      <c r="M319" s="26">
        <f t="shared" si="30"/>
        <v>0.64842715159513087</v>
      </c>
      <c r="N319" s="102">
        <f>IF(B319="","",IF(K319='Dados de Entrada'!$L$7,1,0))</f>
        <v>0</v>
      </c>
      <c r="O319" s="26">
        <f t="shared" si="31"/>
        <v>11</v>
      </c>
      <c r="P319" s="110">
        <f>IF(B319="","",'Dados de Entrada'!$L$7)</f>
        <v>32269</v>
      </c>
      <c r="Q319" s="103">
        <f t="shared" si="32"/>
        <v>299</v>
      </c>
      <c r="U319" s="18"/>
    </row>
    <row r="320" spans="1:21" ht="14.25" customHeight="1" x14ac:dyDescent="0.25">
      <c r="A320" s="18"/>
      <c r="B320" s="99" t="str">
        <f>IF(AND(YEAR('Dados de Entrada'!N310)&gt;=$D$18,YEAR('Dados de Entrada'!N310)&lt;=$D$19),'Dados de Entrada'!N310,"")</f>
        <v>Dezembro/2018</v>
      </c>
      <c r="C320" s="100">
        <f t="shared" si="28"/>
        <v>107563.32</v>
      </c>
      <c r="D320" s="97">
        <f>IF(B320="","",IFERROR(
INDEX('Dados de Entrada'!$K$13:$K$35,MATCH(C320,'Dados de Entrada'!$J$13:$J$35,0)),
INDEX('Dados de Entrada'!$K$13:$K$35,MATCH(C320,'Dados de Entrada'!$J$13:$J$35,1))+
(C320-INDEX('Dados de Entrada'!$J$13:$J$35,MATCH(C320,'Dados de Entrada'!$J$13:$J$35,1)))*
(INDEX('Dados de Entrada'!$K$13:$K$35,MATCH(C320,'Dados de Entrada'!$J$13:$J$35,1)+1)-INDEX('Dados de Entrada'!$K$13:$K$35,MATCH(C320,'Dados de Entrada'!$J$13:$J$35,1)))/
(INDEX('Dados de Entrada'!$J$13:$J$35,MATCH(C320,'Dados de Entrada'!$J$13:$J$35,1)+1)-INDEX('Dados de Entrada'!$J$13:$J$35,MATCH(C320,'Dados de Entrada'!$J$13:$J$35,1)))
))</f>
        <v>23900</v>
      </c>
      <c r="E320" s="101">
        <f>IF(B320="","",('Dados de Entrada'!O310/'Dados de Entrada'!$Q$6)*'Dados de Entrada'!$L$4)</f>
        <v>0.47048964485981309</v>
      </c>
      <c r="F320" s="101">
        <f t="shared" si="29"/>
        <v>8.9200000000000002E-2</v>
      </c>
      <c r="G320" s="101">
        <f>IF(B320="","",VLOOKUP(MONTH(B320),Retiradas!$P$3:$S$14,3,FALSE))</f>
        <v>1.81989247311828E-2</v>
      </c>
      <c r="H320" s="137">
        <f>IF(B320="","",(VLOOKUP(MONTH(B320),Evaporação!$D$5:$F$16,3,FALSE)/(1000*3600*24*VLOOKUP(MONTH(B320),'Dados de Entrada'!$T$11:$V$22,3,FALSE)))*Simulação!D320)</f>
        <v>1.0681115591397851E-3</v>
      </c>
      <c r="I320" s="146"/>
      <c r="J320" s="138">
        <f>IF(B320="","",(E320+I320-F320-G320-H320)*3600*24*VLOOKUP(MONTH(B320),'Dados de Entrada'!$T$11:$V$22,3,FALSE))</f>
        <v>969641.35479252355</v>
      </c>
      <c r="K320" s="100">
        <f>IF(B320="","",IF(J320+K319&lt;'Dados de Entrada'!$G$7,IF(Simulação!J320+K319&lt;'Dados de Entrada'!$L$7,'Dados de Entrada'!$L$7,J320+K319),'Dados de Entrada'!$G$7))</f>
        <v>107563.32</v>
      </c>
      <c r="L320" s="101">
        <f>IF(B320="","",IF(AND(J320&gt;0,K320='Dados de Entrada'!$G$7),(J320/(3600*24*VLOOKUP(MONTH(B320),'Dados de Entrada'!$T$11:$V$22,3,FALSE))),0))</f>
        <v>0.36202260856949059</v>
      </c>
      <c r="M320" s="26">
        <f t="shared" si="30"/>
        <v>0.45122260856949059</v>
      </c>
      <c r="N320" s="102">
        <f>IF(B320="","",IF(K320='Dados de Entrada'!$L$7,1,0))</f>
        <v>0</v>
      </c>
      <c r="O320" s="26">
        <f t="shared" si="31"/>
        <v>12</v>
      </c>
      <c r="P320" s="110">
        <f>IF(B320="","",'Dados de Entrada'!$L$7)</f>
        <v>32269</v>
      </c>
      <c r="Q320" s="103">
        <f t="shared" si="32"/>
        <v>300</v>
      </c>
      <c r="U320" s="18"/>
    </row>
    <row r="321" spans="1:21" ht="14.25" customHeight="1" x14ac:dyDescent="0.25">
      <c r="A321" s="18"/>
      <c r="B321" s="99" t="str">
        <f>IF(AND(YEAR('Dados de Entrada'!N311)&gt;=$D$18,YEAR('Dados de Entrada'!N311)&lt;=$D$19),'Dados de Entrada'!N311,"")</f>
        <v>Janeiro/2019</v>
      </c>
      <c r="C321" s="100">
        <f t="shared" si="28"/>
        <v>107563.32</v>
      </c>
      <c r="D321" s="97">
        <f>IF(B321="","",IFERROR(
INDEX('Dados de Entrada'!$K$13:$K$35,MATCH(C321,'Dados de Entrada'!$J$13:$J$35,0)),
INDEX('Dados de Entrada'!$K$13:$K$35,MATCH(C321,'Dados de Entrada'!$J$13:$J$35,1))+
(C321-INDEX('Dados de Entrada'!$J$13:$J$35,MATCH(C321,'Dados de Entrada'!$J$13:$J$35,1)))*
(INDEX('Dados de Entrada'!$K$13:$K$35,MATCH(C321,'Dados de Entrada'!$J$13:$J$35,1)+1)-INDEX('Dados de Entrada'!$K$13:$K$35,MATCH(C321,'Dados de Entrada'!$J$13:$J$35,1)))/
(INDEX('Dados de Entrada'!$J$13:$J$35,MATCH(C321,'Dados de Entrada'!$J$13:$J$35,1)+1)-INDEX('Dados de Entrada'!$J$13:$J$35,MATCH(C321,'Dados de Entrada'!$J$13:$J$35,1)))
))</f>
        <v>23900</v>
      </c>
      <c r="E321" s="101">
        <f>IF(B321="","",('Dados de Entrada'!O311/'Dados de Entrada'!$Q$6)*'Dados de Entrada'!$L$4)</f>
        <v>0.31386026168224296</v>
      </c>
      <c r="F321" s="101">
        <f t="shared" si="29"/>
        <v>8.9200000000000002E-2</v>
      </c>
      <c r="G321" s="101">
        <f>IF(B321="","",VLOOKUP(MONTH(B321),Retiradas!$P$3:$S$14,3,FALSE))</f>
        <v>1.81989247311828E-2</v>
      </c>
      <c r="H321" s="137">
        <f>IF(B321="","",(VLOOKUP(MONTH(B321),Evaporação!$D$5:$F$16,3,FALSE)/(1000*3600*24*VLOOKUP(MONTH(B321),'Dados de Entrada'!$T$11:$V$22,3,FALSE)))*Simulação!D321)</f>
        <v>1.0056488948626046E-3</v>
      </c>
      <c r="I321" s="146"/>
      <c r="J321" s="138">
        <f>IF(B321="","",(E321+I321-F321-G321-H321)*3600*24*VLOOKUP(MONTH(B321),'Dados de Entrada'!$T$11:$V$22,3,FALSE))</f>
        <v>550292.51488971955</v>
      </c>
      <c r="K321" s="100">
        <f>IF(B321="","",IF(J321+K320&lt;'Dados de Entrada'!$G$7,IF(Simulação!J321+K320&lt;'Dados de Entrada'!$L$7,'Dados de Entrada'!$L$7,J321+K320),'Dados de Entrada'!$G$7))</f>
        <v>107563.32</v>
      </c>
      <c r="L321" s="101">
        <f>IF(B321="","",IF(AND(J321&gt;0,K321='Dados de Entrada'!$G$7),(J321/(3600*24*VLOOKUP(MONTH(B321),'Dados de Entrada'!$T$11:$V$22,3,FALSE))),0))</f>
        <v>0.20545568805619757</v>
      </c>
      <c r="M321" s="26">
        <f t="shared" si="30"/>
        <v>0.29465568805619757</v>
      </c>
      <c r="N321" s="102">
        <f>IF(B321="","",IF(K321='Dados de Entrada'!$L$7,1,0))</f>
        <v>0</v>
      </c>
      <c r="O321" s="26">
        <f t="shared" si="31"/>
        <v>1</v>
      </c>
      <c r="P321" s="110">
        <f>IF(B321="","",'Dados de Entrada'!$L$7)</f>
        <v>32269</v>
      </c>
      <c r="Q321" s="103">
        <f t="shared" si="32"/>
        <v>301</v>
      </c>
      <c r="U321" s="18"/>
    </row>
    <row r="322" spans="1:21" ht="14.25" customHeight="1" x14ac:dyDescent="0.25">
      <c r="A322" s="18"/>
      <c r="B322" s="99" t="str">
        <f>IF(AND(YEAR('Dados de Entrada'!N312)&gt;=$D$18,YEAR('Dados de Entrada'!N312)&lt;=$D$19),'Dados de Entrada'!N312,"")</f>
        <v>Fevereiro/2019</v>
      </c>
      <c r="C322" s="100">
        <f t="shared" si="28"/>
        <v>107563.32</v>
      </c>
      <c r="D322" s="97">
        <f>IF(B322="","",IFERROR(
INDEX('Dados de Entrada'!$K$13:$K$35,MATCH(C322,'Dados de Entrada'!$J$13:$J$35,0)),
INDEX('Dados de Entrada'!$K$13:$K$35,MATCH(C322,'Dados de Entrada'!$J$13:$J$35,1))+
(C322-INDEX('Dados de Entrada'!$J$13:$J$35,MATCH(C322,'Dados de Entrada'!$J$13:$J$35,1)))*
(INDEX('Dados de Entrada'!$K$13:$K$35,MATCH(C322,'Dados de Entrada'!$J$13:$J$35,1)+1)-INDEX('Dados de Entrada'!$K$13:$K$35,MATCH(C322,'Dados de Entrada'!$J$13:$J$35,1)))/
(INDEX('Dados de Entrada'!$J$13:$J$35,MATCH(C322,'Dados de Entrada'!$J$13:$J$35,1)+1)-INDEX('Dados de Entrada'!$J$13:$J$35,MATCH(C322,'Dados de Entrada'!$J$13:$J$35,1)))
))</f>
        <v>23900</v>
      </c>
      <c r="E322" s="101">
        <f>IF(B322="","",('Dados de Entrada'!O312/'Dados de Entrada'!$Q$6)*'Dados de Entrada'!$L$4)</f>
        <v>0.58778123364485979</v>
      </c>
      <c r="F322" s="101">
        <f t="shared" si="29"/>
        <v>9.5000000000000001E-2</v>
      </c>
      <c r="G322" s="101">
        <f>IF(B322="","",VLOOKUP(MONTH(B322),Retiradas!$P$3:$S$14,3,FALSE))</f>
        <v>2.0107142857142858E-2</v>
      </c>
      <c r="H322" s="137">
        <f>IF(B322="","",(VLOOKUP(MONTH(B322),Evaporação!$D$5:$F$16,3,FALSE)/(1000*3600*24*VLOOKUP(MONTH(B322),'Dados de Entrada'!$T$11:$V$22,3,FALSE)))*Simulação!D322)</f>
        <v>1.1025297619047618E-3</v>
      </c>
      <c r="I322" s="146"/>
      <c r="J322" s="138">
        <f>IF(B322="","",(E322+I322-F322-G322-H322)*3600*24*VLOOKUP(MONTH(B322),'Dados de Entrada'!$T$11:$V$22,3,FALSE))</f>
        <v>1140825.9204336449</v>
      </c>
      <c r="K322" s="100">
        <f>IF(B322="","",IF(J322+K321&lt;'Dados de Entrada'!$G$7,IF(Simulação!J322+K321&lt;'Dados de Entrada'!$L$7,'Dados de Entrada'!$L$7,J322+K321),'Dados de Entrada'!$G$7))</f>
        <v>107563.32</v>
      </c>
      <c r="L322" s="101">
        <f>IF(B322="","",IF(AND(J322&gt;0,K322='Dados de Entrada'!$G$7),(J322/(3600*24*VLOOKUP(MONTH(B322),'Dados de Entrada'!$T$11:$V$22,3,FALSE))),0))</f>
        <v>0.47157156102581221</v>
      </c>
      <c r="M322" s="26">
        <f t="shared" si="30"/>
        <v>0.56657156102581219</v>
      </c>
      <c r="N322" s="102">
        <f>IF(B322="","",IF(K322='Dados de Entrada'!$L$7,1,0))</f>
        <v>0</v>
      </c>
      <c r="O322" s="26">
        <f t="shared" si="31"/>
        <v>2</v>
      </c>
      <c r="P322" s="110">
        <f>IF(B322="","",'Dados de Entrada'!$L$7)</f>
        <v>32269</v>
      </c>
      <c r="Q322" s="103">
        <f t="shared" si="32"/>
        <v>302</v>
      </c>
      <c r="U322" s="18"/>
    </row>
    <row r="323" spans="1:21" ht="14.25" customHeight="1" x14ac:dyDescent="0.25">
      <c r="A323" s="18"/>
      <c r="B323" s="99" t="str">
        <f>IF(AND(YEAR('Dados de Entrada'!N313)&gt;=$D$18,YEAR('Dados de Entrada'!N313)&lt;=$D$19),'Dados de Entrada'!N313,"")</f>
        <v>Março/2019</v>
      </c>
      <c r="C323" s="100">
        <f t="shared" si="28"/>
        <v>107563.32</v>
      </c>
      <c r="D323" s="97">
        <f>IF(B323="","",IFERROR(
INDEX('Dados de Entrada'!$K$13:$K$35,MATCH(C323,'Dados de Entrada'!$J$13:$J$35,0)),
INDEX('Dados de Entrada'!$K$13:$K$35,MATCH(C323,'Dados de Entrada'!$J$13:$J$35,1))+
(C323-INDEX('Dados de Entrada'!$J$13:$J$35,MATCH(C323,'Dados de Entrada'!$J$13:$J$35,1)))*
(INDEX('Dados de Entrada'!$K$13:$K$35,MATCH(C323,'Dados de Entrada'!$J$13:$J$35,1)+1)-INDEX('Dados de Entrada'!$K$13:$K$35,MATCH(C323,'Dados de Entrada'!$J$13:$J$35,1)))/
(INDEX('Dados de Entrada'!$J$13:$J$35,MATCH(C323,'Dados de Entrada'!$J$13:$J$35,1)+1)-INDEX('Dados de Entrada'!$J$13:$J$35,MATCH(C323,'Dados de Entrada'!$J$13:$J$35,1)))
))</f>
        <v>23900</v>
      </c>
      <c r="E323" s="101">
        <f>IF(B323="","",('Dados de Entrada'!O313/'Dados de Entrada'!$Q$6)*'Dados de Entrada'!$L$4)</f>
        <v>0.69713308411214958</v>
      </c>
      <c r="F323" s="101">
        <f t="shared" si="29"/>
        <v>0.1</v>
      </c>
      <c r="G323" s="101">
        <f>IF(B323="","",VLOOKUP(MONTH(B323),Retiradas!$P$3:$S$14,3,FALSE))</f>
        <v>1.81989247311828E-2</v>
      </c>
      <c r="H323" s="137">
        <f>IF(B323="","",(VLOOKUP(MONTH(B323),Evaporação!$D$5:$F$16,3,FALSE)/(1000*3600*24*VLOOKUP(MONTH(B323),'Dados de Entrada'!$T$11:$V$22,3,FALSE)))*Simulação!D323)</f>
        <v>1.0279569892473119E-3</v>
      </c>
      <c r="I323" s="146"/>
      <c r="J323" s="138">
        <f>IF(B323="","",(E323+I323-F323-G323-H323)*3600*24*VLOOKUP(MONTH(B323),'Dados de Entrada'!$T$11:$V$22,3,FALSE))</f>
        <v>1547863.9724859814</v>
      </c>
      <c r="K323" s="100">
        <f>IF(B323="","",IF(J323+K322&lt;'Dados de Entrada'!$G$7,IF(Simulação!J323+K322&lt;'Dados de Entrada'!$L$7,'Dados de Entrada'!$L$7,J323+K322),'Dados de Entrada'!$G$7))</f>
        <v>107563.32</v>
      </c>
      <c r="L323" s="101">
        <f>IF(B323="","",IF(AND(J323&gt;0,K323='Dados de Entrada'!$G$7),(J323/(3600*24*VLOOKUP(MONTH(B323),'Dados de Entrada'!$T$11:$V$22,3,FALSE))),0))</f>
        <v>0.57790620239171941</v>
      </c>
      <c r="M323" s="26">
        <f t="shared" si="30"/>
        <v>0.67790620239171939</v>
      </c>
      <c r="N323" s="102">
        <f>IF(B323="","",IF(K323='Dados de Entrada'!$L$7,1,0))</f>
        <v>0</v>
      </c>
      <c r="O323" s="26">
        <f t="shared" si="31"/>
        <v>3</v>
      </c>
      <c r="P323" s="110">
        <f>IF(B323="","",'Dados de Entrada'!$L$7)</f>
        <v>32269</v>
      </c>
      <c r="Q323" s="103">
        <f t="shared" si="32"/>
        <v>303</v>
      </c>
      <c r="U323" s="18"/>
    </row>
    <row r="324" spans="1:21" ht="14.25" customHeight="1" x14ac:dyDescent="0.25">
      <c r="A324" s="18"/>
      <c r="B324" s="99" t="str">
        <f>IF(AND(YEAR('Dados de Entrada'!N314)&gt;=$D$18,YEAR('Dados de Entrada'!N314)&lt;=$D$19),'Dados de Entrada'!N314,"")</f>
        <v>Abril/2019</v>
      </c>
      <c r="C324" s="100">
        <f t="shared" si="28"/>
        <v>107563.32</v>
      </c>
      <c r="D324" s="97">
        <f>IF(B324="","",IFERROR(
INDEX('Dados de Entrada'!$K$13:$K$35,MATCH(C324,'Dados de Entrada'!$J$13:$J$35,0)),
INDEX('Dados de Entrada'!$K$13:$K$35,MATCH(C324,'Dados de Entrada'!$J$13:$J$35,1))+
(C324-INDEX('Dados de Entrada'!$J$13:$J$35,MATCH(C324,'Dados de Entrada'!$J$13:$J$35,1)))*
(INDEX('Dados de Entrada'!$K$13:$K$35,MATCH(C324,'Dados de Entrada'!$J$13:$J$35,1)+1)-INDEX('Dados de Entrada'!$K$13:$K$35,MATCH(C324,'Dados de Entrada'!$J$13:$J$35,1)))/
(INDEX('Dados de Entrada'!$J$13:$J$35,MATCH(C324,'Dados de Entrada'!$J$13:$J$35,1)+1)-INDEX('Dados de Entrada'!$J$13:$J$35,MATCH(C324,'Dados de Entrada'!$J$13:$J$35,1)))
))</f>
        <v>23900</v>
      </c>
      <c r="E324" s="101">
        <f>IF(B324="","",('Dados de Entrada'!O314/'Dados de Entrada'!$Q$6)*'Dados de Entrada'!$L$4)</f>
        <v>0.39518242990654207</v>
      </c>
      <c r="F324" s="101">
        <f t="shared" si="29"/>
        <v>0.09</v>
      </c>
      <c r="G324" s="101">
        <f>IF(B324="","",VLOOKUP(MONTH(B324),Retiradas!$P$3:$S$14,3,FALSE))</f>
        <v>1.8791666666666668E-2</v>
      </c>
      <c r="H324" s="137">
        <f>IF(B324="","",(VLOOKUP(MONTH(B324),Evaporação!$D$5:$F$16,3,FALSE)/(1000*3600*24*VLOOKUP(MONTH(B324),'Dados de Entrada'!$T$11:$V$22,3,FALSE)))*Simulação!D324)</f>
        <v>1.2143634259259258E-3</v>
      </c>
      <c r="I324" s="146"/>
      <c r="J324" s="138">
        <f>IF(B324="","",(E324+I324-F324-G324-H324)*3600*24*VLOOKUP(MONTH(B324),'Dados de Entrada'!$T$11:$V$22,3,FALSE))</f>
        <v>739177.22831775737</v>
      </c>
      <c r="K324" s="100">
        <f>IF(B324="","",IF(J324+K323&lt;'Dados de Entrada'!$G$7,IF(Simulação!J324+K323&lt;'Dados de Entrada'!$L$7,'Dados de Entrada'!$L$7,J324+K323),'Dados de Entrada'!$G$7))</f>
        <v>107563.32</v>
      </c>
      <c r="L324" s="101">
        <f>IF(B324="","",IF(AND(J324&gt;0,K324='Dados de Entrada'!$G$7),(J324/(3600*24*VLOOKUP(MONTH(B324),'Dados de Entrada'!$T$11:$V$22,3,FALSE))),0))</f>
        <v>0.2851763998139496</v>
      </c>
      <c r="M324" s="26">
        <f t="shared" si="30"/>
        <v>0.37517639981394957</v>
      </c>
      <c r="N324" s="102">
        <f>IF(B324="","",IF(K324='Dados de Entrada'!$L$7,1,0))</f>
        <v>0</v>
      </c>
      <c r="O324" s="26">
        <f t="shared" si="31"/>
        <v>4</v>
      </c>
      <c r="P324" s="110">
        <f>IF(B324="","",'Dados de Entrada'!$L$7)</f>
        <v>32269</v>
      </c>
      <c r="Q324" s="103">
        <f t="shared" si="32"/>
        <v>304</v>
      </c>
      <c r="U324" s="18"/>
    </row>
    <row r="325" spans="1:21" ht="14.25" customHeight="1" x14ac:dyDescent="0.25">
      <c r="A325" s="18"/>
      <c r="B325" s="99" t="str">
        <f>IF(AND(YEAR('Dados de Entrada'!N315)&gt;=$D$18,YEAR('Dados de Entrada'!N315)&lt;=$D$19),'Dados de Entrada'!N315,"")</f>
        <v>Maio/2019</v>
      </c>
      <c r="C325" s="100">
        <f t="shared" si="28"/>
        <v>107563.32</v>
      </c>
      <c r="D325" s="97">
        <f>IF(B325="","",IFERROR(
INDEX('Dados de Entrada'!$K$13:$K$35,MATCH(C325,'Dados de Entrada'!$J$13:$J$35,0)),
INDEX('Dados de Entrada'!$K$13:$K$35,MATCH(C325,'Dados de Entrada'!$J$13:$J$35,1))+
(C325-INDEX('Dados de Entrada'!$J$13:$J$35,MATCH(C325,'Dados de Entrada'!$J$13:$J$35,1)))*
(INDEX('Dados de Entrada'!$K$13:$K$35,MATCH(C325,'Dados de Entrada'!$J$13:$J$35,1)+1)-INDEX('Dados de Entrada'!$K$13:$K$35,MATCH(C325,'Dados de Entrada'!$J$13:$J$35,1)))/
(INDEX('Dados de Entrada'!$J$13:$J$35,MATCH(C325,'Dados de Entrada'!$J$13:$J$35,1)+1)-INDEX('Dados de Entrada'!$J$13:$J$35,MATCH(C325,'Dados de Entrada'!$J$13:$J$35,1)))
))</f>
        <v>23900</v>
      </c>
      <c r="E325" s="101">
        <f>IF(B325="","",('Dados de Entrada'!O315/'Dados de Entrada'!$Q$6)*'Dados de Entrada'!$L$4)</f>
        <v>0.27307887850467288</v>
      </c>
      <c r="F325" s="101">
        <f t="shared" si="29"/>
        <v>8.5000000000000006E-2</v>
      </c>
      <c r="G325" s="101">
        <f>IF(B325="","",VLOOKUP(MONTH(B325),Retiradas!$P$3:$S$14,3,FALSE))</f>
        <v>1.81989247311828E-2</v>
      </c>
      <c r="H325" s="137">
        <f>IF(B325="","",(VLOOKUP(MONTH(B325),Evaporação!$D$5:$F$16,3,FALSE)/(1000*3600*24*VLOOKUP(MONTH(B325),'Dados de Entrada'!$T$11:$V$22,3,FALSE)))*Simulação!D325)</f>
        <v>1.2760229988052567E-3</v>
      </c>
      <c r="I325" s="146"/>
      <c r="J325" s="138">
        <f>IF(B325="","",(E325+I325-F325-G325-H325)*3600*24*VLOOKUP(MONTH(B325),'Dados de Entrada'!$T$11:$V$22,3,FALSE))</f>
        <v>451588.76818691584</v>
      </c>
      <c r="K325" s="100">
        <f>IF(B325="","",IF(J325+K324&lt;'Dados de Entrada'!$G$7,IF(Simulação!J325+K324&lt;'Dados de Entrada'!$L$7,'Dados de Entrada'!$L$7,J325+K324),'Dados de Entrada'!$G$7))</f>
        <v>107563.32</v>
      </c>
      <c r="L325" s="101">
        <f>IF(B325="","",IF(AND(J325&gt;0,K325='Dados de Entrada'!$G$7),(J325/(3600*24*VLOOKUP(MONTH(B325),'Dados de Entrada'!$T$11:$V$22,3,FALSE))),0))</f>
        <v>0.16860393077468483</v>
      </c>
      <c r="M325" s="26">
        <f t="shared" si="30"/>
        <v>0.25360393077468485</v>
      </c>
      <c r="N325" s="102">
        <f>IF(B325="","",IF(K325='Dados de Entrada'!$L$7,1,0))</f>
        <v>0</v>
      </c>
      <c r="O325" s="26">
        <f t="shared" si="31"/>
        <v>5</v>
      </c>
      <c r="P325" s="110">
        <f>IF(B325="","",'Dados de Entrada'!$L$7)</f>
        <v>32269</v>
      </c>
      <c r="Q325" s="103">
        <f t="shared" si="32"/>
        <v>305</v>
      </c>
      <c r="U325" s="18"/>
    </row>
    <row r="326" spans="1:21" ht="14.25" customHeight="1" x14ac:dyDescent="0.25">
      <c r="A326" s="18"/>
      <c r="B326" s="99" t="str">
        <f>IF(AND(YEAR('Dados de Entrada'!N316)&gt;=$D$18,YEAR('Dados de Entrada'!N316)&lt;=$D$19),'Dados de Entrada'!N316,"")</f>
        <v>Junho/2019</v>
      </c>
      <c r="C326" s="100">
        <f t="shared" si="28"/>
        <v>107563.32</v>
      </c>
      <c r="D326" s="97">
        <f>IF(B326="","",IFERROR(
INDEX('Dados de Entrada'!$K$13:$K$35,MATCH(C326,'Dados de Entrada'!$J$13:$J$35,0)),
INDEX('Dados de Entrada'!$K$13:$K$35,MATCH(C326,'Dados de Entrada'!$J$13:$J$35,1))+
(C326-INDEX('Dados de Entrada'!$J$13:$J$35,MATCH(C326,'Dados de Entrada'!$J$13:$J$35,1)))*
(INDEX('Dados de Entrada'!$K$13:$K$35,MATCH(C326,'Dados de Entrada'!$J$13:$J$35,1)+1)-INDEX('Dados de Entrada'!$K$13:$K$35,MATCH(C326,'Dados de Entrada'!$J$13:$J$35,1)))/
(INDEX('Dados de Entrada'!$J$13:$J$35,MATCH(C326,'Dados de Entrada'!$J$13:$J$35,1)+1)-INDEX('Dados de Entrada'!$J$13:$J$35,MATCH(C326,'Dados de Entrada'!$J$13:$J$35,1)))
))</f>
        <v>23900</v>
      </c>
      <c r="E326" s="101">
        <f>IF(B326="","",('Dados de Entrada'!O316/'Dados de Entrada'!$Q$6)*'Dados de Entrada'!$L$4)</f>
        <v>0.20619259813084112</v>
      </c>
      <c r="F326" s="101">
        <f t="shared" si="29"/>
        <v>7.0000000000000007E-2</v>
      </c>
      <c r="G326" s="101">
        <f>IF(B326="","",VLOOKUP(MONTH(B326),Retiradas!$P$3:$S$14,3,FALSE))</f>
        <v>1.8791666666666668E-2</v>
      </c>
      <c r="H326" s="137">
        <f>IF(B326="","",(VLOOKUP(MONTH(B326),Evaporação!$D$5:$F$16,3,FALSE)/(1000*3600*24*VLOOKUP(MONTH(B326),'Dados de Entrada'!$T$11:$V$22,3,FALSE)))*Simulação!D326)</f>
        <v>1.4504128086419755E-3</v>
      </c>
      <c r="I326" s="146"/>
      <c r="J326" s="138">
        <f>IF(B326="","",(E326+I326-F326-G326-H326)*3600*24*VLOOKUP(MONTH(B326),'Dados de Entrada'!$T$11:$V$22,3,FALSE))</f>
        <v>300543.7443551402</v>
      </c>
      <c r="K326" s="100">
        <f>IF(B326="","",IF(J326+K325&lt;'Dados de Entrada'!$G$7,IF(Simulação!J326+K325&lt;'Dados de Entrada'!$L$7,'Dados de Entrada'!$L$7,J326+K325),'Dados de Entrada'!$G$7))</f>
        <v>107563.32</v>
      </c>
      <c r="L326" s="101">
        <f>IF(B326="","",IF(AND(J326&gt;0,K326='Dados de Entrada'!$G$7),(J326/(3600*24*VLOOKUP(MONTH(B326),'Dados de Entrada'!$T$11:$V$22,3,FALSE))),0))</f>
        <v>0.11595051865553248</v>
      </c>
      <c r="M326" s="26">
        <f t="shared" si="30"/>
        <v>0.18595051865553247</v>
      </c>
      <c r="N326" s="102">
        <f>IF(B326="","",IF(K326='Dados de Entrada'!$L$7,1,0))</f>
        <v>0</v>
      </c>
      <c r="O326" s="26">
        <f t="shared" si="31"/>
        <v>6</v>
      </c>
      <c r="P326" s="110">
        <f>IF(B326="","",'Dados de Entrada'!$L$7)</f>
        <v>32269</v>
      </c>
      <c r="Q326" s="103">
        <f t="shared" si="32"/>
        <v>306</v>
      </c>
      <c r="U326" s="18"/>
    </row>
    <row r="327" spans="1:21" ht="14.25" customHeight="1" x14ac:dyDescent="0.25">
      <c r="A327" s="18"/>
      <c r="B327" s="99" t="str">
        <f>IF(AND(YEAR('Dados de Entrada'!N317)&gt;=$D$18,YEAR('Dados de Entrada'!N317)&lt;=$D$19),'Dados de Entrada'!N317,"")</f>
        <v>Julho/2019</v>
      </c>
      <c r="C327" s="100">
        <f t="shared" si="28"/>
        <v>107563.32</v>
      </c>
      <c r="D327" s="97">
        <f>IF(B327="","",IFERROR(
INDEX('Dados de Entrada'!$K$13:$K$35,MATCH(C327,'Dados de Entrada'!$J$13:$J$35,0)),
INDEX('Dados de Entrada'!$K$13:$K$35,MATCH(C327,'Dados de Entrada'!$J$13:$J$35,1))+
(C327-INDEX('Dados de Entrada'!$J$13:$J$35,MATCH(C327,'Dados de Entrada'!$J$13:$J$35,1)))*
(INDEX('Dados de Entrada'!$K$13:$K$35,MATCH(C327,'Dados de Entrada'!$J$13:$J$35,1)+1)-INDEX('Dados de Entrada'!$K$13:$K$35,MATCH(C327,'Dados de Entrada'!$J$13:$J$35,1)))/
(INDEX('Dados de Entrada'!$J$13:$J$35,MATCH(C327,'Dados de Entrada'!$J$13:$J$35,1)+1)-INDEX('Dados de Entrada'!$J$13:$J$35,MATCH(C327,'Dados de Entrada'!$J$13:$J$35,1)))
))</f>
        <v>23900</v>
      </c>
      <c r="E327" s="101">
        <f>IF(B327="","",('Dados de Entrada'!O317/'Dados de Entrada'!$Q$6)*'Dados de Entrada'!$L$4)</f>
        <v>0.16829839252336451</v>
      </c>
      <c r="F327" s="101">
        <f t="shared" si="29"/>
        <v>7.0000000000000007E-2</v>
      </c>
      <c r="G327" s="101">
        <f>IF(B327="","",VLOOKUP(MONTH(B327),Retiradas!$P$3:$S$14,3,FALSE))</f>
        <v>1.81989247311828E-2</v>
      </c>
      <c r="H327" s="137">
        <f>IF(B327="","",(VLOOKUP(MONTH(B327),Evaporação!$D$5:$F$16,3,FALSE)/(1000*3600*24*VLOOKUP(MONTH(B327),'Dados de Entrada'!$T$11:$V$22,3,FALSE)))*Simulação!D327)</f>
        <v>1.8346176821983273E-3</v>
      </c>
      <c r="I327" s="146"/>
      <c r="J327" s="138">
        <f>IF(B327="","",(E327+I327-F327-G327-H327)*3600*24*VLOOKUP(MONTH(B327),'Dados de Entrada'!$T$11:$V$22,3,FALSE))</f>
        <v>209624.57453457947</v>
      </c>
      <c r="K327" s="100">
        <f>IF(B327="","",IF(J327+K326&lt;'Dados de Entrada'!$G$7,IF(Simulação!J327+K326&lt;'Dados de Entrada'!$L$7,'Dados de Entrada'!$L$7,J327+K326),'Dados de Entrada'!$G$7))</f>
        <v>107563.32</v>
      </c>
      <c r="L327" s="101">
        <f>IF(B327="","",IF(AND(J327&gt;0,K327='Dados de Entrada'!$G$7),(J327/(3600*24*VLOOKUP(MONTH(B327),'Dados de Entrada'!$T$11:$V$22,3,FALSE))),0))</f>
        <v>7.826485010998338E-2</v>
      </c>
      <c r="M327" s="26">
        <f t="shared" si="30"/>
        <v>0.14826485010998339</v>
      </c>
      <c r="N327" s="102">
        <f>IF(B327="","",IF(K327='Dados de Entrada'!$L$7,1,0))</f>
        <v>0</v>
      </c>
      <c r="O327" s="26">
        <f t="shared" si="31"/>
        <v>7</v>
      </c>
      <c r="P327" s="110">
        <f>IF(B327="","",'Dados de Entrada'!$L$7)</f>
        <v>32269</v>
      </c>
      <c r="Q327" s="103">
        <f t="shared" si="32"/>
        <v>307</v>
      </c>
      <c r="U327" s="18"/>
    </row>
    <row r="328" spans="1:21" ht="14.25" customHeight="1" x14ac:dyDescent="0.25">
      <c r="A328" s="18"/>
      <c r="B328" s="99" t="str">
        <f>IF(AND(YEAR('Dados de Entrada'!N318)&gt;=$D$18,YEAR('Dados de Entrada'!N318)&lt;=$D$19),'Dados de Entrada'!N318,"")</f>
        <v>Agosto/2019</v>
      </c>
      <c r="C328" s="100">
        <f t="shared" si="28"/>
        <v>107563.32</v>
      </c>
      <c r="D328" s="97">
        <f>IF(B328="","",IFERROR(
INDEX('Dados de Entrada'!$K$13:$K$35,MATCH(C328,'Dados de Entrada'!$J$13:$J$35,0)),
INDEX('Dados de Entrada'!$K$13:$K$35,MATCH(C328,'Dados de Entrada'!$J$13:$J$35,1))+
(C328-INDEX('Dados de Entrada'!$J$13:$J$35,MATCH(C328,'Dados de Entrada'!$J$13:$J$35,1)))*
(INDEX('Dados de Entrada'!$K$13:$K$35,MATCH(C328,'Dados de Entrada'!$J$13:$J$35,1)+1)-INDEX('Dados de Entrada'!$K$13:$K$35,MATCH(C328,'Dados de Entrada'!$J$13:$J$35,1)))/
(INDEX('Dados de Entrada'!$J$13:$J$35,MATCH(C328,'Dados de Entrada'!$J$13:$J$35,1)+1)-INDEX('Dados de Entrada'!$J$13:$J$35,MATCH(C328,'Dados de Entrada'!$J$13:$J$35,1)))
))</f>
        <v>23900</v>
      </c>
      <c r="E328" s="101">
        <f>IF(B328="","",('Dados de Entrada'!O318/'Dados de Entrada'!$Q$6)*'Dados de Entrada'!$L$4)</f>
        <v>0.1419528971962617</v>
      </c>
      <c r="F328" s="101">
        <f t="shared" si="29"/>
        <v>6.7000000000000004E-2</v>
      </c>
      <c r="G328" s="101">
        <f>IF(B328="","",VLOOKUP(MONTH(B328),Retiradas!$P$3:$S$14,3,FALSE))</f>
        <v>1.81989247311828E-2</v>
      </c>
      <c r="H328" s="137">
        <f>IF(B328="","",(VLOOKUP(MONTH(B328),Evaporação!$D$5:$F$16,3,FALSE)/(1000*3600*24*VLOOKUP(MONTH(B328),'Dados de Entrada'!$T$11:$V$22,3,FALSE)))*Simulação!D328)</f>
        <v>2.3905353942652329E-3</v>
      </c>
      <c r="I328" s="146"/>
      <c r="J328" s="138">
        <f>IF(B328="","",(E328+I328-F328-G328-H328)*3600*24*VLOOKUP(MONTH(B328),'Dados de Entrada'!$T$11:$V$22,3,FALSE))</f>
        <v>145607.02985046731</v>
      </c>
      <c r="K328" s="100">
        <f>IF(B328="","",IF(J328+K327&lt;'Dados de Entrada'!$G$7,IF(Simulação!J328+K327&lt;'Dados de Entrada'!$L$7,'Dados de Entrada'!$L$7,J328+K327),'Dados de Entrada'!$G$7))</f>
        <v>107563.32</v>
      </c>
      <c r="L328" s="101">
        <f>IF(B328="","",IF(AND(J328&gt;0,K328='Dados de Entrada'!$G$7),(J328/(3600*24*VLOOKUP(MONTH(B328),'Dados de Entrada'!$T$11:$V$22,3,FALSE))),0))</f>
        <v>5.4363437070813661E-2</v>
      </c>
      <c r="M328" s="26">
        <f t="shared" si="30"/>
        <v>0.12136343707081367</v>
      </c>
      <c r="N328" s="102">
        <f>IF(B328="","",IF(K328='Dados de Entrada'!$L$7,1,0))</f>
        <v>0</v>
      </c>
      <c r="O328" s="26">
        <f t="shared" si="31"/>
        <v>8</v>
      </c>
      <c r="P328" s="110">
        <f>IF(B328="","",'Dados de Entrada'!$L$7)</f>
        <v>32269</v>
      </c>
      <c r="Q328" s="103">
        <f t="shared" si="32"/>
        <v>308</v>
      </c>
      <c r="U328" s="18"/>
    </row>
    <row r="329" spans="1:21" ht="14.25" customHeight="1" x14ac:dyDescent="0.25">
      <c r="A329" s="18"/>
      <c r="B329" s="99" t="str">
        <f>IF(AND(YEAR('Dados de Entrada'!N319)&gt;=$D$18,YEAR('Dados de Entrada'!N319)&lt;=$D$19),'Dados de Entrada'!N319,"")</f>
        <v>Setembro/2019</v>
      </c>
      <c r="C329" s="100">
        <f t="shared" si="28"/>
        <v>107563.32</v>
      </c>
      <c r="D329" s="97">
        <f>IF(B329="","",IFERROR(
INDEX('Dados de Entrada'!$K$13:$K$35,MATCH(C329,'Dados de Entrada'!$J$13:$J$35,0)),
INDEX('Dados de Entrada'!$K$13:$K$35,MATCH(C329,'Dados de Entrada'!$J$13:$J$35,1))+
(C329-INDEX('Dados de Entrada'!$J$13:$J$35,MATCH(C329,'Dados de Entrada'!$J$13:$J$35,1)))*
(INDEX('Dados de Entrada'!$K$13:$K$35,MATCH(C329,'Dados de Entrada'!$J$13:$J$35,1)+1)-INDEX('Dados de Entrada'!$K$13:$K$35,MATCH(C329,'Dados de Entrada'!$J$13:$J$35,1)))/
(INDEX('Dados de Entrada'!$J$13:$J$35,MATCH(C329,'Dados de Entrada'!$J$13:$J$35,1)+1)-INDEX('Dados de Entrada'!$J$13:$J$35,MATCH(C329,'Dados de Entrada'!$J$13:$J$35,1)))
))</f>
        <v>23900</v>
      </c>
      <c r="E329" s="101">
        <f>IF(B329="","",('Dados de Entrada'!O319/'Dados de Entrada'!$Q$6)*'Dados de Entrada'!$L$4)</f>
        <v>0.12150205607476636</v>
      </c>
      <c r="F329" s="101">
        <f t="shared" si="29"/>
        <v>6.5000000000000002E-2</v>
      </c>
      <c r="G329" s="101">
        <f>IF(B329="","",VLOOKUP(MONTH(B329),Retiradas!$P$3:$S$14,3,FALSE))</f>
        <v>1.8791666666666668E-2</v>
      </c>
      <c r="H329" s="137">
        <f>IF(B329="","",(VLOOKUP(MONTH(B329),Evaporação!$D$5:$F$16,3,FALSE)/(1000*3600*24*VLOOKUP(MONTH(B329),'Dados de Entrada'!$T$11:$V$22,3,FALSE)))*Simulação!D329)</f>
        <v>2.2438522376543209E-3</v>
      </c>
      <c r="I329" s="146"/>
      <c r="J329" s="138">
        <f>IF(B329="","",(E329+I329-F329-G329-H329)*3600*24*VLOOKUP(MONTH(B329),'Dados de Entrada'!$T$11:$V$22,3,FALSE))</f>
        <v>91929.264345794392</v>
      </c>
      <c r="K329" s="100">
        <f>IF(B329="","",IF(J329+K328&lt;'Dados de Entrada'!$G$7,IF(Simulação!J329+K328&lt;'Dados de Entrada'!$L$7,'Dados de Entrada'!$L$7,J329+K328),'Dados de Entrada'!$G$7))</f>
        <v>107563.32</v>
      </c>
      <c r="L329" s="101">
        <f>IF(B329="","",IF(AND(J329&gt;0,K329='Dados de Entrada'!$G$7),(J329/(3600*24*VLOOKUP(MONTH(B329),'Dados de Entrada'!$T$11:$V$22,3,FALSE))),0))</f>
        <v>3.5466537170445366E-2</v>
      </c>
      <c r="M329" s="26">
        <f t="shared" si="30"/>
        <v>0.10046653717044537</v>
      </c>
      <c r="N329" s="102">
        <f>IF(B329="","",IF(K329='Dados de Entrada'!$L$7,1,0))</f>
        <v>0</v>
      </c>
      <c r="O329" s="26">
        <f t="shared" si="31"/>
        <v>9</v>
      </c>
      <c r="P329" s="110">
        <f>IF(B329="","",'Dados de Entrada'!$L$7)</f>
        <v>32269</v>
      </c>
      <c r="Q329" s="103">
        <f t="shared" si="32"/>
        <v>309</v>
      </c>
      <c r="U329" s="18"/>
    </row>
    <row r="330" spans="1:21" ht="14.25" customHeight="1" x14ac:dyDescent="0.25">
      <c r="A330" s="18"/>
      <c r="B330" s="99" t="str">
        <f>IF(AND(YEAR('Dados de Entrada'!N320)&gt;=$D$18,YEAR('Dados de Entrada'!N320)&lt;=$D$19),'Dados de Entrada'!N320,"")</f>
        <v>Outubro/2019</v>
      </c>
      <c r="C330" s="100">
        <f t="shared" si="28"/>
        <v>107563.32</v>
      </c>
      <c r="D330" s="97">
        <f>IF(B330="","",IFERROR(
INDEX('Dados de Entrada'!$K$13:$K$35,MATCH(C330,'Dados de Entrada'!$J$13:$J$35,0)),
INDEX('Dados de Entrada'!$K$13:$K$35,MATCH(C330,'Dados de Entrada'!$J$13:$J$35,1))+
(C330-INDEX('Dados de Entrada'!$J$13:$J$35,MATCH(C330,'Dados de Entrada'!$J$13:$J$35,1)))*
(INDEX('Dados de Entrada'!$K$13:$K$35,MATCH(C330,'Dados de Entrada'!$J$13:$J$35,1)+1)-INDEX('Dados de Entrada'!$K$13:$K$35,MATCH(C330,'Dados de Entrada'!$J$13:$J$35,1)))/
(INDEX('Dados de Entrada'!$J$13:$J$35,MATCH(C330,'Dados de Entrada'!$J$13:$J$35,1)+1)-INDEX('Dados de Entrada'!$J$13:$J$35,MATCH(C330,'Dados de Entrada'!$J$13:$J$35,1)))
))</f>
        <v>23900</v>
      </c>
      <c r="E330" s="101">
        <f>IF(B330="","",('Dados de Entrada'!O320/'Dados de Entrada'!$Q$6)*'Dados de Entrada'!$L$4)</f>
        <v>0.15217831775700935</v>
      </c>
      <c r="F330" s="101">
        <f t="shared" si="29"/>
        <v>6.2E-2</v>
      </c>
      <c r="G330" s="101">
        <f>IF(B330="","",VLOOKUP(MONTH(B330),Retiradas!$P$3:$S$14,3,FALSE))</f>
        <v>1.81989247311828E-2</v>
      </c>
      <c r="H330" s="137">
        <f>IF(B330="","",(VLOOKUP(MONTH(B330),Evaporação!$D$5:$F$16,3,FALSE)/(1000*3600*24*VLOOKUP(MONTH(B330),'Dados de Entrada'!$T$11:$V$22,3,FALSE)))*Simulação!D330)</f>
        <v>1.9524044205495817E-3</v>
      </c>
      <c r="I330" s="146"/>
      <c r="J330" s="138">
        <f>IF(B330="","",(E330+I330-F330-G330-H330)*3600*24*VLOOKUP(MONTH(B330),'Dados de Entrada'!$T$11:$V$22,3,FALSE))</f>
        <v>187560.28628037381</v>
      </c>
      <c r="K330" s="100">
        <f>IF(B330="","",IF(J330+K329&lt;'Dados de Entrada'!$G$7,IF(Simulação!J330+K329&lt;'Dados de Entrada'!$L$7,'Dados de Entrada'!$L$7,J330+K329),'Dados de Entrada'!$G$7))</f>
        <v>107563.32</v>
      </c>
      <c r="L330" s="101">
        <f>IF(B330="","",IF(AND(J330&gt;0,K330='Dados de Entrada'!$G$7),(J330/(3600*24*VLOOKUP(MONTH(B330),'Dados de Entrada'!$T$11:$V$22,3,FALSE))),0))</f>
        <v>7.0026988605276966E-2</v>
      </c>
      <c r="M330" s="26">
        <f t="shared" si="30"/>
        <v>0.13202698860527695</v>
      </c>
      <c r="N330" s="102">
        <f>IF(B330="","",IF(K330='Dados de Entrada'!$L$7,1,0))</f>
        <v>0</v>
      </c>
      <c r="O330" s="26">
        <f t="shared" si="31"/>
        <v>10</v>
      </c>
      <c r="P330" s="110">
        <f>IF(B330="","",'Dados de Entrada'!$L$7)</f>
        <v>32269</v>
      </c>
      <c r="Q330" s="103">
        <f t="shared" si="32"/>
        <v>310</v>
      </c>
      <c r="U330" s="18"/>
    </row>
    <row r="331" spans="1:21" ht="14.25" customHeight="1" x14ac:dyDescent="0.25">
      <c r="A331" s="18"/>
      <c r="B331" s="99" t="str">
        <f>IF(AND(YEAR('Dados de Entrada'!N321)&gt;=$D$18,YEAR('Dados de Entrada'!N321)&lt;=$D$19),'Dados de Entrada'!N321,"")</f>
        <v>Novembro/2019</v>
      </c>
      <c r="C331" s="100">
        <f t="shared" si="28"/>
        <v>107563.32</v>
      </c>
      <c r="D331" s="97">
        <f>IF(B331="","",IFERROR(
INDEX('Dados de Entrada'!$K$13:$K$35,MATCH(C331,'Dados de Entrada'!$J$13:$J$35,0)),
INDEX('Dados de Entrada'!$K$13:$K$35,MATCH(C331,'Dados de Entrada'!$J$13:$J$35,1))+
(C331-INDEX('Dados de Entrada'!$J$13:$J$35,MATCH(C331,'Dados de Entrada'!$J$13:$J$35,1)))*
(INDEX('Dados de Entrada'!$K$13:$K$35,MATCH(C331,'Dados de Entrada'!$J$13:$J$35,1)+1)-INDEX('Dados de Entrada'!$K$13:$K$35,MATCH(C331,'Dados de Entrada'!$J$13:$J$35,1)))/
(INDEX('Dados de Entrada'!$J$13:$J$35,MATCH(C331,'Dados de Entrada'!$J$13:$J$35,1)+1)-INDEX('Dados de Entrada'!$J$13:$J$35,MATCH(C331,'Dados de Entrada'!$J$13:$J$35,1)))
))</f>
        <v>23900</v>
      </c>
      <c r="E331" s="101">
        <f>IF(B331="","",('Dados de Entrada'!O321/'Dados de Entrada'!$Q$6)*'Dados de Entrada'!$L$4)</f>
        <v>0.19452358878504675</v>
      </c>
      <c r="F331" s="101">
        <f t="shared" si="29"/>
        <v>7.4999999999999997E-2</v>
      </c>
      <c r="G331" s="101">
        <f>IF(B331="","",VLOOKUP(MONTH(B331),Retiradas!$P$3:$S$14,3,FALSE))</f>
        <v>1.8791666666666668E-2</v>
      </c>
      <c r="H331" s="137">
        <f>IF(B331="","",(VLOOKUP(MONTH(B331),Evaporação!$D$5:$F$16,3,FALSE)/(1000*3600*24*VLOOKUP(MONTH(B331),'Dados de Entrada'!$T$11:$V$22,3,FALSE)))*Simulação!D331)</f>
        <v>1.4033873456790122E-3</v>
      </c>
      <c r="I331" s="146"/>
      <c r="J331" s="138">
        <f>IF(B331="","",(E331+I331-F331-G331-H331)*3600*24*VLOOKUP(MONTH(B331),'Dados de Entrada'!$T$11:$V$22,3,FALSE))</f>
        <v>257459.56213084116</v>
      </c>
      <c r="K331" s="100">
        <f>IF(B331="","",IF(J331+K330&lt;'Dados de Entrada'!$G$7,IF(Simulação!J331+K330&lt;'Dados de Entrada'!$L$7,'Dados de Entrada'!$L$7,J331+K330),'Dados de Entrada'!$G$7))</f>
        <v>107563.32</v>
      </c>
      <c r="L331" s="101">
        <f>IF(B331="","",IF(AND(J331&gt;0,K331='Dados de Entrada'!$G$7),(J331/(3600*24*VLOOKUP(MONTH(B331),'Dados de Entrada'!$T$11:$V$22,3,FALSE))),0))</f>
        <v>9.9328534772701066E-2</v>
      </c>
      <c r="M331" s="26">
        <f t="shared" si="30"/>
        <v>0.17432853477270105</v>
      </c>
      <c r="N331" s="102">
        <f>IF(B331="","",IF(K331='Dados de Entrada'!$L$7,1,0))</f>
        <v>0</v>
      </c>
      <c r="O331" s="26">
        <f t="shared" si="31"/>
        <v>11</v>
      </c>
      <c r="P331" s="110">
        <f>IF(B331="","",'Dados de Entrada'!$L$7)</f>
        <v>32269</v>
      </c>
      <c r="Q331" s="103">
        <f t="shared" si="32"/>
        <v>311</v>
      </c>
      <c r="U331" s="18"/>
    </row>
    <row r="332" spans="1:21" ht="14.25" customHeight="1" x14ac:dyDescent="0.25">
      <c r="A332" s="18"/>
      <c r="B332" s="99" t="str">
        <f>IF(AND(YEAR('Dados de Entrada'!N322)&gt;=$D$18,YEAR('Dados de Entrada'!N322)&lt;=$D$19),'Dados de Entrada'!N322,"")</f>
        <v>Dezembro/2019</v>
      </c>
      <c r="C332" s="100">
        <f t="shared" si="28"/>
        <v>107563.32</v>
      </c>
      <c r="D332" s="97">
        <f>IF(B332="","",IFERROR(
INDEX('Dados de Entrada'!$K$13:$K$35,MATCH(C332,'Dados de Entrada'!$J$13:$J$35,0)),
INDEX('Dados de Entrada'!$K$13:$K$35,MATCH(C332,'Dados de Entrada'!$J$13:$J$35,1))+
(C332-INDEX('Dados de Entrada'!$J$13:$J$35,MATCH(C332,'Dados de Entrada'!$J$13:$J$35,1)))*
(INDEX('Dados de Entrada'!$K$13:$K$35,MATCH(C332,'Dados de Entrada'!$J$13:$J$35,1)+1)-INDEX('Dados de Entrada'!$K$13:$K$35,MATCH(C332,'Dados de Entrada'!$J$13:$J$35,1)))/
(INDEX('Dados de Entrada'!$J$13:$J$35,MATCH(C332,'Dados de Entrada'!$J$13:$J$35,1)+1)-INDEX('Dados de Entrada'!$J$13:$J$35,MATCH(C332,'Dados de Entrada'!$J$13:$J$35,1)))
))</f>
        <v>23900</v>
      </c>
      <c r="E332" s="101">
        <f>IF(B332="","",('Dados de Entrada'!O322/'Dados de Entrada'!$Q$6)*'Dados de Entrada'!$L$4)</f>
        <v>0.41960314018691586</v>
      </c>
      <c r="F332" s="101">
        <f t="shared" si="29"/>
        <v>8.9200000000000002E-2</v>
      </c>
      <c r="G332" s="101">
        <f>IF(B332="","",VLOOKUP(MONTH(B332),Retiradas!$P$3:$S$14,3,FALSE))</f>
        <v>1.81989247311828E-2</v>
      </c>
      <c r="H332" s="137">
        <f>IF(B332="","",(VLOOKUP(MONTH(B332),Evaporação!$D$5:$F$16,3,FALSE)/(1000*3600*24*VLOOKUP(MONTH(B332),'Dados de Entrada'!$T$11:$V$22,3,FALSE)))*Simulação!D332)</f>
        <v>1.0681115591397851E-3</v>
      </c>
      <c r="I332" s="146"/>
      <c r="J332" s="138">
        <f>IF(B332="","",(E332+I332-F332-G332-H332)*3600*24*VLOOKUP(MONTH(B332),'Dados de Entrada'!$T$11:$V$22,3,FALSE))</f>
        <v>833346.94067663548</v>
      </c>
      <c r="K332" s="100">
        <f>IF(B332="","",IF(J332+K331&lt;'Dados de Entrada'!$G$7,IF(Simulação!J332+K331&lt;'Dados de Entrada'!$L$7,'Dados de Entrada'!$L$7,J332+K331),'Dados de Entrada'!$G$7))</f>
        <v>107563.32</v>
      </c>
      <c r="L332" s="101">
        <f>IF(B332="","",IF(AND(J332&gt;0,K332='Dados de Entrada'!$G$7),(J332/(3600*24*VLOOKUP(MONTH(B332),'Dados de Entrada'!$T$11:$V$22,3,FALSE))),0))</f>
        <v>0.3111361038965933</v>
      </c>
      <c r="M332" s="26">
        <f t="shared" si="30"/>
        <v>0.4003361038965933</v>
      </c>
      <c r="N332" s="102">
        <f>IF(B332="","",IF(K332='Dados de Entrada'!$L$7,1,0))</f>
        <v>0</v>
      </c>
      <c r="O332" s="26">
        <f t="shared" si="31"/>
        <v>12</v>
      </c>
      <c r="P332" s="110">
        <f>IF(B332="","",'Dados de Entrada'!$L$7)</f>
        <v>32269</v>
      </c>
      <c r="Q332" s="103">
        <f t="shared" si="32"/>
        <v>312</v>
      </c>
      <c r="U332" s="18"/>
    </row>
    <row r="333" spans="1:21" ht="14.25" customHeight="1" x14ac:dyDescent="0.25">
      <c r="A333" s="18"/>
      <c r="B333" s="99" t="str">
        <f>IF(AND(YEAR('Dados de Entrada'!N323)&gt;=$D$18,YEAR('Dados de Entrada'!N323)&lt;=$D$19),'Dados de Entrada'!N323,"")</f>
        <v>Janeiro/2020</v>
      </c>
      <c r="C333" s="100">
        <f t="shared" si="28"/>
        <v>107563.32</v>
      </c>
      <c r="D333" s="97">
        <f>IF(B333="","",IFERROR(
INDEX('Dados de Entrada'!$K$13:$K$35,MATCH(C333,'Dados de Entrada'!$J$13:$J$35,0)),
INDEX('Dados de Entrada'!$K$13:$K$35,MATCH(C333,'Dados de Entrada'!$J$13:$J$35,1))+
(C333-INDEX('Dados de Entrada'!$J$13:$J$35,MATCH(C333,'Dados de Entrada'!$J$13:$J$35,1)))*
(INDEX('Dados de Entrada'!$K$13:$K$35,MATCH(C333,'Dados de Entrada'!$J$13:$J$35,1)+1)-INDEX('Dados de Entrada'!$K$13:$K$35,MATCH(C333,'Dados de Entrada'!$J$13:$J$35,1)))/
(INDEX('Dados de Entrada'!$J$13:$J$35,MATCH(C333,'Dados de Entrada'!$J$13:$J$35,1)+1)-INDEX('Dados de Entrada'!$J$13:$J$35,MATCH(C333,'Dados de Entrada'!$J$13:$J$35,1)))
))</f>
        <v>23900</v>
      </c>
      <c r="E333" s="101">
        <f>IF(B333="","",('Dados de Entrada'!O323/'Dados de Entrada'!$Q$6)*'Dados de Entrada'!$L$4)</f>
        <v>0.58284897196261687</v>
      </c>
      <c r="F333" s="101">
        <f t="shared" si="29"/>
        <v>8.9200000000000002E-2</v>
      </c>
      <c r="G333" s="101">
        <f>IF(B333="","",VLOOKUP(MONTH(B333),Retiradas!$P$3:$S$14,3,FALSE))</f>
        <v>1.81989247311828E-2</v>
      </c>
      <c r="H333" s="137">
        <f>IF(B333="","",(VLOOKUP(MONTH(B333),Evaporação!$D$5:$F$16,3,FALSE)/(1000*3600*24*VLOOKUP(MONTH(B333),'Dados de Entrada'!$T$11:$V$22,3,FALSE)))*Simulação!D333)</f>
        <v>1.0056488948626046E-3</v>
      </c>
      <c r="I333" s="146"/>
      <c r="J333" s="138">
        <f>IF(B333="","",(E333+I333-F333-G333-H333)*3600*24*VLOOKUP(MONTH(B333),'Dados de Entrada'!$T$11:$V$22,3,FALSE))</f>
        <v>1270751.8765046732</v>
      </c>
      <c r="K333" s="100">
        <f>IF(B333="","",IF(J333+K332&lt;'Dados de Entrada'!$G$7,IF(Simulação!J333+K332&lt;'Dados de Entrada'!$L$7,'Dados de Entrada'!$L$7,J333+K332),'Dados de Entrada'!$G$7))</f>
        <v>107563.32</v>
      </c>
      <c r="L333" s="101">
        <f>IF(B333="","",IF(AND(J333&gt;0,K333='Dados de Entrada'!$G$7),(J333/(3600*24*VLOOKUP(MONTH(B333),'Dados de Entrada'!$T$11:$V$22,3,FALSE))),0))</f>
        <v>0.47444439833657154</v>
      </c>
      <c r="M333" s="26">
        <f t="shared" si="30"/>
        <v>0.56364439833657154</v>
      </c>
      <c r="N333" s="102">
        <f>IF(B333="","",IF(K333='Dados de Entrada'!$L$7,1,0))</f>
        <v>0</v>
      </c>
      <c r="O333" s="26">
        <f t="shared" si="31"/>
        <v>1</v>
      </c>
      <c r="P333" s="110">
        <f>IF(B333="","",'Dados de Entrada'!$L$7)</f>
        <v>32269</v>
      </c>
      <c r="Q333" s="103">
        <f t="shared" si="32"/>
        <v>313</v>
      </c>
      <c r="U333" s="18"/>
    </row>
    <row r="334" spans="1:21" ht="14.25" customHeight="1" x14ac:dyDescent="0.25">
      <c r="A334" s="18"/>
      <c r="B334" s="99" t="str">
        <f>IF(AND(YEAR('Dados de Entrada'!N324)&gt;=$D$18,YEAR('Dados de Entrada'!N324)&lt;=$D$19),'Dados de Entrada'!N324,"")</f>
        <v>Fevereiro/2020</v>
      </c>
      <c r="C334" s="100">
        <f t="shared" si="28"/>
        <v>107563.32</v>
      </c>
      <c r="D334" s="97">
        <f>IF(B334="","",IFERROR(
INDEX('Dados de Entrada'!$K$13:$K$35,MATCH(C334,'Dados de Entrada'!$J$13:$J$35,0)),
INDEX('Dados de Entrada'!$K$13:$K$35,MATCH(C334,'Dados de Entrada'!$J$13:$J$35,1))+
(C334-INDEX('Dados de Entrada'!$J$13:$J$35,MATCH(C334,'Dados de Entrada'!$J$13:$J$35,1)))*
(INDEX('Dados de Entrada'!$K$13:$K$35,MATCH(C334,'Dados de Entrada'!$J$13:$J$35,1)+1)-INDEX('Dados de Entrada'!$K$13:$K$35,MATCH(C334,'Dados de Entrada'!$J$13:$J$35,1)))/
(INDEX('Dados de Entrada'!$J$13:$J$35,MATCH(C334,'Dados de Entrada'!$J$13:$J$35,1)+1)-INDEX('Dados de Entrada'!$J$13:$J$35,MATCH(C334,'Dados de Entrada'!$J$13:$J$35,1)))
))</f>
        <v>23900</v>
      </c>
      <c r="E334" s="101">
        <f>IF(B334="","",('Dados de Entrada'!O324/'Dados de Entrada'!$Q$6)*'Dados de Entrada'!$L$4)</f>
        <v>1.1676227289719625</v>
      </c>
      <c r="F334" s="101">
        <f t="shared" si="29"/>
        <v>9.5000000000000001E-2</v>
      </c>
      <c r="G334" s="101">
        <f>IF(B334="","",VLOOKUP(MONTH(B334),Retiradas!$P$3:$S$14,3,FALSE))</f>
        <v>2.0107142857142858E-2</v>
      </c>
      <c r="H334" s="137">
        <f>IF(B334="","",(VLOOKUP(MONTH(B334),Evaporação!$D$5:$F$16,3,FALSE)/(1000*3600*24*VLOOKUP(MONTH(B334),'Dados de Entrada'!$T$11:$V$22,3,FALSE)))*Simulação!D334)</f>
        <v>1.1025297619047618E-3</v>
      </c>
      <c r="I334" s="146"/>
      <c r="J334" s="138">
        <f>IF(B334="","",(E334+I334-F334-G334-H334)*3600*24*VLOOKUP(MONTH(B334),'Dados de Entrada'!$T$11:$V$22,3,FALSE))</f>
        <v>2543578.4659289718</v>
      </c>
      <c r="K334" s="100">
        <f>IF(B334="","",IF(J334+K333&lt;'Dados de Entrada'!$G$7,IF(Simulação!J334+K333&lt;'Dados de Entrada'!$L$7,'Dados de Entrada'!$L$7,J334+K333),'Dados de Entrada'!$G$7))</f>
        <v>107563.32</v>
      </c>
      <c r="L334" s="101">
        <f>IF(B334="","",IF(AND(J334&gt;0,K334='Dados de Entrada'!$G$7),(J334/(3600*24*VLOOKUP(MONTH(B334),'Dados de Entrada'!$T$11:$V$22,3,FALSE))),0))</f>
        <v>1.0514130563529149</v>
      </c>
      <c r="M334" s="26">
        <f t="shared" si="30"/>
        <v>1.1464130563529149</v>
      </c>
      <c r="N334" s="102">
        <f>IF(B334="","",IF(K334='Dados de Entrada'!$L$7,1,0))</f>
        <v>0</v>
      </c>
      <c r="O334" s="26">
        <f t="shared" si="31"/>
        <v>2</v>
      </c>
      <c r="P334" s="110">
        <f>IF(B334="","",'Dados de Entrada'!$L$7)</f>
        <v>32269</v>
      </c>
      <c r="Q334" s="103">
        <f t="shared" si="32"/>
        <v>314</v>
      </c>
      <c r="U334" s="18"/>
    </row>
    <row r="335" spans="1:21" ht="14.25" customHeight="1" x14ac:dyDescent="0.25">
      <c r="A335" s="18"/>
      <c r="B335" s="99" t="str">
        <f>IF(AND(YEAR('Dados de Entrada'!N325)&gt;=$D$18,YEAR('Dados de Entrada'!N325)&lt;=$D$19),'Dados de Entrada'!N325,"")</f>
        <v>Março/2020</v>
      </c>
      <c r="C335" s="100">
        <f t="shared" si="28"/>
        <v>107563.32</v>
      </c>
      <c r="D335" s="97">
        <f>IF(B335="","",IFERROR(
INDEX('Dados de Entrada'!$K$13:$K$35,MATCH(C335,'Dados de Entrada'!$J$13:$J$35,0)),
INDEX('Dados de Entrada'!$K$13:$K$35,MATCH(C335,'Dados de Entrada'!$J$13:$J$35,1))+
(C335-INDEX('Dados de Entrada'!$J$13:$J$35,MATCH(C335,'Dados de Entrada'!$J$13:$J$35,1)))*
(INDEX('Dados de Entrada'!$K$13:$K$35,MATCH(C335,'Dados de Entrada'!$J$13:$J$35,1)+1)-INDEX('Dados de Entrada'!$K$13:$K$35,MATCH(C335,'Dados de Entrada'!$J$13:$J$35,1)))/
(INDEX('Dados de Entrada'!$J$13:$J$35,MATCH(C335,'Dados de Entrada'!$J$13:$J$35,1)+1)-INDEX('Dados de Entrada'!$J$13:$J$35,MATCH(C335,'Dados de Entrada'!$J$13:$J$35,1)))
))</f>
        <v>23900</v>
      </c>
      <c r="E335" s="101">
        <f>IF(B335="","",('Dados de Entrada'!O325/'Dados de Entrada'!$Q$6)*'Dados de Entrada'!$L$4)</f>
        <v>0.53112037383177568</v>
      </c>
      <c r="F335" s="101">
        <f t="shared" si="29"/>
        <v>0.1</v>
      </c>
      <c r="G335" s="101">
        <f>IF(B335="","",VLOOKUP(MONTH(B335),Retiradas!$P$3:$S$14,3,FALSE))</f>
        <v>1.81989247311828E-2</v>
      </c>
      <c r="H335" s="137">
        <f>IF(B335="","",(VLOOKUP(MONTH(B335),Evaporação!$D$5:$F$16,3,FALSE)/(1000*3600*24*VLOOKUP(MONTH(B335),'Dados de Entrada'!$T$11:$V$22,3,FALSE)))*Simulação!D335)</f>
        <v>1.0279569892473119E-3</v>
      </c>
      <c r="I335" s="146"/>
      <c r="J335" s="138">
        <f>IF(B335="","",(E335+I335-F335-G335-H335)*3600*24*VLOOKUP(MONTH(B335),'Dados de Entrada'!$T$11:$V$22,3,FALSE))</f>
        <v>1103215.5292710282</v>
      </c>
      <c r="K335" s="100">
        <f>IF(B335="","",IF(J335+K334&lt;'Dados de Entrada'!$G$7,IF(Simulação!J335+K334&lt;'Dados de Entrada'!$L$7,'Dados de Entrada'!$L$7,J335+K334),'Dados de Entrada'!$G$7))</f>
        <v>107563.32</v>
      </c>
      <c r="L335" s="101">
        <f>IF(B335="","",IF(AND(J335&gt;0,K335='Dados de Entrada'!$G$7),(J335/(3600*24*VLOOKUP(MONTH(B335),'Dados de Entrada'!$T$11:$V$22,3,FALSE))),0))</f>
        <v>0.41189349211134568</v>
      </c>
      <c r="M335" s="26">
        <f t="shared" si="30"/>
        <v>0.51189349211134572</v>
      </c>
      <c r="N335" s="102">
        <f>IF(B335="","",IF(K335='Dados de Entrada'!$L$7,1,0))</f>
        <v>0</v>
      </c>
      <c r="O335" s="26">
        <f t="shared" si="31"/>
        <v>3</v>
      </c>
      <c r="P335" s="110">
        <f>IF(B335="","",'Dados de Entrada'!$L$7)</f>
        <v>32269</v>
      </c>
      <c r="Q335" s="103">
        <f t="shared" si="32"/>
        <v>315</v>
      </c>
      <c r="U335" s="18"/>
    </row>
    <row r="336" spans="1:21" ht="14.25" customHeight="1" x14ac:dyDescent="0.25">
      <c r="A336" s="18"/>
      <c r="B336" s="99" t="str">
        <f>IF(AND(YEAR('Dados de Entrada'!N326)&gt;=$D$18,YEAR('Dados de Entrada'!N326)&lt;=$D$19),'Dados de Entrada'!N326,"")</f>
        <v>Abril/2020</v>
      </c>
      <c r="C336" s="100">
        <f t="shared" si="28"/>
        <v>107563.32</v>
      </c>
      <c r="D336" s="97">
        <f>IF(B336="","",IFERROR(
INDEX('Dados de Entrada'!$K$13:$K$35,MATCH(C336,'Dados de Entrada'!$J$13:$J$35,0)),
INDEX('Dados de Entrada'!$K$13:$K$35,MATCH(C336,'Dados de Entrada'!$J$13:$J$35,1))+
(C336-INDEX('Dados de Entrada'!$J$13:$J$35,MATCH(C336,'Dados de Entrada'!$J$13:$J$35,1)))*
(INDEX('Dados de Entrada'!$K$13:$K$35,MATCH(C336,'Dados de Entrada'!$J$13:$J$35,1)+1)-INDEX('Dados de Entrada'!$K$13:$K$35,MATCH(C336,'Dados de Entrada'!$J$13:$J$35,1)))/
(INDEX('Dados de Entrada'!$J$13:$J$35,MATCH(C336,'Dados de Entrada'!$J$13:$J$35,1)+1)-INDEX('Dados de Entrada'!$J$13:$J$35,MATCH(C336,'Dados de Entrada'!$J$13:$J$35,1)))
))</f>
        <v>23900</v>
      </c>
      <c r="E336" s="101">
        <f>IF(B336="","",('Dados de Entrada'!O326/'Dados de Entrada'!$Q$6)*'Dados de Entrada'!$L$4)</f>
        <v>0.30339424299065415</v>
      </c>
      <c r="F336" s="101">
        <f t="shared" si="29"/>
        <v>0.09</v>
      </c>
      <c r="G336" s="101">
        <f>IF(B336="","",VLOOKUP(MONTH(B336),Retiradas!$P$3:$S$14,3,FALSE))</f>
        <v>1.8791666666666668E-2</v>
      </c>
      <c r="H336" s="137">
        <f>IF(B336="","",(VLOOKUP(MONTH(B336),Evaporação!$D$5:$F$16,3,FALSE)/(1000*3600*24*VLOOKUP(MONTH(B336),'Dados de Entrada'!$T$11:$V$22,3,FALSE)))*Simulação!D336)</f>
        <v>1.2143634259259258E-3</v>
      </c>
      <c r="I336" s="146"/>
      <c r="J336" s="138">
        <f>IF(B336="","",(E336+I336-F336-G336-H336)*3600*24*VLOOKUP(MONTH(B336),'Dados de Entrada'!$T$11:$V$22,3,FALSE))</f>
        <v>501262.24783177557</v>
      </c>
      <c r="K336" s="100">
        <f>IF(B336="","",IF(J336+K335&lt;'Dados de Entrada'!$G$7,IF(Simulação!J336+K335&lt;'Dados de Entrada'!$L$7,'Dados de Entrada'!$L$7,J336+K335),'Dados de Entrada'!$G$7))</f>
        <v>107563.32</v>
      </c>
      <c r="L336" s="101">
        <f>IF(B336="","",IF(AND(J336&gt;0,K336='Dados de Entrada'!$G$7),(J336/(3600*24*VLOOKUP(MONTH(B336),'Dados de Entrada'!$T$11:$V$22,3,FALSE))),0))</f>
        <v>0.19338821289806157</v>
      </c>
      <c r="M336" s="26">
        <f t="shared" si="30"/>
        <v>0.2833882128980616</v>
      </c>
      <c r="N336" s="102">
        <f>IF(B336="","",IF(K336='Dados de Entrada'!$L$7,1,0))</f>
        <v>0</v>
      </c>
      <c r="O336" s="26">
        <f t="shared" si="31"/>
        <v>4</v>
      </c>
      <c r="P336" s="110">
        <f>IF(B336="","",'Dados de Entrada'!$L$7)</f>
        <v>32269</v>
      </c>
      <c r="Q336" s="103">
        <f t="shared" si="32"/>
        <v>316</v>
      </c>
      <c r="U336" s="18"/>
    </row>
    <row r="337" spans="1:21" ht="14.25" customHeight="1" x14ac:dyDescent="0.25">
      <c r="A337" s="18"/>
      <c r="B337" s="99" t="str">
        <f>IF(AND(YEAR('Dados de Entrada'!N327)&gt;=$D$18,YEAR('Dados de Entrada'!N327)&lt;=$D$19),'Dados de Entrada'!N327,"")</f>
        <v>Maio/2020</v>
      </c>
      <c r="C337" s="100">
        <f t="shared" si="28"/>
        <v>107563.32</v>
      </c>
      <c r="D337" s="97">
        <f>IF(B337="","",IFERROR(
INDEX('Dados de Entrada'!$K$13:$K$35,MATCH(C337,'Dados de Entrada'!$J$13:$J$35,0)),
INDEX('Dados de Entrada'!$K$13:$K$35,MATCH(C337,'Dados de Entrada'!$J$13:$J$35,1))+
(C337-INDEX('Dados de Entrada'!$J$13:$J$35,MATCH(C337,'Dados de Entrada'!$J$13:$J$35,1)))*
(INDEX('Dados de Entrada'!$K$13:$K$35,MATCH(C337,'Dados de Entrada'!$J$13:$J$35,1)+1)-INDEX('Dados de Entrada'!$K$13:$K$35,MATCH(C337,'Dados de Entrada'!$J$13:$J$35,1)))/
(INDEX('Dados de Entrada'!$J$13:$J$35,MATCH(C337,'Dados de Entrada'!$J$13:$J$35,1)+1)-INDEX('Dados de Entrada'!$J$13:$J$35,MATCH(C337,'Dados de Entrada'!$J$13:$J$35,1)))
))</f>
        <v>23900</v>
      </c>
      <c r="E337" s="101">
        <f>IF(B337="","",('Dados de Entrada'!O327/'Dados de Entrada'!$Q$6)*'Dados de Entrada'!$L$4)</f>
        <v>0.21449323364485981</v>
      </c>
      <c r="F337" s="101">
        <f t="shared" si="29"/>
        <v>8.5000000000000006E-2</v>
      </c>
      <c r="G337" s="101">
        <f>IF(B337="","",VLOOKUP(MONTH(B337),Retiradas!$P$3:$S$14,3,FALSE))</f>
        <v>1.81989247311828E-2</v>
      </c>
      <c r="H337" s="137">
        <f>IF(B337="","",(VLOOKUP(MONTH(B337),Evaporação!$D$5:$F$16,3,FALSE)/(1000*3600*24*VLOOKUP(MONTH(B337),'Dados de Entrada'!$T$11:$V$22,3,FALSE)))*Simulação!D337)</f>
        <v>1.2760229988052567E-3</v>
      </c>
      <c r="I337" s="146"/>
      <c r="J337" s="138">
        <f>IF(B337="","",(E337+I337-F337-G337-H337)*3600*24*VLOOKUP(MONTH(B337),'Dados de Entrada'!$T$11:$V$22,3,FALSE))</f>
        <v>294672.97699439252</v>
      </c>
      <c r="K337" s="100">
        <f>IF(B337="","",IF(J337+K336&lt;'Dados de Entrada'!$G$7,IF(Simulação!J337+K336&lt;'Dados de Entrada'!$L$7,'Dados de Entrada'!$L$7,J337+K336),'Dados de Entrada'!$G$7))</f>
        <v>107563.32</v>
      </c>
      <c r="L337" s="101">
        <f>IF(B337="","",IF(AND(J337&gt;0,K337='Dados de Entrada'!$G$7),(J337/(3600*24*VLOOKUP(MONTH(B337),'Dados de Entrada'!$T$11:$V$22,3,FALSE))),0))</f>
        <v>0.11001828591487176</v>
      </c>
      <c r="M337" s="26">
        <f t="shared" si="30"/>
        <v>0.19501828591487175</v>
      </c>
      <c r="N337" s="102">
        <f>IF(B337="","",IF(K337='Dados de Entrada'!$L$7,1,0))</f>
        <v>0</v>
      </c>
      <c r="O337" s="26">
        <f t="shared" si="31"/>
        <v>5</v>
      </c>
      <c r="P337" s="110">
        <f>IF(B337="","",'Dados de Entrada'!$L$7)</f>
        <v>32269</v>
      </c>
      <c r="Q337" s="103">
        <f t="shared" si="32"/>
        <v>317</v>
      </c>
      <c r="U337" s="18"/>
    </row>
    <row r="338" spans="1:21" ht="14.25" customHeight="1" x14ac:dyDescent="0.25">
      <c r="A338" s="18"/>
      <c r="B338" s="99" t="str">
        <f>IF(AND(YEAR('Dados de Entrada'!N328)&gt;=$D$18,YEAR('Dados de Entrada'!N328)&lt;=$D$19),'Dados de Entrada'!N328,"")</f>
        <v>Junho/2020</v>
      </c>
      <c r="C338" s="100">
        <f t="shared" si="28"/>
        <v>107563.32</v>
      </c>
      <c r="D338" s="97">
        <f>IF(B338="","",IFERROR(
INDEX('Dados de Entrada'!$K$13:$K$35,MATCH(C338,'Dados de Entrada'!$J$13:$J$35,0)),
INDEX('Dados de Entrada'!$K$13:$K$35,MATCH(C338,'Dados de Entrada'!$J$13:$J$35,1))+
(C338-INDEX('Dados de Entrada'!$J$13:$J$35,MATCH(C338,'Dados de Entrada'!$J$13:$J$35,1)))*
(INDEX('Dados de Entrada'!$K$13:$K$35,MATCH(C338,'Dados de Entrada'!$J$13:$J$35,1)+1)-INDEX('Dados de Entrada'!$K$13:$K$35,MATCH(C338,'Dados de Entrada'!$J$13:$J$35,1)))/
(INDEX('Dados de Entrada'!$J$13:$J$35,MATCH(C338,'Dados de Entrada'!$J$13:$J$35,1)+1)-INDEX('Dados de Entrada'!$J$13:$J$35,MATCH(C338,'Dados de Entrada'!$J$13:$J$35,1)))
))</f>
        <v>23900</v>
      </c>
      <c r="E338" s="101">
        <f>IF(B338="","",('Dados de Entrada'!O328/'Dados de Entrada'!$Q$6)*'Dados de Entrada'!$L$4)</f>
        <v>0.18898983177570094</v>
      </c>
      <c r="F338" s="101">
        <f t="shared" si="29"/>
        <v>7.0000000000000007E-2</v>
      </c>
      <c r="G338" s="101">
        <f>IF(B338="","",VLOOKUP(MONTH(B338),Retiradas!$P$3:$S$14,3,FALSE))</f>
        <v>1.8791666666666668E-2</v>
      </c>
      <c r="H338" s="137">
        <f>IF(B338="","",(VLOOKUP(MONTH(B338),Evaporação!$D$5:$F$16,3,FALSE)/(1000*3600*24*VLOOKUP(MONTH(B338),'Dados de Entrada'!$T$11:$V$22,3,FALSE)))*Simulação!D338)</f>
        <v>1.4504128086419755E-3</v>
      </c>
      <c r="I338" s="146"/>
      <c r="J338" s="138">
        <f>IF(B338="","",(E338+I338-F338-G338-H338)*3600*24*VLOOKUP(MONTH(B338),'Dados de Entrada'!$T$11:$V$22,3,FALSE))</f>
        <v>255954.17396261689</v>
      </c>
      <c r="K338" s="100">
        <f>IF(B338="","",IF(J338+K337&lt;'Dados de Entrada'!$G$7,IF(Simulação!J338+K337&lt;'Dados de Entrada'!$L$7,'Dados de Entrada'!$L$7,J338+K337),'Dados de Entrada'!$G$7))</f>
        <v>107563.32</v>
      </c>
      <c r="L338" s="101">
        <f>IF(B338="","",IF(AND(J338&gt;0,K338='Dados de Entrada'!$G$7),(J338/(3600*24*VLOOKUP(MONTH(B338),'Dados de Entrada'!$T$11:$V$22,3,FALSE))),0))</f>
        <v>9.8747752300392316E-2</v>
      </c>
      <c r="M338" s="26">
        <f t="shared" si="30"/>
        <v>0.16874775230039232</v>
      </c>
      <c r="N338" s="102">
        <f>IF(B338="","",IF(K338='Dados de Entrada'!$L$7,1,0))</f>
        <v>0</v>
      </c>
      <c r="O338" s="26">
        <f t="shared" si="31"/>
        <v>6</v>
      </c>
      <c r="P338" s="110">
        <f>IF(B338="","",'Dados de Entrada'!$L$7)</f>
        <v>32269</v>
      </c>
      <c r="Q338" s="103">
        <f t="shared" si="32"/>
        <v>318</v>
      </c>
      <c r="U338" s="18"/>
    </row>
    <row r="339" spans="1:21" ht="14.25" customHeight="1" x14ac:dyDescent="0.25">
      <c r="A339" s="18"/>
      <c r="B339" s="99" t="str">
        <f>IF(AND(YEAR('Dados de Entrada'!N329)&gt;=$D$18,YEAR('Dados de Entrada'!N329)&lt;=$D$19),'Dados de Entrada'!N329,"")</f>
        <v>Julho/2020</v>
      </c>
      <c r="C339" s="100">
        <f t="shared" si="28"/>
        <v>107563.32</v>
      </c>
      <c r="D339" s="97">
        <f>IF(B339="","",IFERROR(
INDEX('Dados de Entrada'!$K$13:$K$35,MATCH(C339,'Dados de Entrada'!$J$13:$J$35,0)),
INDEX('Dados de Entrada'!$K$13:$K$35,MATCH(C339,'Dados de Entrada'!$J$13:$J$35,1))+
(C339-INDEX('Dados de Entrada'!$J$13:$J$35,MATCH(C339,'Dados de Entrada'!$J$13:$J$35,1)))*
(INDEX('Dados de Entrada'!$K$13:$K$35,MATCH(C339,'Dados de Entrada'!$J$13:$J$35,1)+1)-INDEX('Dados de Entrada'!$K$13:$K$35,MATCH(C339,'Dados de Entrada'!$J$13:$J$35,1)))/
(INDEX('Dados de Entrada'!$J$13:$J$35,MATCH(C339,'Dados de Entrada'!$J$13:$J$35,1)+1)-INDEX('Dados de Entrada'!$J$13:$J$35,MATCH(C339,'Dados de Entrada'!$J$13:$J$35,1)))
))</f>
        <v>23900</v>
      </c>
      <c r="E339" s="101">
        <f>IF(B339="","",('Dados de Entrada'!O329/'Dados de Entrada'!$Q$6)*'Dados de Entrada'!$L$4)</f>
        <v>0.16071955140186917</v>
      </c>
      <c r="F339" s="101">
        <f t="shared" si="29"/>
        <v>7.0000000000000007E-2</v>
      </c>
      <c r="G339" s="101">
        <f>IF(B339="","",VLOOKUP(MONTH(B339),Retiradas!$P$3:$S$14,3,FALSE))</f>
        <v>1.81989247311828E-2</v>
      </c>
      <c r="H339" s="137">
        <f>IF(B339="","",(VLOOKUP(MONTH(B339),Evaporação!$D$5:$F$16,3,FALSE)/(1000*3600*24*VLOOKUP(MONTH(B339),'Dados de Entrada'!$T$11:$V$22,3,FALSE)))*Simulação!D339)</f>
        <v>1.8346176821983273E-3</v>
      </c>
      <c r="I339" s="146"/>
      <c r="J339" s="138">
        <f>IF(B339="","",(E339+I339-F339-G339-H339)*3600*24*VLOOKUP(MONTH(B339),'Dados de Entrada'!$T$11:$V$22,3,FALSE))</f>
        <v>189325.40647476635</v>
      </c>
      <c r="K339" s="100">
        <f>IF(B339="","",IF(J339+K338&lt;'Dados de Entrada'!$G$7,IF(Simulação!J339+K338&lt;'Dados de Entrada'!$L$7,'Dados de Entrada'!$L$7,J339+K338),'Dados de Entrada'!$G$7))</f>
        <v>107563.32</v>
      </c>
      <c r="L339" s="101">
        <f>IF(B339="","",IF(AND(J339&gt;0,K339='Dados de Entrada'!$G$7),(J339/(3600*24*VLOOKUP(MONTH(B339),'Dados de Entrada'!$T$11:$V$22,3,FALSE))),0))</f>
        <v>7.0686008988488036E-2</v>
      </c>
      <c r="M339" s="26">
        <f t="shared" si="30"/>
        <v>0.14068600898848804</v>
      </c>
      <c r="N339" s="102">
        <f>IF(B339="","",IF(K339='Dados de Entrada'!$L$7,1,0))</f>
        <v>0</v>
      </c>
      <c r="O339" s="26">
        <f t="shared" si="31"/>
        <v>7</v>
      </c>
      <c r="P339" s="110">
        <f>IF(B339="","",'Dados de Entrada'!$L$7)</f>
        <v>32269</v>
      </c>
      <c r="Q339" s="103">
        <f t="shared" si="32"/>
        <v>319</v>
      </c>
      <c r="U339" s="18"/>
    </row>
    <row r="340" spans="1:21" ht="14.25" customHeight="1" x14ac:dyDescent="0.25">
      <c r="A340" s="18"/>
      <c r="B340" s="99" t="str">
        <f>IF(AND(YEAR('Dados de Entrada'!N330)&gt;=$D$18,YEAR('Dados de Entrada'!N330)&lt;=$D$19),'Dados de Entrada'!N330,"")</f>
        <v>Agosto/2020</v>
      </c>
      <c r="C340" s="100">
        <f t="shared" si="28"/>
        <v>107563.32</v>
      </c>
      <c r="D340" s="97">
        <f>IF(B340="","",IFERROR(
INDEX('Dados de Entrada'!$K$13:$K$35,MATCH(C340,'Dados de Entrada'!$J$13:$J$35,0)),
INDEX('Dados de Entrada'!$K$13:$K$35,MATCH(C340,'Dados de Entrada'!$J$13:$J$35,1))+
(C340-INDEX('Dados de Entrada'!$J$13:$J$35,MATCH(C340,'Dados de Entrada'!$J$13:$J$35,1)))*
(INDEX('Dados de Entrada'!$K$13:$K$35,MATCH(C340,'Dados de Entrada'!$J$13:$J$35,1)+1)-INDEX('Dados de Entrada'!$K$13:$K$35,MATCH(C340,'Dados de Entrada'!$J$13:$J$35,1)))/
(INDEX('Dados de Entrada'!$J$13:$J$35,MATCH(C340,'Dados de Entrada'!$J$13:$J$35,1)+1)-INDEX('Dados de Entrada'!$J$13:$J$35,MATCH(C340,'Dados de Entrada'!$J$13:$J$35,1)))
))</f>
        <v>23900</v>
      </c>
      <c r="E340" s="101">
        <f>IF(B340="","",('Dados de Entrada'!O330/'Dados de Entrada'!$Q$6)*'Dados de Entrada'!$L$4)</f>
        <v>0.12956209345794392</v>
      </c>
      <c r="F340" s="101">
        <f t="shared" si="29"/>
        <v>6.7000000000000004E-2</v>
      </c>
      <c r="G340" s="101">
        <f>IF(B340="","",VLOOKUP(MONTH(B340),Retiradas!$P$3:$S$14,3,FALSE))</f>
        <v>1.81989247311828E-2</v>
      </c>
      <c r="H340" s="137">
        <f>IF(B340="","",(VLOOKUP(MONTH(B340),Evaporação!$D$5:$F$16,3,FALSE)/(1000*3600*24*VLOOKUP(MONTH(B340),'Dados de Entrada'!$T$11:$V$22,3,FALSE)))*Simulação!D340)</f>
        <v>2.3905353942652329E-3</v>
      </c>
      <c r="I340" s="146"/>
      <c r="J340" s="138">
        <f>IF(B340="","",(E340+I340-F340-G340-H340)*3600*24*VLOOKUP(MONTH(B340),'Dados de Entrada'!$T$11:$V$22,3,FALSE))</f>
        <v>112419.501117757</v>
      </c>
      <c r="K340" s="100">
        <f>IF(B340="","",IF(J340+K339&lt;'Dados de Entrada'!$G$7,IF(Simulação!J340+K339&lt;'Dados de Entrada'!$L$7,'Dados de Entrada'!$L$7,J340+K339),'Dados de Entrada'!$G$7))</f>
        <v>107563.32</v>
      </c>
      <c r="L340" s="101">
        <f>IF(B340="","",IF(AND(J340&gt;0,K340='Dados de Entrada'!$G$7),(J340/(3600*24*VLOOKUP(MONTH(B340),'Dados de Entrada'!$T$11:$V$22,3,FALSE))),0))</f>
        <v>4.1972633332495894E-2</v>
      </c>
      <c r="M340" s="26">
        <f t="shared" si="30"/>
        <v>0.10897263333249591</v>
      </c>
      <c r="N340" s="102">
        <f>IF(B340="","",IF(K340='Dados de Entrada'!$L$7,1,0))</f>
        <v>0</v>
      </c>
      <c r="O340" s="26">
        <f t="shared" si="31"/>
        <v>8</v>
      </c>
      <c r="P340" s="110">
        <f>IF(B340="","",'Dados de Entrada'!$L$7)</f>
        <v>32269</v>
      </c>
      <c r="Q340" s="103">
        <f t="shared" si="32"/>
        <v>320</v>
      </c>
      <c r="U340" s="18"/>
    </row>
    <row r="341" spans="1:21" ht="14.25" customHeight="1" x14ac:dyDescent="0.25">
      <c r="A341" s="18"/>
      <c r="B341" s="99" t="str">
        <f>IF(AND(YEAR('Dados de Entrada'!N331)&gt;=$D$18,YEAR('Dados de Entrada'!N331)&lt;=$D$19),'Dados de Entrada'!N331,"")</f>
        <v>Setembro/2020</v>
      </c>
      <c r="C341" s="100">
        <f t="shared" si="28"/>
        <v>107563.32</v>
      </c>
      <c r="D341" s="97">
        <f>IF(B341="","",IFERROR(
INDEX('Dados de Entrada'!$K$13:$K$35,MATCH(C341,'Dados de Entrada'!$J$13:$J$35,0)),
INDEX('Dados de Entrada'!$K$13:$K$35,MATCH(C341,'Dados de Entrada'!$J$13:$J$35,1))+
(C341-INDEX('Dados de Entrada'!$J$13:$J$35,MATCH(C341,'Dados de Entrada'!$J$13:$J$35,1)))*
(INDEX('Dados de Entrada'!$K$13:$K$35,MATCH(C341,'Dados de Entrada'!$J$13:$J$35,1)+1)-INDEX('Dados de Entrada'!$K$13:$K$35,MATCH(C341,'Dados de Entrada'!$J$13:$J$35,1)))/
(INDEX('Dados de Entrada'!$J$13:$J$35,MATCH(C341,'Dados de Entrada'!$J$13:$J$35,1)+1)-INDEX('Dados de Entrada'!$J$13:$J$35,MATCH(C341,'Dados de Entrada'!$J$13:$J$35,1)))
))</f>
        <v>23900</v>
      </c>
      <c r="E341" s="101">
        <f>IF(B341="","",('Dados de Entrada'!O331/'Dados de Entrada'!$Q$6)*'Dados de Entrada'!$L$4)</f>
        <v>0.10562257943925234</v>
      </c>
      <c r="F341" s="101">
        <f t="shared" si="29"/>
        <v>6.5000000000000002E-2</v>
      </c>
      <c r="G341" s="101">
        <f>IF(B341="","",VLOOKUP(MONTH(B341),Retiradas!$P$3:$S$14,3,FALSE))</f>
        <v>1.8791666666666668E-2</v>
      </c>
      <c r="H341" s="137">
        <f>IF(B341="","",(VLOOKUP(MONTH(B341),Evaporação!$D$5:$F$16,3,FALSE)/(1000*3600*24*VLOOKUP(MONTH(B341),'Dados de Entrada'!$T$11:$V$22,3,FALSE)))*Simulação!D341)</f>
        <v>2.2438522376543209E-3</v>
      </c>
      <c r="I341" s="146"/>
      <c r="J341" s="138">
        <f>IF(B341="","",(E341+I341-F341-G341-H341)*3600*24*VLOOKUP(MONTH(B341),'Dados de Entrada'!$T$11:$V$22,3,FALSE))</f>
        <v>50769.660906542056</v>
      </c>
      <c r="K341" s="100">
        <f>IF(B341="","",IF(J341+K340&lt;'Dados de Entrada'!$G$7,IF(Simulação!J341+K340&lt;'Dados de Entrada'!$L$7,'Dados de Entrada'!$L$7,J341+K340),'Dados de Entrada'!$G$7))</f>
        <v>107563.32</v>
      </c>
      <c r="L341" s="101">
        <f>IF(B341="","",IF(AND(J341&gt;0,K341='Dados de Entrada'!$G$7),(J341/(3600*24*VLOOKUP(MONTH(B341),'Dados de Entrada'!$T$11:$V$22,3,FALSE))),0))</f>
        <v>1.9587060534931349E-2</v>
      </c>
      <c r="M341" s="26">
        <f t="shared" si="30"/>
        <v>8.4587060534931355E-2</v>
      </c>
      <c r="N341" s="102">
        <f>IF(B341="","",IF(K341='Dados de Entrada'!$L$7,1,0))</f>
        <v>0</v>
      </c>
      <c r="O341" s="26">
        <f t="shared" si="31"/>
        <v>9</v>
      </c>
      <c r="P341" s="110">
        <f>IF(B341="","",'Dados de Entrada'!$L$7)</f>
        <v>32269</v>
      </c>
      <c r="Q341" s="103">
        <f t="shared" si="32"/>
        <v>321</v>
      </c>
      <c r="U341" s="18"/>
    </row>
    <row r="342" spans="1:21" ht="14.25" customHeight="1" x14ac:dyDescent="0.25">
      <c r="A342" s="18"/>
      <c r="B342" s="99" t="str">
        <f>IF(AND(YEAR('Dados de Entrada'!N332)&gt;=$D$18,YEAR('Dados de Entrada'!N332)&lt;=$D$19),'Dados de Entrada'!N332,"")</f>
        <v>Outubro/2020</v>
      </c>
      <c r="C342" s="100">
        <f t="shared" ref="C342:C380" si="33">IF(B342="","",K341)</f>
        <v>107563.32</v>
      </c>
      <c r="D342" s="97">
        <f>IF(B342="","",IFERROR(
INDEX('Dados de Entrada'!$K$13:$K$35,MATCH(C342,'Dados de Entrada'!$J$13:$J$35,0)),
INDEX('Dados de Entrada'!$K$13:$K$35,MATCH(C342,'Dados de Entrada'!$J$13:$J$35,1))+
(C342-INDEX('Dados de Entrada'!$J$13:$J$35,MATCH(C342,'Dados de Entrada'!$J$13:$J$35,1)))*
(INDEX('Dados de Entrada'!$K$13:$K$35,MATCH(C342,'Dados de Entrada'!$J$13:$J$35,1)+1)-INDEX('Dados de Entrada'!$K$13:$K$35,MATCH(C342,'Dados de Entrada'!$J$13:$J$35,1)))/
(INDEX('Dados de Entrada'!$J$13:$J$35,MATCH(C342,'Dados de Entrada'!$J$13:$J$35,1)+1)-INDEX('Dados de Entrada'!$J$13:$J$35,MATCH(C342,'Dados de Entrada'!$J$13:$J$35,1)))
))</f>
        <v>23900</v>
      </c>
      <c r="E342" s="101">
        <f>IF(B342="","",('Dados de Entrada'!O332/'Dados de Entrada'!$Q$6)*'Dados de Entrada'!$L$4)</f>
        <v>0.11416381308411216</v>
      </c>
      <c r="F342" s="101">
        <f t="shared" ref="F342:F380" si="34">IF(B342="","",(VLOOKUP(MONTH(B342),$G$4:$J$15,4,FALSE)))</f>
        <v>6.2E-2</v>
      </c>
      <c r="G342" s="101">
        <f>IF(B342="","",VLOOKUP(MONTH(B342),Retiradas!$P$3:$S$14,3,FALSE))</f>
        <v>1.81989247311828E-2</v>
      </c>
      <c r="H342" s="137">
        <f>IF(B342="","",(VLOOKUP(MONTH(B342),Evaporação!$D$5:$F$16,3,FALSE)/(1000*3600*24*VLOOKUP(MONTH(B342),'Dados de Entrada'!$T$11:$V$22,3,FALSE)))*Simulação!D342)</f>
        <v>1.9524044205495817E-3</v>
      </c>
      <c r="I342" s="146"/>
      <c r="J342" s="138">
        <f>IF(B342="","",(E342+I342-F342-G342-H342)*3600*24*VLOOKUP(MONTH(B342),'Dados de Entrada'!$T$11:$V$22,3,FALSE))</f>
        <v>85742.23696448603</v>
      </c>
      <c r="K342" s="100">
        <f>IF(B342="","",IF(J342+K341&lt;'Dados de Entrada'!$G$7,IF(Simulação!J342+K341&lt;'Dados de Entrada'!$L$7,'Dados de Entrada'!$L$7,J342+K341),'Dados de Entrada'!$G$7))</f>
        <v>107563.32</v>
      </c>
      <c r="L342" s="101">
        <f>IF(B342="","",IF(AND(J342&gt;0,K342='Dados de Entrada'!$G$7),(J342/(3600*24*VLOOKUP(MONTH(B342),'Dados de Entrada'!$T$11:$V$22,3,FALSE))),0))</f>
        <v>3.2012483932379793E-2</v>
      </c>
      <c r="M342" s="26">
        <f t="shared" ref="M342:M380" si="35">IF(B342="","",F342+L342)</f>
        <v>9.4012483932379792E-2</v>
      </c>
      <c r="N342" s="102">
        <f>IF(B342="","",IF(K342='Dados de Entrada'!$L$7,1,0))</f>
        <v>0</v>
      </c>
      <c r="O342" s="26">
        <f t="shared" ref="O342:O380" si="36">IF(B342="","",MONTH(B342))</f>
        <v>10</v>
      </c>
      <c r="P342" s="110">
        <f>IF(B342="","",'Dados de Entrada'!$L$7)</f>
        <v>32269</v>
      </c>
      <c r="Q342" s="103">
        <f t="shared" si="32"/>
        <v>322</v>
      </c>
      <c r="U342" s="18"/>
    </row>
    <row r="343" spans="1:21" ht="14.25" customHeight="1" x14ac:dyDescent="0.25">
      <c r="A343" s="18"/>
      <c r="B343" s="99" t="str">
        <f>IF(AND(YEAR('Dados de Entrada'!N333)&gt;=$D$18,YEAR('Dados de Entrada'!N333)&lt;=$D$19),'Dados de Entrada'!N333,"")</f>
        <v>Novembro/2020</v>
      </c>
      <c r="C343" s="100">
        <f t="shared" si="33"/>
        <v>107563.32</v>
      </c>
      <c r="D343" s="97">
        <f>IF(B343="","",IFERROR(
INDEX('Dados de Entrada'!$K$13:$K$35,MATCH(C343,'Dados de Entrada'!$J$13:$J$35,0)),
INDEX('Dados de Entrada'!$K$13:$K$35,MATCH(C343,'Dados de Entrada'!$J$13:$J$35,1))+
(C343-INDEX('Dados de Entrada'!$J$13:$J$35,MATCH(C343,'Dados de Entrada'!$J$13:$J$35,1)))*
(INDEX('Dados de Entrada'!$K$13:$K$35,MATCH(C343,'Dados de Entrada'!$J$13:$J$35,1)+1)-INDEX('Dados de Entrada'!$K$13:$K$35,MATCH(C343,'Dados de Entrada'!$J$13:$J$35,1)))/
(INDEX('Dados de Entrada'!$J$13:$J$35,MATCH(C343,'Dados de Entrada'!$J$13:$J$35,1)+1)-INDEX('Dados de Entrada'!$J$13:$J$35,MATCH(C343,'Dados de Entrada'!$J$13:$J$35,1)))
))</f>
        <v>23900</v>
      </c>
      <c r="E343" s="101">
        <f>IF(B343="","",('Dados de Entrada'!O333/'Dados de Entrada'!$Q$6)*'Dados de Entrada'!$L$4)</f>
        <v>0.14171229906542054</v>
      </c>
      <c r="F343" s="101">
        <f t="shared" si="34"/>
        <v>7.4999999999999997E-2</v>
      </c>
      <c r="G343" s="101">
        <f>IF(B343="","",VLOOKUP(MONTH(B343),Retiradas!$P$3:$S$14,3,FALSE))</f>
        <v>1.8791666666666668E-2</v>
      </c>
      <c r="H343" s="137">
        <f>IF(B343="","",(VLOOKUP(MONTH(B343),Evaporação!$D$5:$F$16,3,FALSE)/(1000*3600*24*VLOOKUP(MONTH(B343),'Dados de Entrada'!$T$11:$V$22,3,FALSE)))*Simulação!D343)</f>
        <v>1.4033873456790122E-3</v>
      </c>
      <c r="I343" s="146"/>
      <c r="J343" s="138">
        <f>IF(B343="","",(E343+I343-F343-G343-H343)*3600*24*VLOOKUP(MONTH(B343),'Dados de Entrada'!$T$11:$V$22,3,FALSE))</f>
        <v>120572.69917757006</v>
      </c>
      <c r="K343" s="100">
        <f>IF(B343="","",IF(J343+K342&lt;'Dados de Entrada'!$G$7,IF(Simulação!J343+K342&lt;'Dados de Entrada'!$L$7,'Dados de Entrada'!$L$7,J343+K342),'Dados de Entrada'!$G$7))</f>
        <v>107563.32</v>
      </c>
      <c r="L343" s="101">
        <f>IF(B343="","",IF(AND(J343&gt;0,K343='Dados de Entrada'!$G$7),(J343/(3600*24*VLOOKUP(MONTH(B343),'Dados de Entrada'!$T$11:$V$22,3,FALSE))),0))</f>
        <v>4.651724505307487E-2</v>
      </c>
      <c r="M343" s="26">
        <f t="shared" si="35"/>
        <v>0.12151724505307487</v>
      </c>
      <c r="N343" s="102">
        <f>IF(B343="","",IF(K343='Dados de Entrada'!$L$7,1,0))</f>
        <v>0</v>
      </c>
      <c r="O343" s="26">
        <f t="shared" si="36"/>
        <v>11</v>
      </c>
      <c r="P343" s="110">
        <f>IF(B343="","",'Dados de Entrada'!$L$7)</f>
        <v>32269</v>
      </c>
      <c r="Q343" s="103">
        <f t="shared" ref="Q343:Q406" si="37">IF(B343&lt;&gt;"",Q342+1,"")</f>
        <v>323</v>
      </c>
      <c r="U343" s="18"/>
    </row>
    <row r="344" spans="1:21" ht="14.25" customHeight="1" x14ac:dyDescent="0.25">
      <c r="A344" s="18"/>
      <c r="B344" s="99" t="str">
        <f>IF(AND(YEAR('Dados de Entrada'!N334)&gt;=$D$18,YEAR('Dados de Entrada'!N334)&lt;=$D$19),'Dados de Entrada'!N334,"")</f>
        <v>Dezembro/2020</v>
      </c>
      <c r="C344" s="100">
        <f t="shared" si="33"/>
        <v>107563.32</v>
      </c>
      <c r="D344" s="97">
        <f>IF(B344="","",IFERROR(
INDEX('Dados de Entrada'!$K$13:$K$35,MATCH(C344,'Dados de Entrada'!$J$13:$J$35,0)),
INDEX('Dados de Entrada'!$K$13:$K$35,MATCH(C344,'Dados de Entrada'!$J$13:$J$35,1))+
(C344-INDEX('Dados de Entrada'!$J$13:$J$35,MATCH(C344,'Dados de Entrada'!$J$13:$J$35,1)))*
(INDEX('Dados de Entrada'!$K$13:$K$35,MATCH(C344,'Dados de Entrada'!$J$13:$J$35,1)+1)-INDEX('Dados de Entrada'!$K$13:$K$35,MATCH(C344,'Dados de Entrada'!$J$13:$J$35,1)))/
(INDEX('Dados de Entrada'!$J$13:$J$35,MATCH(C344,'Dados de Entrada'!$J$13:$J$35,1)+1)-INDEX('Dados de Entrada'!$J$13:$J$35,MATCH(C344,'Dados de Entrada'!$J$13:$J$35,1)))
))</f>
        <v>23900</v>
      </c>
      <c r="E344" s="101">
        <f>IF(B344="","",('Dados de Entrada'!O334/'Dados de Entrada'!$Q$6)*'Dados de Entrada'!$L$4)</f>
        <v>0.38555850467289715</v>
      </c>
      <c r="F344" s="101">
        <f t="shared" si="34"/>
        <v>8.9200000000000002E-2</v>
      </c>
      <c r="G344" s="101">
        <f>IF(B344="","",VLOOKUP(MONTH(B344),Retiradas!$P$3:$S$14,3,FALSE))</f>
        <v>1.81989247311828E-2</v>
      </c>
      <c r="H344" s="137">
        <f>IF(B344="","",(VLOOKUP(MONTH(B344),Evaporação!$D$5:$F$16,3,FALSE)/(1000*3600*24*VLOOKUP(MONTH(B344),'Dados de Entrada'!$T$11:$V$22,3,FALSE)))*Simulação!D344)</f>
        <v>1.0681115591397851E-3</v>
      </c>
      <c r="I344" s="146"/>
      <c r="J344" s="138">
        <f>IF(B344="","",(E344+I344-F344-G344-H344)*3600*24*VLOOKUP(MONTH(B344),'Dados de Entrada'!$T$11:$V$22,3,FALSE))</f>
        <v>742161.78891588782</v>
      </c>
      <c r="K344" s="100">
        <f>IF(B344="","",IF(J344+K343&lt;'Dados de Entrada'!$G$7,IF(Simulação!J344+K343&lt;'Dados de Entrada'!$L$7,'Dados de Entrada'!$L$7,J344+K343),'Dados de Entrada'!$G$7))</f>
        <v>107563.32</v>
      </c>
      <c r="L344" s="101">
        <f>IF(B344="","",IF(AND(J344&gt;0,K344='Dados de Entrada'!$G$7),(J344/(3600*24*VLOOKUP(MONTH(B344),'Dados de Entrada'!$T$11:$V$22,3,FALSE))),0))</f>
        <v>0.27709146838257459</v>
      </c>
      <c r="M344" s="26">
        <f t="shared" si="35"/>
        <v>0.36629146838257459</v>
      </c>
      <c r="N344" s="102">
        <f>IF(B344="","",IF(K344='Dados de Entrada'!$L$7,1,0))</f>
        <v>0</v>
      </c>
      <c r="O344" s="26">
        <f t="shared" si="36"/>
        <v>12</v>
      </c>
      <c r="P344" s="110">
        <f>IF(B344="","",'Dados de Entrada'!$L$7)</f>
        <v>32269</v>
      </c>
      <c r="Q344" s="103">
        <f t="shared" si="37"/>
        <v>324</v>
      </c>
      <c r="U344" s="18"/>
    </row>
    <row r="345" spans="1:21" ht="14.25" customHeight="1" x14ac:dyDescent="0.25">
      <c r="A345" s="18"/>
      <c r="B345" s="99" t="str">
        <f>IF(AND(YEAR('Dados de Entrada'!N335)&gt;=$D$18,YEAR('Dados de Entrada'!N335)&lt;=$D$19),'Dados de Entrada'!N335,"")</f>
        <v>Janeiro/2021</v>
      </c>
      <c r="C345" s="100">
        <f t="shared" si="33"/>
        <v>107563.32</v>
      </c>
      <c r="D345" s="97">
        <f>IF(B345="","",IFERROR(
INDEX('Dados de Entrada'!$K$13:$K$35,MATCH(C345,'Dados de Entrada'!$J$13:$J$35,0)),
INDEX('Dados de Entrada'!$K$13:$K$35,MATCH(C345,'Dados de Entrada'!$J$13:$J$35,1))+
(C345-INDEX('Dados de Entrada'!$J$13:$J$35,MATCH(C345,'Dados de Entrada'!$J$13:$J$35,1)))*
(INDEX('Dados de Entrada'!$K$13:$K$35,MATCH(C345,'Dados de Entrada'!$J$13:$J$35,1)+1)-INDEX('Dados de Entrada'!$K$13:$K$35,MATCH(C345,'Dados de Entrada'!$J$13:$J$35,1)))/
(INDEX('Dados de Entrada'!$J$13:$J$35,MATCH(C345,'Dados de Entrada'!$J$13:$J$35,1)+1)-INDEX('Dados de Entrada'!$J$13:$J$35,MATCH(C345,'Dados de Entrada'!$J$13:$J$35,1)))
))</f>
        <v>23900</v>
      </c>
      <c r="E345" s="101">
        <f>IF(B345="","",('Dados de Entrada'!O335/'Dados de Entrada'!$Q$6)*'Dados de Entrada'!$L$4)</f>
        <v>0.41118220560747659</v>
      </c>
      <c r="F345" s="101">
        <f t="shared" si="34"/>
        <v>8.9200000000000002E-2</v>
      </c>
      <c r="G345" s="101">
        <f>IF(B345="","",VLOOKUP(MONTH(B345),Retiradas!$P$3:$S$14,3,FALSE))</f>
        <v>1.81989247311828E-2</v>
      </c>
      <c r="H345" s="137">
        <f>IF(B345="","",(VLOOKUP(MONTH(B345),Evaporação!$D$5:$F$16,3,FALSE)/(1000*3600*24*VLOOKUP(MONTH(B345),'Dados de Entrada'!$T$11:$V$22,3,FALSE)))*Simulação!D345)</f>
        <v>1.0056488948626046E-3</v>
      </c>
      <c r="I345" s="146"/>
      <c r="J345" s="138">
        <f>IF(B345="","",(E345+I345-F345-G345-H345)*3600*24*VLOOKUP(MONTH(B345),'Dados de Entrada'!$T$11:$V$22,3,FALSE))</f>
        <v>810959.60949906532</v>
      </c>
      <c r="K345" s="100">
        <f>IF(B345="","",IF(J345+K344&lt;'Dados de Entrada'!$G$7,IF(Simulação!J345+K344&lt;'Dados de Entrada'!$L$7,'Dados de Entrada'!$L$7,J345+K344),'Dados de Entrada'!$G$7))</f>
        <v>107563.32</v>
      </c>
      <c r="L345" s="101">
        <f>IF(B345="","",IF(AND(J345&gt;0,K345='Dados de Entrada'!$G$7),(J345/(3600*24*VLOOKUP(MONTH(B345),'Dados de Entrada'!$T$11:$V$22,3,FALSE))),0))</f>
        <v>0.30277763198143121</v>
      </c>
      <c r="M345" s="26">
        <f t="shared" si="35"/>
        <v>0.39197763198143121</v>
      </c>
      <c r="N345" s="102">
        <f>IF(B345="","",IF(K345='Dados de Entrada'!$L$7,1,0))</f>
        <v>0</v>
      </c>
      <c r="O345" s="26">
        <f t="shared" si="36"/>
        <v>1</v>
      </c>
      <c r="P345" s="110">
        <f>IF(B345="","",'Dados de Entrada'!$L$7)</f>
        <v>32269</v>
      </c>
      <c r="Q345" s="103">
        <f t="shared" si="37"/>
        <v>325</v>
      </c>
      <c r="U345" s="18"/>
    </row>
    <row r="346" spans="1:21" ht="14.25" customHeight="1" x14ac:dyDescent="0.25">
      <c r="A346" s="18"/>
      <c r="B346" s="99" t="str">
        <f>IF(AND(YEAR('Dados de Entrada'!N336)&gt;=$D$18,YEAR('Dados de Entrada'!N336)&lt;=$D$19),'Dados de Entrada'!N336,"")</f>
        <v>Fevereiro/2021</v>
      </c>
      <c r="C346" s="100">
        <f t="shared" si="33"/>
        <v>107563.32</v>
      </c>
      <c r="D346" s="97">
        <f>IF(B346="","",IFERROR(
INDEX('Dados de Entrada'!$K$13:$K$35,MATCH(C346,'Dados de Entrada'!$J$13:$J$35,0)),
INDEX('Dados de Entrada'!$K$13:$K$35,MATCH(C346,'Dados de Entrada'!$J$13:$J$35,1))+
(C346-INDEX('Dados de Entrada'!$J$13:$J$35,MATCH(C346,'Dados de Entrada'!$J$13:$J$35,1)))*
(INDEX('Dados de Entrada'!$K$13:$K$35,MATCH(C346,'Dados de Entrada'!$J$13:$J$35,1)+1)-INDEX('Dados de Entrada'!$K$13:$K$35,MATCH(C346,'Dados de Entrada'!$J$13:$J$35,1)))/
(INDEX('Dados de Entrada'!$J$13:$J$35,MATCH(C346,'Dados de Entrada'!$J$13:$J$35,1)+1)-INDEX('Dados de Entrada'!$J$13:$J$35,MATCH(C346,'Dados de Entrada'!$J$13:$J$35,1)))
))</f>
        <v>23900</v>
      </c>
      <c r="E346" s="101">
        <f>IF(B346="","",('Dados de Entrada'!O336/'Dados de Entrada'!$Q$6)*'Dados de Entrada'!$L$4)</f>
        <v>0.25491371962616821</v>
      </c>
      <c r="F346" s="101">
        <f t="shared" si="34"/>
        <v>9.5000000000000001E-2</v>
      </c>
      <c r="G346" s="101">
        <f>IF(B346="","",VLOOKUP(MONTH(B346),Retiradas!$P$3:$S$14,3,FALSE))</f>
        <v>2.0107142857142858E-2</v>
      </c>
      <c r="H346" s="137">
        <f>IF(B346="","",(VLOOKUP(MONTH(B346),Evaporação!$D$5:$F$16,3,FALSE)/(1000*3600*24*VLOOKUP(MONTH(B346),'Dados de Entrada'!$T$11:$V$22,3,FALSE)))*Simulação!D346)</f>
        <v>1.1025297619047618E-3</v>
      </c>
      <c r="I346" s="146"/>
      <c r="J346" s="138">
        <f>IF(B346="","",(E346+I346-F346-G346-H346)*3600*24*VLOOKUP(MONTH(B346),'Dados de Entrada'!$T$11:$V$22,3,FALSE))</f>
        <v>335552.83051962621</v>
      </c>
      <c r="K346" s="100">
        <f>IF(B346="","",IF(J346+K345&lt;'Dados de Entrada'!$G$7,IF(Simulação!J346+K345&lt;'Dados de Entrada'!$L$7,'Dados de Entrada'!$L$7,J346+K345),'Dados de Entrada'!$G$7))</f>
        <v>107563.32</v>
      </c>
      <c r="L346" s="101">
        <f>IF(B346="","",IF(AND(J346&gt;0,K346='Dados de Entrada'!$G$7),(J346/(3600*24*VLOOKUP(MONTH(B346),'Dados de Entrada'!$T$11:$V$22,3,FALSE))),0))</f>
        <v>0.13870404700712063</v>
      </c>
      <c r="M346" s="26">
        <f t="shared" si="35"/>
        <v>0.23370404700712064</v>
      </c>
      <c r="N346" s="102">
        <f>IF(B346="","",IF(K346='Dados de Entrada'!$L$7,1,0))</f>
        <v>0</v>
      </c>
      <c r="O346" s="26">
        <f t="shared" si="36"/>
        <v>2</v>
      </c>
      <c r="P346" s="110">
        <f>IF(B346="","",'Dados de Entrada'!$L$7)</f>
        <v>32269</v>
      </c>
      <c r="Q346" s="103">
        <f t="shared" si="37"/>
        <v>326</v>
      </c>
      <c r="U346" s="18"/>
    </row>
    <row r="347" spans="1:21" ht="14.25" customHeight="1" x14ac:dyDescent="0.25">
      <c r="A347" s="18"/>
      <c r="B347" s="99" t="str">
        <f>IF(AND(YEAR('Dados de Entrada'!N337)&gt;=$D$18,YEAR('Dados de Entrada'!N337)&lt;=$D$19),'Dados de Entrada'!N337,"")</f>
        <v>Março/2021</v>
      </c>
      <c r="C347" s="100">
        <f t="shared" si="33"/>
        <v>107563.32</v>
      </c>
      <c r="D347" s="97">
        <f>IF(B347="","",IFERROR(
INDEX('Dados de Entrada'!$K$13:$K$35,MATCH(C347,'Dados de Entrada'!$J$13:$J$35,0)),
INDEX('Dados de Entrada'!$K$13:$K$35,MATCH(C347,'Dados de Entrada'!$J$13:$J$35,1))+
(C347-INDEX('Dados de Entrada'!$J$13:$J$35,MATCH(C347,'Dados de Entrada'!$J$13:$J$35,1)))*
(INDEX('Dados de Entrada'!$K$13:$K$35,MATCH(C347,'Dados de Entrada'!$J$13:$J$35,1)+1)-INDEX('Dados de Entrada'!$K$13:$K$35,MATCH(C347,'Dados de Entrada'!$J$13:$J$35,1)))/
(INDEX('Dados de Entrada'!$J$13:$J$35,MATCH(C347,'Dados de Entrada'!$J$13:$J$35,1)+1)-INDEX('Dados de Entrada'!$J$13:$J$35,MATCH(C347,'Dados de Entrada'!$J$13:$J$35,1)))
))</f>
        <v>23900</v>
      </c>
      <c r="E347" s="101">
        <f>IF(B347="","",('Dados de Entrada'!O337/'Dados de Entrada'!$Q$6)*'Dados de Entrada'!$L$4)</f>
        <v>0.21822250467289719</v>
      </c>
      <c r="F347" s="101">
        <f t="shared" si="34"/>
        <v>0.1</v>
      </c>
      <c r="G347" s="101">
        <f>IF(B347="","",VLOOKUP(MONTH(B347),Retiradas!$P$3:$S$14,3,FALSE))</f>
        <v>1.81989247311828E-2</v>
      </c>
      <c r="H347" s="137">
        <f>IF(B347="","",(VLOOKUP(MONTH(B347),Evaporação!$D$5:$F$16,3,FALSE)/(1000*3600*24*VLOOKUP(MONTH(B347),'Dados de Entrada'!$T$11:$V$22,3,FALSE)))*Simulação!D347)</f>
        <v>1.0279569892473119E-3</v>
      </c>
      <c r="I347" s="146"/>
      <c r="J347" s="138">
        <f>IF(B347="","",(E347+I347-F347-G347-H347)*3600*24*VLOOKUP(MONTH(B347),'Dados de Entrada'!$T$11:$V$22,3,FALSE))</f>
        <v>265149.87651588785</v>
      </c>
      <c r="K347" s="100">
        <f>IF(B347="","",IF(J347+K346&lt;'Dados de Entrada'!$G$7,IF(Simulação!J347+K346&lt;'Dados de Entrada'!$L$7,'Dados de Entrada'!$L$7,J347+K346),'Dados de Entrada'!$G$7))</f>
        <v>107563.32</v>
      </c>
      <c r="L347" s="101">
        <f>IF(B347="","",IF(AND(J347&gt;0,K347='Dados de Entrada'!$G$7),(J347/(3600*24*VLOOKUP(MONTH(B347),'Dados de Entrada'!$T$11:$V$22,3,FALSE))),0))</f>
        <v>9.8995622952467083E-2</v>
      </c>
      <c r="M347" s="26">
        <f t="shared" si="35"/>
        <v>0.19899562295246709</v>
      </c>
      <c r="N347" s="102">
        <f>IF(B347="","",IF(K347='Dados de Entrada'!$L$7,1,0))</f>
        <v>0</v>
      </c>
      <c r="O347" s="26">
        <f t="shared" si="36"/>
        <v>3</v>
      </c>
      <c r="P347" s="110">
        <f>IF(B347="","",'Dados de Entrada'!$L$7)</f>
        <v>32269</v>
      </c>
      <c r="Q347" s="103">
        <f t="shared" si="37"/>
        <v>327</v>
      </c>
      <c r="U347" s="18"/>
    </row>
    <row r="348" spans="1:21" ht="14.25" customHeight="1" x14ac:dyDescent="0.25">
      <c r="A348" s="18"/>
      <c r="B348" s="99" t="str">
        <f>IF(AND(YEAR('Dados de Entrada'!N338)&gt;=$D$18,YEAR('Dados de Entrada'!N338)&lt;=$D$19),'Dados de Entrada'!N338,"")</f>
        <v>Abril/2021</v>
      </c>
      <c r="C348" s="100">
        <f t="shared" si="33"/>
        <v>107563.32</v>
      </c>
      <c r="D348" s="97">
        <f>IF(B348="","",IFERROR(
INDEX('Dados de Entrada'!$K$13:$K$35,MATCH(C348,'Dados de Entrada'!$J$13:$J$35,0)),
INDEX('Dados de Entrada'!$K$13:$K$35,MATCH(C348,'Dados de Entrada'!$J$13:$J$35,1))+
(C348-INDEX('Dados de Entrada'!$J$13:$J$35,MATCH(C348,'Dados de Entrada'!$J$13:$J$35,1)))*
(INDEX('Dados de Entrada'!$K$13:$K$35,MATCH(C348,'Dados de Entrada'!$J$13:$J$35,1)+1)-INDEX('Dados de Entrada'!$K$13:$K$35,MATCH(C348,'Dados de Entrada'!$J$13:$J$35,1)))/
(INDEX('Dados de Entrada'!$J$13:$J$35,MATCH(C348,'Dados de Entrada'!$J$13:$J$35,1)+1)-INDEX('Dados de Entrada'!$J$13:$J$35,MATCH(C348,'Dados de Entrada'!$J$13:$J$35,1)))
))</f>
        <v>23900</v>
      </c>
      <c r="E348" s="101">
        <f>IF(B348="","",('Dados de Entrada'!O338/'Dados de Entrada'!$Q$6)*'Dados de Entrada'!$L$4)</f>
        <v>0.15470459813084111</v>
      </c>
      <c r="F348" s="101">
        <f t="shared" si="34"/>
        <v>0.09</v>
      </c>
      <c r="G348" s="101">
        <f>IF(B348="","",VLOOKUP(MONTH(B348),Retiradas!$P$3:$S$14,3,FALSE))</f>
        <v>1.8791666666666668E-2</v>
      </c>
      <c r="H348" s="137">
        <f>IF(B348="","",(VLOOKUP(MONTH(B348),Evaporação!$D$5:$F$16,3,FALSE)/(1000*3600*24*VLOOKUP(MONTH(B348),'Dados de Entrada'!$T$11:$V$22,3,FALSE)))*Simulação!D348)</f>
        <v>1.2143634259259258E-3</v>
      </c>
      <c r="I348" s="146"/>
      <c r="J348" s="138">
        <f>IF(B348="","",(E348+I348-F348-G348-H348)*3600*24*VLOOKUP(MONTH(B348),'Dados de Entrada'!$T$11:$V$22,3,FALSE))</f>
        <v>115858.68835514018</v>
      </c>
      <c r="K348" s="100">
        <f>IF(B348="","",IF(J348+K347&lt;'Dados de Entrada'!$G$7,IF(Simulação!J348+K347&lt;'Dados de Entrada'!$L$7,'Dados de Entrada'!$L$7,J348+K347),'Dados de Entrada'!$G$7))</f>
        <v>107563.32</v>
      </c>
      <c r="L348" s="101">
        <f>IF(B348="","",IF(AND(J348&gt;0,K348='Dados de Entrada'!$G$7),(J348/(3600*24*VLOOKUP(MONTH(B348),'Dados de Entrada'!$T$11:$V$22,3,FALSE))),0))</f>
        <v>4.469856803824853E-2</v>
      </c>
      <c r="M348" s="26">
        <f t="shared" si="35"/>
        <v>0.13469856803824853</v>
      </c>
      <c r="N348" s="102">
        <f>IF(B348="","",IF(K348='Dados de Entrada'!$L$7,1,0))</f>
        <v>0</v>
      </c>
      <c r="O348" s="26">
        <f t="shared" si="36"/>
        <v>4</v>
      </c>
      <c r="P348" s="110">
        <f>IF(B348="","",'Dados de Entrada'!$L$7)</f>
        <v>32269</v>
      </c>
      <c r="Q348" s="103">
        <f t="shared" si="37"/>
        <v>328</v>
      </c>
      <c r="U348" s="18"/>
    </row>
    <row r="349" spans="1:21" ht="14.25" customHeight="1" x14ac:dyDescent="0.25">
      <c r="A349" s="18"/>
      <c r="B349" s="99" t="str">
        <f>IF(AND(YEAR('Dados de Entrada'!N339)&gt;=$D$18,YEAR('Dados de Entrada'!N339)&lt;=$D$19),'Dados de Entrada'!N339,"")</f>
        <v>Maio/2021</v>
      </c>
      <c r="C349" s="100">
        <f t="shared" si="33"/>
        <v>107563.32</v>
      </c>
      <c r="D349" s="97">
        <f>IF(B349="","",IFERROR(
INDEX('Dados de Entrada'!$K$13:$K$35,MATCH(C349,'Dados de Entrada'!$J$13:$J$35,0)),
INDEX('Dados de Entrada'!$K$13:$K$35,MATCH(C349,'Dados de Entrada'!$J$13:$J$35,1))+
(C349-INDEX('Dados de Entrada'!$J$13:$J$35,MATCH(C349,'Dados de Entrada'!$J$13:$J$35,1)))*
(INDEX('Dados de Entrada'!$K$13:$K$35,MATCH(C349,'Dados de Entrada'!$J$13:$J$35,1)+1)-INDEX('Dados de Entrada'!$K$13:$K$35,MATCH(C349,'Dados de Entrada'!$J$13:$J$35,1)))/
(INDEX('Dados de Entrada'!$J$13:$J$35,MATCH(C349,'Dados de Entrada'!$J$13:$J$35,1)+1)-INDEX('Dados de Entrada'!$J$13:$J$35,MATCH(C349,'Dados de Entrada'!$J$13:$J$35,1)))
))</f>
        <v>23900</v>
      </c>
      <c r="E349" s="101">
        <f>IF(B349="","",('Dados de Entrada'!O339/'Dados de Entrada'!$Q$6)*'Dados de Entrada'!$L$4)</f>
        <v>0.12643431775700933</v>
      </c>
      <c r="F349" s="101">
        <f t="shared" si="34"/>
        <v>8.5000000000000006E-2</v>
      </c>
      <c r="G349" s="101">
        <f>IF(B349="","",VLOOKUP(MONTH(B349),Retiradas!$P$3:$S$14,3,FALSE))</f>
        <v>1.81989247311828E-2</v>
      </c>
      <c r="H349" s="137">
        <f>IF(B349="","",(VLOOKUP(MONTH(B349),Evaporação!$D$5:$F$16,3,FALSE)/(1000*3600*24*VLOOKUP(MONTH(B349),'Dados de Entrada'!$T$11:$V$22,3,FALSE)))*Simulação!D349)</f>
        <v>1.2760229988052567E-3</v>
      </c>
      <c r="I349" s="146"/>
      <c r="J349" s="138">
        <f>IF(B349="","",(E349+I349-F349-G349-H349)*3600*24*VLOOKUP(MONTH(B349),'Dados de Entrada'!$T$11:$V$22,3,FALSE))</f>
        <v>58815.97668037378</v>
      </c>
      <c r="K349" s="100">
        <f>IF(B349="","",IF(J349+K348&lt;'Dados de Entrada'!$G$7,IF(Simulação!J349+K348&lt;'Dados de Entrada'!$L$7,'Dados de Entrada'!$L$7,J349+K348),'Dados de Entrada'!$G$7))</f>
        <v>107563.32</v>
      </c>
      <c r="L349" s="101">
        <f>IF(B349="","",IF(AND(J349&gt;0,K349='Dados de Entrada'!$G$7),(J349/(3600*24*VLOOKUP(MONTH(B349),'Dados de Entrada'!$T$11:$V$22,3,FALSE))),0))</f>
        <v>2.1959370027021273E-2</v>
      </c>
      <c r="M349" s="26">
        <f t="shared" si="35"/>
        <v>0.10695937002702127</v>
      </c>
      <c r="N349" s="102">
        <f>IF(B349="","",IF(K349='Dados de Entrada'!$L$7,1,0))</f>
        <v>0</v>
      </c>
      <c r="O349" s="26">
        <f t="shared" si="36"/>
        <v>5</v>
      </c>
      <c r="P349" s="110">
        <f>IF(B349="","",'Dados de Entrada'!$L$7)</f>
        <v>32269</v>
      </c>
      <c r="Q349" s="103">
        <f t="shared" si="37"/>
        <v>329</v>
      </c>
      <c r="U349" s="18"/>
    </row>
    <row r="350" spans="1:21" ht="14.25" customHeight="1" x14ac:dyDescent="0.25">
      <c r="A350" s="18"/>
      <c r="B350" s="99" t="str">
        <f>IF(AND(YEAR('Dados de Entrada'!N340)&gt;=$D$18,YEAR('Dados de Entrada'!N340)&lt;=$D$19),'Dados de Entrada'!N340,"")</f>
        <v>Junho/2021</v>
      </c>
      <c r="C350" s="100">
        <f t="shared" si="33"/>
        <v>107563.32</v>
      </c>
      <c r="D350" s="97">
        <f>IF(B350="","",IFERROR(
INDEX('Dados de Entrada'!$K$13:$K$35,MATCH(C350,'Dados de Entrada'!$J$13:$J$35,0)),
INDEX('Dados de Entrada'!$K$13:$K$35,MATCH(C350,'Dados de Entrada'!$J$13:$J$35,1))+
(C350-INDEX('Dados de Entrada'!$J$13:$J$35,MATCH(C350,'Dados de Entrada'!$J$13:$J$35,1)))*
(INDEX('Dados de Entrada'!$K$13:$K$35,MATCH(C350,'Dados de Entrada'!$J$13:$J$35,1)+1)-INDEX('Dados de Entrada'!$K$13:$K$35,MATCH(C350,'Dados de Entrada'!$J$13:$J$35,1)))/
(INDEX('Dados de Entrada'!$J$13:$J$35,MATCH(C350,'Dados de Entrada'!$J$13:$J$35,1)+1)-INDEX('Dados de Entrada'!$J$13:$J$35,MATCH(C350,'Dados de Entrada'!$J$13:$J$35,1)))
))</f>
        <v>23900</v>
      </c>
      <c r="E350" s="101">
        <f>IF(B350="","",('Dados de Entrada'!O340/'Dados de Entrada'!$Q$6)*'Dados de Entrada'!$L$4)</f>
        <v>0.11548710280373832</v>
      </c>
      <c r="F350" s="101">
        <f t="shared" si="34"/>
        <v>7.0000000000000007E-2</v>
      </c>
      <c r="G350" s="101">
        <f>IF(B350="","",VLOOKUP(MONTH(B350),Retiradas!$P$3:$S$14,3,FALSE))</f>
        <v>1.8791666666666668E-2</v>
      </c>
      <c r="H350" s="137">
        <f>IF(B350="","",(VLOOKUP(MONTH(B350),Evaporação!$D$5:$F$16,3,FALSE)/(1000*3600*24*VLOOKUP(MONTH(B350),'Dados de Entrada'!$T$11:$V$22,3,FALSE)))*Simulação!D350)</f>
        <v>1.4504128086419755E-3</v>
      </c>
      <c r="I350" s="146"/>
      <c r="J350" s="138">
        <f>IF(B350="","",(E350+I350-F350-G350-H350)*3600*24*VLOOKUP(MONTH(B350),'Dados de Entrada'!$T$11:$V$22,3,FALSE))</f>
        <v>65435.100467289711</v>
      </c>
      <c r="K350" s="100">
        <f>IF(B350="","",IF(J350+K349&lt;'Dados de Entrada'!$G$7,IF(Simulação!J350+K349&lt;'Dados de Entrada'!$L$7,'Dados de Entrada'!$L$7,J350+K349),'Dados de Entrada'!$G$7))</f>
        <v>107563.32</v>
      </c>
      <c r="L350" s="101">
        <f>IF(B350="","",IF(AND(J350&gt;0,K350='Dados de Entrada'!$G$7),(J350/(3600*24*VLOOKUP(MONTH(B350),'Dados de Entrada'!$T$11:$V$22,3,FALSE))),0))</f>
        <v>2.5245023328429671E-2</v>
      </c>
      <c r="M350" s="26">
        <f t="shared" si="35"/>
        <v>9.5245023328429684E-2</v>
      </c>
      <c r="N350" s="102">
        <f>IF(B350="","",IF(K350='Dados de Entrada'!$L$7,1,0))</f>
        <v>0</v>
      </c>
      <c r="O350" s="26">
        <f t="shared" si="36"/>
        <v>6</v>
      </c>
      <c r="P350" s="110">
        <f>IF(B350="","",'Dados de Entrada'!$L$7)</f>
        <v>32269</v>
      </c>
      <c r="Q350" s="103">
        <f t="shared" si="37"/>
        <v>330</v>
      </c>
      <c r="U350" s="18"/>
    </row>
    <row r="351" spans="1:21" ht="14.25" customHeight="1" x14ac:dyDescent="0.25">
      <c r="A351" s="18"/>
      <c r="B351" s="99" t="str">
        <f>IF(AND(YEAR('Dados de Entrada'!N341)&gt;=$D$18,YEAR('Dados de Entrada'!N341)&lt;=$D$19),'Dados de Entrada'!N341,"")</f>
        <v>Julho/2021</v>
      </c>
      <c r="C351" s="100">
        <f t="shared" si="33"/>
        <v>107563.32</v>
      </c>
      <c r="D351" s="97">
        <f>IF(B351="","",IFERROR(
INDEX('Dados de Entrada'!$K$13:$K$35,MATCH(C351,'Dados de Entrada'!$J$13:$J$35,0)),
INDEX('Dados de Entrada'!$K$13:$K$35,MATCH(C351,'Dados de Entrada'!$J$13:$J$35,1))+
(C351-INDEX('Dados de Entrada'!$J$13:$J$35,MATCH(C351,'Dados de Entrada'!$J$13:$J$35,1)))*
(INDEX('Dados de Entrada'!$K$13:$K$35,MATCH(C351,'Dados de Entrada'!$J$13:$J$35,1)+1)-INDEX('Dados de Entrada'!$K$13:$K$35,MATCH(C351,'Dados de Entrada'!$J$13:$J$35,1)))/
(INDEX('Dados de Entrada'!$J$13:$J$35,MATCH(C351,'Dados de Entrada'!$J$13:$J$35,1)+1)-INDEX('Dados de Entrada'!$J$13:$J$35,MATCH(C351,'Dados de Entrada'!$J$13:$J$35,1)))
))</f>
        <v>23900</v>
      </c>
      <c r="E351" s="101">
        <f>IF(B351="","",('Dados de Entrada'!O341/'Dados de Entrada'!$Q$6)*'Dados de Entrada'!$L$4)</f>
        <v>8.9983700934579441E-2</v>
      </c>
      <c r="F351" s="101">
        <f t="shared" si="34"/>
        <v>7.0000000000000007E-2</v>
      </c>
      <c r="G351" s="101">
        <f>IF(B351="","",VLOOKUP(MONTH(B351),Retiradas!$P$3:$S$14,3,FALSE))</f>
        <v>1.81989247311828E-2</v>
      </c>
      <c r="H351" s="137">
        <f>IF(B351="","",(VLOOKUP(MONTH(B351),Evaporação!$D$5:$F$16,3,FALSE)/(1000*3600*24*VLOOKUP(MONTH(B351),'Dados de Entrada'!$T$11:$V$22,3,FALSE)))*Simulação!D351)</f>
        <v>1.8346176821983273E-3</v>
      </c>
      <c r="I351" s="146"/>
      <c r="J351" s="138">
        <f>IF(B351="","",(E351+I351-F351-G351-H351)*3600*24*VLOOKUP(MONTH(B351),'Dados de Entrada'!$T$11:$V$22,3,FALSE))</f>
        <v>-133.49541682245356</v>
      </c>
      <c r="K351" s="100">
        <f>IF(B351="","",IF(J351+K350&lt;'Dados de Entrada'!$G$7,IF(Simulação!J351+K350&lt;'Dados de Entrada'!$L$7,'Dados de Entrada'!$L$7,J351+K350),'Dados de Entrada'!$G$7))</f>
        <v>107429.82458317756</v>
      </c>
      <c r="L351" s="101">
        <f>IF(B351="","",IF(AND(J351&gt;0,K351='Dados de Entrada'!$G$7),(J351/(3600*24*VLOOKUP(MONTH(B351),'Dados de Entrada'!$T$11:$V$22,3,FALSE))),0))</f>
        <v>0</v>
      </c>
      <c r="M351" s="26">
        <f t="shared" si="35"/>
        <v>7.0000000000000007E-2</v>
      </c>
      <c r="N351" s="102">
        <f>IF(B351="","",IF(K351='Dados de Entrada'!$L$7,1,0))</f>
        <v>0</v>
      </c>
      <c r="O351" s="26">
        <f t="shared" si="36"/>
        <v>7</v>
      </c>
      <c r="P351" s="110">
        <f>IF(B351="","",'Dados de Entrada'!$L$7)</f>
        <v>32269</v>
      </c>
      <c r="Q351" s="103">
        <f t="shared" si="37"/>
        <v>331</v>
      </c>
      <c r="U351" s="18"/>
    </row>
    <row r="352" spans="1:21" ht="14.25" customHeight="1" x14ac:dyDescent="0.25">
      <c r="A352" s="18"/>
      <c r="B352" s="99" t="str">
        <f>IF(AND(YEAR('Dados de Entrada'!N342)&gt;=$D$18,YEAR('Dados de Entrada'!N342)&lt;=$D$19),'Dados de Entrada'!N342,"")</f>
        <v>Agosto/2021</v>
      </c>
      <c r="C352" s="100">
        <f t="shared" si="33"/>
        <v>107429.82458317756</v>
      </c>
      <c r="D352" s="97">
        <f>IF(B352="","",IFERROR(
INDEX('Dados de Entrada'!$K$13:$K$35,MATCH(C352,'Dados de Entrada'!$J$13:$J$35,0)),
INDEX('Dados de Entrada'!$K$13:$K$35,MATCH(C352,'Dados de Entrada'!$J$13:$J$35,1))+
(C352-INDEX('Dados de Entrada'!$J$13:$J$35,MATCH(C352,'Dados de Entrada'!$J$13:$J$35,1)))*
(INDEX('Dados de Entrada'!$K$13:$K$35,MATCH(C352,'Dados de Entrada'!$J$13:$J$35,1)+1)-INDEX('Dados de Entrada'!$K$13:$K$35,MATCH(C352,'Dados de Entrada'!$J$13:$J$35,1)))/
(INDEX('Dados de Entrada'!$J$13:$J$35,MATCH(C352,'Dados de Entrada'!$J$13:$J$35,1)+1)-INDEX('Dados de Entrada'!$J$13:$J$35,MATCH(C352,'Dados de Entrada'!$J$13:$J$35,1)))
))</f>
        <v>23889.450760222207</v>
      </c>
      <c r="E352" s="101">
        <f>IF(B352="","",('Dados de Entrada'!O342/'Dados de Entrada'!$Q$6)*'Dados de Entrada'!$L$4)</f>
        <v>8.023947663551402E-2</v>
      </c>
      <c r="F352" s="101">
        <f t="shared" si="34"/>
        <v>6.7000000000000004E-2</v>
      </c>
      <c r="G352" s="101">
        <f>IF(B352="","",VLOOKUP(MONTH(B352),Retiradas!$P$3:$S$14,3,FALSE))</f>
        <v>1.81989247311828E-2</v>
      </c>
      <c r="H352" s="137">
        <f>IF(B352="","",(VLOOKUP(MONTH(B352),Evaporação!$D$5:$F$16,3,FALSE)/(1000*3600*24*VLOOKUP(MONTH(B352),'Dados de Entrada'!$T$11:$V$22,3,FALSE)))*Simulação!D352)</f>
        <v>2.3894802339693585E-3</v>
      </c>
      <c r="I352" s="146"/>
      <c r="J352" s="138">
        <f>IF(B352="","",(E352+I352-F352-G352-H352)*3600*24*VLOOKUP(MONTH(B352),'Dados de Entrada'!$T$11:$V$22,3,FALSE))</f>
        <v>-19683.369638102802</v>
      </c>
      <c r="K352" s="100">
        <f>IF(B352="","",IF(J352+K351&lt;'Dados de Entrada'!$G$7,IF(Simulação!J352+K351&lt;'Dados de Entrada'!$L$7,'Dados de Entrada'!$L$7,J352+K351),'Dados de Entrada'!$G$7))</f>
        <v>87746.454945074758</v>
      </c>
      <c r="L352" s="101">
        <f>IF(B352="","",IF(AND(J352&gt;0,K352='Dados de Entrada'!$G$7),(J352/(3600*24*VLOOKUP(MONTH(B352),'Dados de Entrada'!$T$11:$V$22,3,FALSE))),0))</f>
        <v>0</v>
      </c>
      <c r="M352" s="26">
        <f t="shared" si="35"/>
        <v>6.7000000000000004E-2</v>
      </c>
      <c r="N352" s="102">
        <f>IF(B352="","",IF(K352='Dados de Entrada'!$L$7,1,0))</f>
        <v>0</v>
      </c>
      <c r="O352" s="26">
        <f t="shared" si="36"/>
        <v>8</v>
      </c>
      <c r="P352" s="110">
        <f>IF(B352="","",'Dados de Entrada'!$L$7)</f>
        <v>32269</v>
      </c>
      <c r="Q352" s="103">
        <f t="shared" si="37"/>
        <v>332</v>
      </c>
      <c r="U352" s="18"/>
    </row>
    <row r="353" spans="1:21" ht="14.25" customHeight="1" x14ac:dyDescent="0.25">
      <c r="A353" s="18"/>
      <c r="B353" s="99" t="str">
        <f>IF(AND(YEAR('Dados de Entrada'!N343)&gt;=$D$18,YEAR('Dados de Entrada'!N343)&lt;=$D$19),'Dados de Entrada'!N343,"")</f>
        <v>Setembro/2021</v>
      </c>
      <c r="C353" s="100">
        <f t="shared" si="33"/>
        <v>87746.454945074758</v>
      </c>
      <c r="D353" s="97">
        <f>IF(B353="","",IFERROR(
INDEX('Dados de Entrada'!$K$13:$K$35,MATCH(C353,'Dados de Entrada'!$J$13:$J$35,0)),
INDEX('Dados de Entrada'!$K$13:$K$35,MATCH(C353,'Dados de Entrada'!$J$13:$J$35,1))+
(C353-INDEX('Dados de Entrada'!$J$13:$J$35,MATCH(C353,'Dados de Entrada'!$J$13:$J$35,1)))*
(INDEX('Dados de Entrada'!$K$13:$K$35,MATCH(C353,'Dados de Entrada'!$J$13:$J$35,1)+1)-INDEX('Dados de Entrada'!$K$13:$K$35,MATCH(C353,'Dados de Entrada'!$J$13:$J$35,1)))/
(INDEX('Dados de Entrada'!$J$13:$J$35,MATCH(C353,'Dados de Entrada'!$J$13:$J$35,1)+1)-INDEX('Dados de Entrada'!$J$13:$J$35,MATCH(C353,'Dados de Entrada'!$J$13:$J$35,1)))
))</f>
        <v>21752.789521650517</v>
      </c>
      <c r="E353" s="101">
        <f>IF(B353="","",('Dados de Entrada'!O343/'Dados de Entrada'!$Q$6)*'Dados de Entrada'!$L$4)</f>
        <v>7.0254654205607475E-2</v>
      </c>
      <c r="F353" s="101">
        <f t="shared" si="34"/>
        <v>6.5000000000000002E-2</v>
      </c>
      <c r="G353" s="101">
        <f>IF(B353="","",VLOOKUP(MONTH(B353),Retiradas!$P$3:$S$14,3,FALSE))</f>
        <v>1.8791666666666668E-2</v>
      </c>
      <c r="H353" s="137">
        <f>IF(B353="","",(VLOOKUP(MONTH(B353),Evaporação!$D$5:$F$16,3,FALSE)/(1000*3600*24*VLOOKUP(MONTH(B353),'Dados de Entrada'!$T$11:$V$22,3,FALSE)))*Simulação!D353)</f>
        <v>2.0422613156225512E-3</v>
      </c>
      <c r="I353" s="146"/>
      <c r="J353" s="138">
        <f>IF(B353="","",(E353+I353-F353-G353-H353)*3600*24*VLOOKUP(MONTH(B353),'Dados de Entrada'!$T$11:$V$22,3,FALSE))</f>
        <v>-40381.477629159082</v>
      </c>
      <c r="K353" s="100">
        <f>IF(B353="","",IF(J353+K352&lt;'Dados de Entrada'!$G$7,IF(Simulação!J353+K352&lt;'Dados de Entrada'!$L$7,'Dados de Entrada'!$L$7,J353+K352),'Dados de Entrada'!$G$7))</f>
        <v>47364.977315915676</v>
      </c>
      <c r="L353" s="101">
        <f>IF(B353="","",IF(AND(J353&gt;0,K353='Dados de Entrada'!$G$7),(J353/(3600*24*VLOOKUP(MONTH(B353),'Dados de Entrada'!$T$11:$V$22,3,FALSE))),0))</f>
        <v>0</v>
      </c>
      <c r="M353" s="26">
        <f t="shared" si="35"/>
        <v>6.5000000000000002E-2</v>
      </c>
      <c r="N353" s="102">
        <f>IF(B353="","",IF(K353='Dados de Entrada'!$L$7,1,0))</f>
        <v>0</v>
      </c>
      <c r="O353" s="26">
        <f t="shared" si="36"/>
        <v>9</v>
      </c>
      <c r="P353" s="110">
        <f>IF(B353="","",'Dados de Entrada'!$L$7)</f>
        <v>32269</v>
      </c>
      <c r="Q353" s="103">
        <f t="shared" si="37"/>
        <v>333</v>
      </c>
      <c r="U353" s="18"/>
    </row>
    <row r="354" spans="1:21" ht="14.25" customHeight="1" x14ac:dyDescent="0.25">
      <c r="A354" s="18"/>
      <c r="B354" s="99" t="str">
        <f>IF(AND(YEAR('Dados de Entrada'!N344)&gt;=$D$18,YEAR('Dados de Entrada'!N344)&lt;=$D$19),'Dados de Entrada'!N344,"")</f>
        <v>Outubro/2021</v>
      </c>
      <c r="C354" s="100">
        <f t="shared" si="33"/>
        <v>47364.977315915676</v>
      </c>
      <c r="D354" s="97">
        <f>IF(B354="","",IFERROR(
INDEX('Dados de Entrada'!$K$13:$K$35,MATCH(C354,'Dados de Entrada'!$J$13:$J$35,0)),
INDEX('Dados de Entrada'!$K$13:$K$35,MATCH(C354,'Dados de Entrada'!$J$13:$J$35,1))+
(C354-INDEX('Dados de Entrada'!$J$13:$J$35,MATCH(C354,'Dados de Entrada'!$J$13:$J$35,1)))*
(INDEX('Dados de Entrada'!$K$13:$K$35,MATCH(C354,'Dados de Entrada'!$J$13:$J$35,1)+1)-INDEX('Dados de Entrada'!$K$13:$K$35,MATCH(C354,'Dados de Entrada'!$J$13:$J$35,1)))/
(INDEX('Dados de Entrada'!$J$13:$J$35,MATCH(C354,'Dados de Entrada'!$J$13:$J$35,1)+1)-INDEX('Dados de Entrada'!$J$13:$J$35,MATCH(C354,'Dados de Entrada'!$J$13:$J$35,1)))
))</f>
        <v>15634.797594751544</v>
      </c>
      <c r="E354" s="101">
        <f>IF(B354="","",('Dados de Entrada'!O344/'Dados de Entrada'!$Q$6)*'Dados de Entrada'!$L$4)</f>
        <v>0.39518242990654207</v>
      </c>
      <c r="F354" s="101">
        <f t="shared" si="34"/>
        <v>6.2E-2</v>
      </c>
      <c r="G354" s="101">
        <f>IF(B354="","",VLOOKUP(MONTH(B354),Retiradas!$P$3:$S$14,3,FALSE))</f>
        <v>1.81989247311828E-2</v>
      </c>
      <c r="H354" s="137">
        <f>IF(B354="","",(VLOOKUP(MONTH(B354),Evaporação!$D$5:$F$16,3,FALSE)/(1000*3600*24*VLOOKUP(MONTH(B354),'Dados de Entrada'!$T$11:$V$22,3,FALSE)))*Simulação!D354)</f>
        <v>1.2772153949117526E-3</v>
      </c>
      <c r="I354" s="146"/>
      <c r="J354" s="138">
        <f>IF(B354="","",(E354+I354-F354-G354-H354)*3600*24*VLOOKUP(MONTH(B354),'Dados de Entrada'!$T$11:$V$22,3,FALSE))</f>
        <v>840230.92654795048</v>
      </c>
      <c r="K354" s="100">
        <f>IF(B354="","",IF(J354+K353&lt;'Dados de Entrada'!$G$7,IF(Simulação!J354+K353&lt;'Dados de Entrada'!$L$7,'Dados de Entrada'!$L$7,J354+K353),'Dados de Entrada'!$G$7))</f>
        <v>107563.32</v>
      </c>
      <c r="L354" s="101">
        <f>IF(B354="","",IF(AND(J354&gt;0,K354='Dados de Entrada'!$G$7),(J354/(3600*24*VLOOKUP(MONTH(B354),'Dados de Entrada'!$T$11:$V$22,3,FALSE))),0))</f>
        <v>0.31370628978044746</v>
      </c>
      <c r="M354" s="26">
        <f t="shared" si="35"/>
        <v>0.37570628978044746</v>
      </c>
      <c r="N354" s="102">
        <f>IF(B354="","",IF(K354='Dados de Entrada'!$L$7,1,0))</f>
        <v>0</v>
      </c>
      <c r="O354" s="26">
        <f t="shared" si="36"/>
        <v>10</v>
      </c>
      <c r="P354" s="110">
        <f>IF(B354="","",'Dados de Entrada'!$L$7)</f>
        <v>32269</v>
      </c>
      <c r="Q354" s="103">
        <f t="shared" si="37"/>
        <v>334</v>
      </c>
      <c r="U354" s="18"/>
    </row>
    <row r="355" spans="1:21" ht="14.25" customHeight="1" x14ac:dyDescent="0.25">
      <c r="A355" s="18"/>
      <c r="B355" s="99" t="str">
        <f>IF(AND(YEAR('Dados de Entrada'!N345)&gt;=$D$18,YEAR('Dados de Entrada'!N345)&lt;=$D$19),'Dados de Entrada'!N345,"")</f>
        <v>Novembro/2021</v>
      </c>
      <c r="C355" s="100">
        <f t="shared" si="33"/>
        <v>107563.32</v>
      </c>
      <c r="D355" s="97">
        <f>IF(B355="","",IFERROR(
INDEX('Dados de Entrada'!$K$13:$K$35,MATCH(C355,'Dados de Entrada'!$J$13:$J$35,0)),
INDEX('Dados de Entrada'!$K$13:$K$35,MATCH(C355,'Dados de Entrada'!$J$13:$J$35,1))+
(C355-INDEX('Dados de Entrada'!$J$13:$J$35,MATCH(C355,'Dados de Entrada'!$J$13:$J$35,1)))*
(INDEX('Dados de Entrada'!$K$13:$K$35,MATCH(C355,'Dados de Entrada'!$J$13:$J$35,1)+1)-INDEX('Dados de Entrada'!$K$13:$K$35,MATCH(C355,'Dados de Entrada'!$J$13:$J$35,1)))/
(INDEX('Dados de Entrada'!$J$13:$J$35,MATCH(C355,'Dados de Entrada'!$J$13:$J$35,1)+1)-INDEX('Dados de Entrada'!$J$13:$J$35,MATCH(C355,'Dados de Entrada'!$J$13:$J$35,1)))
))</f>
        <v>23900</v>
      </c>
      <c r="E355" s="101">
        <f>IF(B355="","",('Dados de Entrada'!O345/'Dados de Entrada'!$Q$6)*'Dados de Entrada'!$L$4)</f>
        <v>0.32829614953271025</v>
      </c>
      <c r="F355" s="101">
        <f t="shared" si="34"/>
        <v>7.4999999999999997E-2</v>
      </c>
      <c r="G355" s="101">
        <f>IF(B355="","",VLOOKUP(MONTH(B355),Retiradas!$P$3:$S$14,3,FALSE))</f>
        <v>1.8791666666666668E-2</v>
      </c>
      <c r="H355" s="137">
        <f>IF(B355="","",(VLOOKUP(MONTH(B355),Evaporação!$D$5:$F$16,3,FALSE)/(1000*3600*24*VLOOKUP(MONTH(B355),'Dados de Entrada'!$T$11:$V$22,3,FALSE)))*Simulação!D355)</f>
        <v>1.4033873456790122E-3</v>
      </c>
      <c r="I355" s="146"/>
      <c r="J355" s="138">
        <f>IF(B355="","",(E355+I355-F355-G355-H355)*3600*24*VLOOKUP(MONTH(B355),'Dados de Entrada'!$T$11:$V$22,3,FALSE))</f>
        <v>604198.0395887848</v>
      </c>
      <c r="K355" s="100">
        <f>IF(B355="","",IF(J355+K354&lt;'Dados de Entrada'!$G$7,IF(Simulação!J355+K354&lt;'Dados de Entrada'!$L$7,'Dados de Entrada'!$L$7,J355+K354),'Dados de Entrada'!$G$7))</f>
        <v>107563.32</v>
      </c>
      <c r="L355" s="101">
        <f>IF(B355="","",IF(AND(J355&gt;0,K355='Dados de Entrada'!$G$7),(J355/(3600*24*VLOOKUP(MONTH(B355),'Dados de Entrada'!$T$11:$V$22,3,FALSE))),0))</f>
        <v>0.23310109552036451</v>
      </c>
      <c r="M355" s="26">
        <f t="shared" si="35"/>
        <v>0.30810109552036452</v>
      </c>
      <c r="N355" s="102">
        <f>IF(B355="","",IF(K355='Dados de Entrada'!$L$7,1,0))</f>
        <v>0</v>
      </c>
      <c r="O355" s="26">
        <f t="shared" si="36"/>
        <v>11</v>
      </c>
      <c r="P355" s="110">
        <f>IF(B355="","",'Dados de Entrada'!$L$7)</f>
        <v>32269</v>
      </c>
      <c r="Q355" s="103">
        <f t="shared" si="37"/>
        <v>335</v>
      </c>
      <c r="U355" s="18"/>
    </row>
    <row r="356" spans="1:21" ht="14.25" customHeight="1" x14ac:dyDescent="0.25">
      <c r="A356" s="18"/>
      <c r="B356" s="99" t="str">
        <f>IF(AND(YEAR('Dados de Entrada'!N346)&gt;=$D$18,YEAR('Dados de Entrada'!N346)&lt;=$D$19),'Dados de Entrada'!N346,"")</f>
        <v>Dezembro/2021</v>
      </c>
      <c r="C356" s="100">
        <f t="shared" si="33"/>
        <v>107563.32</v>
      </c>
      <c r="D356" s="97">
        <f>IF(B356="","",IFERROR(
INDEX('Dados de Entrada'!$K$13:$K$35,MATCH(C356,'Dados de Entrada'!$J$13:$J$35,0)),
INDEX('Dados de Entrada'!$K$13:$K$35,MATCH(C356,'Dados de Entrada'!$J$13:$J$35,1))+
(C356-INDEX('Dados de Entrada'!$J$13:$J$35,MATCH(C356,'Dados de Entrada'!$J$13:$J$35,1)))*
(INDEX('Dados de Entrada'!$K$13:$K$35,MATCH(C356,'Dados de Entrada'!$J$13:$J$35,1)+1)-INDEX('Dados de Entrada'!$K$13:$K$35,MATCH(C356,'Dados de Entrada'!$J$13:$J$35,1)))/
(INDEX('Dados de Entrada'!$J$13:$J$35,MATCH(C356,'Dados de Entrada'!$J$13:$J$35,1)+1)-INDEX('Dados de Entrada'!$J$13:$J$35,MATCH(C356,'Dados de Entrada'!$J$13:$J$35,1)))
))</f>
        <v>23900</v>
      </c>
      <c r="E356" s="101">
        <f>IF(B356="","",('Dados de Entrada'!O346/'Dados de Entrada'!$Q$6)*'Dados de Entrada'!$L$4)</f>
        <v>0.36835573831775703</v>
      </c>
      <c r="F356" s="101">
        <f t="shared" si="34"/>
        <v>8.9200000000000002E-2</v>
      </c>
      <c r="G356" s="101">
        <f>IF(B356="","",VLOOKUP(MONTH(B356),Retiradas!$P$3:$S$14,3,FALSE))</f>
        <v>1.81989247311828E-2</v>
      </c>
      <c r="H356" s="137">
        <f>IF(B356="","",(VLOOKUP(MONTH(B356),Evaporação!$D$5:$F$16,3,FALSE)/(1000*3600*24*VLOOKUP(MONTH(B356),'Dados de Entrada'!$T$11:$V$22,3,FALSE)))*Simulação!D356)</f>
        <v>1.0681115591397851E-3</v>
      </c>
      <c r="I356" s="146"/>
      <c r="J356" s="138">
        <f>IF(B356="","",(E356+I356-F356-G356-H356)*3600*24*VLOOKUP(MONTH(B356),'Dados de Entrada'!$T$11:$V$22,3,FALSE))</f>
        <v>696085.89951028046</v>
      </c>
      <c r="K356" s="100">
        <f>IF(B356="","",IF(J356+K355&lt;'Dados de Entrada'!$G$7,IF(Simulação!J356+K355&lt;'Dados de Entrada'!$L$7,'Dados de Entrada'!$L$7,J356+K355),'Dados de Entrada'!$G$7))</f>
        <v>107563.32</v>
      </c>
      <c r="L356" s="101">
        <f>IF(B356="","",IF(AND(J356&gt;0,K356='Dados de Entrada'!$G$7),(J356/(3600*24*VLOOKUP(MONTH(B356),'Dados de Entrada'!$T$11:$V$22,3,FALSE))),0))</f>
        <v>0.25988870202743447</v>
      </c>
      <c r="M356" s="26">
        <f t="shared" si="35"/>
        <v>0.34908870202743447</v>
      </c>
      <c r="N356" s="102">
        <f>IF(B356="","",IF(K356='Dados de Entrada'!$L$7,1,0))</f>
        <v>0</v>
      </c>
      <c r="O356" s="26">
        <f t="shared" si="36"/>
        <v>12</v>
      </c>
      <c r="P356" s="110">
        <f>IF(B356="","",'Dados de Entrada'!$L$7)</f>
        <v>32269</v>
      </c>
      <c r="Q356" s="103">
        <f t="shared" si="37"/>
        <v>336</v>
      </c>
      <c r="U356" s="18"/>
    </row>
    <row r="357" spans="1:21" ht="14.25" customHeight="1" x14ac:dyDescent="0.25">
      <c r="A357" s="18"/>
      <c r="B357" s="99" t="str">
        <f>IF(AND(YEAR('Dados de Entrada'!N347)&gt;=$D$18,YEAR('Dados de Entrada'!N347)&lt;=$D$19),'Dados de Entrada'!N347,"")</f>
        <v>Janeiro/2022</v>
      </c>
      <c r="C357" s="100">
        <f t="shared" si="33"/>
        <v>107563.32</v>
      </c>
      <c r="D357" s="97">
        <f>IF(B357="","",IFERROR(
INDEX('Dados de Entrada'!$K$13:$K$35,MATCH(C357,'Dados de Entrada'!$J$13:$J$35,0)),
INDEX('Dados de Entrada'!$K$13:$K$35,MATCH(C357,'Dados de Entrada'!$J$13:$J$35,1))+
(C357-INDEX('Dados de Entrada'!$J$13:$J$35,MATCH(C357,'Dados de Entrada'!$J$13:$J$35,1)))*
(INDEX('Dados de Entrada'!$K$13:$K$35,MATCH(C357,'Dados de Entrada'!$J$13:$J$35,1)+1)-INDEX('Dados de Entrada'!$K$13:$K$35,MATCH(C357,'Dados de Entrada'!$J$13:$J$35,1)))/
(INDEX('Dados de Entrada'!$J$13:$J$35,MATCH(C357,'Dados de Entrada'!$J$13:$J$35,1)+1)-INDEX('Dados de Entrada'!$J$13:$J$35,MATCH(C357,'Dados de Entrada'!$J$13:$J$35,1)))
))</f>
        <v>23900</v>
      </c>
      <c r="E357" s="101">
        <f>IF(B357="","",('Dados de Entrada'!O347/'Dados de Entrada'!$Q$6)*'Dados de Entrada'!$L$4)</f>
        <v>1.1659385420560748</v>
      </c>
      <c r="F357" s="101">
        <f t="shared" si="34"/>
        <v>8.9200000000000002E-2</v>
      </c>
      <c r="G357" s="101">
        <f>IF(B357="","",VLOOKUP(MONTH(B357),Retiradas!$P$3:$S$14,3,FALSE))</f>
        <v>1.81989247311828E-2</v>
      </c>
      <c r="H357" s="137">
        <f>IF(B357="","",(VLOOKUP(MONTH(B357),Evaporação!$D$5:$F$16,3,FALSE)/(1000*3600*24*VLOOKUP(MONTH(B357),'Dados de Entrada'!$T$11:$V$22,3,FALSE)))*Simulação!D357)</f>
        <v>1.0056488948626046E-3</v>
      </c>
      <c r="I357" s="146"/>
      <c r="J357" s="138">
        <f>IF(B357="","",(E357+I357-F357-G357-H357)*3600*24*VLOOKUP(MONTH(B357),'Dados de Entrada'!$T$11:$V$22,3,FALSE))</f>
        <v>2832498.9810429909</v>
      </c>
      <c r="K357" s="100">
        <f>IF(B357="","",IF(J357+K356&lt;'Dados de Entrada'!$G$7,IF(Simulação!J357+K356&lt;'Dados de Entrada'!$L$7,'Dados de Entrada'!$L$7,J357+K356),'Dados de Entrada'!$G$7))</f>
        <v>107563.32</v>
      </c>
      <c r="L357" s="101">
        <f>IF(B357="","",IF(AND(J357&gt;0,K357='Dados de Entrada'!$G$7),(J357/(3600*24*VLOOKUP(MONTH(B357),'Dados de Entrada'!$T$11:$V$22,3,FALSE))),0))</f>
        <v>1.0575339684300296</v>
      </c>
      <c r="M357" s="26">
        <f t="shared" si="35"/>
        <v>1.1467339684300295</v>
      </c>
      <c r="N357" s="102">
        <f>IF(B357="","",IF(K357='Dados de Entrada'!$L$7,1,0))</f>
        <v>0</v>
      </c>
      <c r="O357" s="26">
        <f t="shared" si="36"/>
        <v>1</v>
      </c>
      <c r="P357" s="110">
        <f>IF(B357="","",'Dados de Entrada'!$L$7)</f>
        <v>32269</v>
      </c>
      <c r="Q357" s="103">
        <f t="shared" si="37"/>
        <v>337</v>
      </c>
      <c r="U357" s="18"/>
    </row>
    <row r="358" spans="1:21" ht="14.25" customHeight="1" x14ac:dyDescent="0.25">
      <c r="A358" s="18"/>
      <c r="B358" s="99" t="str">
        <f>IF(AND(YEAR('Dados de Entrada'!N348)&gt;=$D$18,YEAR('Dados de Entrada'!N348)&lt;=$D$19),'Dados de Entrada'!N348,"")</f>
        <v>Fevereiro/2022</v>
      </c>
      <c r="C358" s="100">
        <f t="shared" si="33"/>
        <v>107563.32</v>
      </c>
      <c r="D358" s="97">
        <f>IF(B358="","",IFERROR(
INDEX('Dados de Entrada'!$K$13:$K$35,MATCH(C358,'Dados de Entrada'!$J$13:$J$35,0)),
INDEX('Dados de Entrada'!$K$13:$K$35,MATCH(C358,'Dados de Entrada'!$J$13:$J$35,1))+
(C358-INDEX('Dados de Entrada'!$J$13:$J$35,MATCH(C358,'Dados de Entrada'!$J$13:$J$35,1)))*
(INDEX('Dados de Entrada'!$K$13:$K$35,MATCH(C358,'Dados de Entrada'!$J$13:$J$35,1)+1)-INDEX('Dados de Entrada'!$K$13:$K$35,MATCH(C358,'Dados de Entrada'!$J$13:$J$35,1)))/
(INDEX('Dados de Entrada'!$J$13:$J$35,MATCH(C358,'Dados de Entrada'!$J$13:$J$35,1)+1)-INDEX('Dados de Entrada'!$J$13:$J$35,MATCH(C358,'Dados de Entrada'!$J$13:$J$35,1)))
))</f>
        <v>23900</v>
      </c>
      <c r="E358" s="101">
        <f>IF(B358="","",('Dados de Entrada'!O348/'Dados de Entrada'!$Q$6)*'Dados de Entrada'!$L$4)</f>
        <v>1.1138490467289719</v>
      </c>
      <c r="F358" s="101">
        <f t="shared" si="34"/>
        <v>9.5000000000000001E-2</v>
      </c>
      <c r="G358" s="101">
        <f>IF(B358="","",VLOOKUP(MONTH(B358),Retiradas!$P$3:$S$14,3,FALSE))</f>
        <v>2.0107142857142858E-2</v>
      </c>
      <c r="H358" s="137">
        <f>IF(B358="","",(VLOOKUP(MONTH(B358),Evaporação!$D$5:$F$16,3,FALSE)/(1000*3600*24*VLOOKUP(MONTH(B358),'Dados de Entrada'!$T$11:$V$22,3,FALSE)))*Simulação!D358)</f>
        <v>1.1025297619047618E-3</v>
      </c>
      <c r="I358" s="146"/>
      <c r="J358" s="138">
        <f>IF(B358="","",(E358+I358-F358-G358-H358)*3600*24*VLOOKUP(MONTH(B358),'Dados de Entrada'!$T$11:$V$22,3,FALSE))</f>
        <v>2413489.1738467291</v>
      </c>
      <c r="K358" s="100">
        <f>IF(B358="","",IF(J358+K357&lt;'Dados de Entrada'!$G$7,IF(Simulação!J358+K357&lt;'Dados de Entrada'!$L$7,'Dados de Entrada'!$L$7,J358+K357),'Dados de Entrada'!$G$7))</f>
        <v>107563.32</v>
      </c>
      <c r="L358" s="101">
        <f>IF(B358="","",IF(AND(J358&gt;0,K358='Dados de Entrada'!$G$7),(J358/(3600*24*VLOOKUP(MONTH(B358),'Dados de Entrada'!$T$11:$V$22,3,FALSE))),0))</f>
        <v>0.99763937410992443</v>
      </c>
      <c r="M358" s="26">
        <f t="shared" si="35"/>
        <v>1.0926393741099245</v>
      </c>
      <c r="N358" s="102">
        <f>IF(B358="","",IF(K358='Dados de Entrada'!$L$7,1,0))</f>
        <v>0</v>
      </c>
      <c r="O358" s="26">
        <f t="shared" si="36"/>
        <v>2</v>
      </c>
      <c r="P358" s="110">
        <f>IF(B358="","",'Dados de Entrada'!$L$7)</f>
        <v>32269</v>
      </c>
      <c r="Q358" s="103">
        <f t="shared" si="37"/>
        <v>338</v>
      </c>
      <c r="U358" s="18"/>
    </row>
    <row r="359" spans="1:21" ht="14.25" customHeight="1" x14ac:dyDescent="0.25">
      <c r="A359" s="18"/>
      <c r="B359" s="99" t="str">
        <f>IF(AND(YEAR('Dados de Entrada'!N349)&gt;=$D$18,YEAR('Dados de Entrada'!N349)&lt;=$D$19),'Dados de Entrada'!N349,"")</f>
        <v>Março/2022</v>
      </c>
      <c r="C359" s="100">
        <f t="shared" si="33"/>
        <v>107563.32</v>
      </c>
      <c r="D359" s="97">
        <f>IF(B359="","",IFERROR(
INDEX('Dados de Entrada'!$K$13:$K$35,MATCH(C359,'Dados de Entrada'!$J$13:$J$35,0)),
INDEX('Dados de Entrada'!$K$13:$K$35,MATCH(C359,'Dados de Entrada'!$J$13:$J$35,1))+
(C359-INDEX('Dados de Entrada'!$J$13:$J$35,MATCH(C359,'Dados de Entrada'!$J$13:$J$35,1)))*
(INDEX('Dados de Entrada'!$K$13:$K$35,MATCH(C359,'Dados de Entrada'!$J$13:$J$35,1)+1)-INDEX('Dados de Entrada'!$K$13:$K$35,MATCH(C359,'Dados de Entrada'!$J$13:$J$35,1)))/
(INDEX('Dados de Entrada'!$J$13:$J$35,MATCH(C359,'Dados de Entrada'!$J$13:$J$35,1)+1)-INDEX('Dados de Entrada'!$J$13:$J$35,MATCH(C359,'Dados de Entrada'!$J$13:$J$35,1)))
))</f>
        <v>23900</v>
      </c>
      <c r="E359" s="101">
        <f>IF(B359="","",('Dados de Entrada'!O349/'Dados de Entrada'!$Q$6)*'Dados de Entrada'!$L$4)</f>
        <v>0.36703244859813083</v>
      </c>
      <c r="F359" s="101">
        <f t="shared" si="34"/>
        <v>0.1</v>
      </c>
      <c r="G359" s="101">
        <f>IF(B359="","",VLOOKUP(MONTH(B359),Retiradas!$P$3:$S$14,3,FALSE))</f>
        <v>1.81989247311828E-2</v>
      </c>
      <c r="H359" s="137">
        <f>IF(B359="","",(VLOOKUP(MONTH(B359),Evaporação!$D$5:$F$16,3,FALSE)/(1000*3600*24*VLOOKUP(MONTH(B359),'Dados de Entrada'!$T$11:$V$22,3,FALSE)))*Simulação!D359)</f>
        <v>1.0279569892473119E-3</v>
      </c>
      <c r="I359" s="146"/>
      <c r="J359" s="138">
        <f>IF(B359="","",(E359+I359-F359-G359-H359)*3600*24*VLOOKUP(MONTH(B359),'Dados de Entrada'!$T$11:$V$22,3,FALSE))</f>
        <v>663722.43032523349</v>
      </c>
      <c r="K359" s="100">
        <f>IF(B359="","",IF(J359+K358&lt;'Dados de Entrada'!$G$7,IF(Simulação!J359+K358&lt;'Dados de Entrada'!$L$7,'Dados de Entrada'!$L$7,J359+K358),'Dados de Entrada'!$G$7))</f>
        <v>107563.32</v>
      </c>
      <c r="L359" s="101">
        <f>IF(B359="","",IF(AND(J359&gt;0,K359='Dados de Entrada'!$G$7),(J359/(3600*24*VLOOKUP(MONTH(B359),'Dados de Entrada'!$T$11:$V$22,3,FALSE))),0))</f>
        <v>0.24780556687770067</v>
      </c>
      <c r="M359" s="26">
        <f t="shared" si="35"/>
        <v>0.3478055668777007</v>
      </c>
      <c r="N359" s="102">
        <f>IF(B359="","",IF(K359='Dados de Entrada'!$L$7,1,0))</f>
        <v>0</v>
      </c>
      <c r="O359" s="26">
        <f t="shared" si="36"/>
        <v>3</v>
      </c>
      <c r="P359" s="110">
        <f>IF(B359="","",'Dados de Entrada'!$L$7)</f>
        <v>32269</v>
      </c>
      <c r="Q359" s="103">
        <f t="shared" si="37"/>
        <v>339</v>
      </c>
      <c r="U359" s="18"/>
    </row>
    <row r="360" spans="1:21" ht="14.25" customHeight="1" x14ac:dyDescent="0.25">
      <c r="A360" s="18"/>
      <c r="B360" s="99" t="str">
        <f>IF(AND(YEAR('Dados de Entrada'!N350)&gt;=$D$18,YEAR('Dados de Entrada'!N350)&lt;=$D$19),'Dados de Entrada'!N350,"")</f>
        <v>Abril/2022</v>
      </c>
      <c r="C360" s="100">
        <f t="shared" si="33"/>
        <v>107563.32</v>
      </c>
      <c r="D360" s="97">
        <f>IF(B360="","",IFERROR(
INDEX('Dados de Entrada'!$K$13:$K$35,MATCH(C360,'Dados de Entrada'!$J$13:$J$35,0)),
INDEX('Dados de Entrada'!$K$13:$K$35,MATCH(C360,'Dados de Entrada'!$J$13:$J$35,1))+
(C360-INDEX('Dados de Entrada'!$J$13:$J$35,MATCH(C360,'Dados de Entrada'!$J$13:$J$35,1)))*
(INDEX('Dados de Entrada'!$K$13:$K$35,MATCH(C360,'Dados de Entrada'!$J$13:$J$35,1)+1)-INDEX('Dados de Entrada'!$K$13:$K$35,MATCH(C360,'Dados de Entrada'!$J$13:$J$35,1)))/
(INDEX('Dados de Entrada'!$J$13:$J$35,MATCH(C360,'Dados de Entrada'!$J$13:$J$35,1)+1)-INDEX('Dados de Entrada'!$J$13:$J$35,MATCH(C360,'Dados de Entrada'!$J$13:$J$35,1)))
))</f>
        <v>23900</v>
      </c>
      <c r="E360" s="101">
        <f>IF(B360="","",('Dados de Entrada'!O350/'Dados de Entrada'!$Q$6)*'Dados de Entrada'!$L$4)</f>
        <v>0.29064254205607476</v>
      </c>
      <c r="F360" s="101">
        <f t="shared" si="34"/>
        <v>0.09</v>
      </c>
      <c r="G360" s="101">
        <f>IF(B360="","",VLOOKUP(MONTH(B360),Retiradas!$P$3:$S$14,3,FALSE))</f>
        <v>1.8791666666666668E-2</v>
      </c>
      <c r="H360" s="137">
        <f>IF(B360="","",(VLOOKUP(MONTH(B360),Evaporação!$D$5:$F$16,3,FALSE)/(1000*3600*24*VLOOKUP(MONTH(B360),'Dados de Entrada'!$T$11:$V$22,3,FALSE)))*Simulação!D360)</f>
        <v>1.2143634259259258E-3</v>
      </c>
      <c r="I360" s="146"/>
      <c r="J360" s="138">
        <f>IF(B360="","",(E360+I360-F360-G360-H360)*3600*24*VLOOKUP(MONTH(B360),'Dados de Entrada'!$T$11:$V$22,3,FALSE))</f>
        <v>468209.83900934574</v>
      </c>
      <c r="K360" s="100">
        <f>IF(B360="","",IF(J360+K359&lt;'Dados de Entrada'!$G$7,IF(Simulação!J360+K359&lt;'Dados de Entrada'!$L$7,'Dados de Entrada'!$L$7,J360+K359),'Dados de Entrada'!$G$7))</f>
        <v>107563.32</v>
      </c>
      <c r="L360" s="101">
        <f>IF(B360="","",IF(AND(J360&gt;0,K360='Dados de Entrada'!$G$7),(J360/(3600*24*VLOOKUP(MONTH(B360),'Dados de Entrada'!$T$11:$V$22,3,FALSE))),0))</f>
        <v>0.18063651196348215</v>
      </c>
      <c r="M360" s="26">
        <f t="shared" si="35"/>
        <v>0.27063651196348215</v>
      </c>
      <c r="N360" s="102">
        <f>IF(B360="","",IF(K360='Dados de Entrada'!$L$7,1,0))</f>
        <v>0</v>
      </c>
      <c r="O360" s="26">
        <f t="shared" si="36"/>
        <v>4</v>
      </c>
      <c r="P360" s="110">
        <f>IF(B360="","",'Dados de Entrada'!$L$7)</f>
        <v>32269</v>
      </c>
      <c r="Q360" s="103">
        <f t="shared" si="37"/>
        <v>340</v>
      </c>
      <c r="U360" s="18"/>
    </row>
    <row r="361" spans="1:21" ht="14.25" customHeight="1" x14ac:dyDescent="0.25">
      <c r="A361" s="18"/>
      <c r="B361" s="99" t="str">
        <f>IF(AND(YEAR('Dados de Entrada'!N351)&gt;=$D$18,YEAR('Dados de Entrada'!N351)&lt;=$D$19),'Dados de Entrada'!N351,"")</f>
        <v>Maio/2022</v>
      </c>
      <c r="C361" s="100">
        <f t="shared" si="33"/>
        <v>107563.32</v>
      </c>
      <c r="D361" s="97">
        <f>IF(B361="","",IFERROR(
INDEX('Dados de Entrada'!$K$13:$K$35,MATCH(C361,'Dados de Entrada'!$J$13:$J$35,0)),
INDEX('Dados de Entrada'!$K$13:$K$35,MATCH(C361,'Dados de Entrada'!$J$13:$J$35,1))+
(C361-INDEX('Dados de Entrada'!$J$13:$J$35,MATCH(C361,'Dados de Entrada'!$J$13:$J$35,1)))*
(INDEX('Dados de Entrada'!$K$13:$K$35,MATCH(C361,'Dados de Entrada'!$J$13:$J$35,1)+1)-INDEX('Dados de Entrada'!$K$13:$K$35,MATCH(C361,'Dados de Entrada'!$J$13:$J$35,1)))/
(INDEX('Dados de Entrada'!$J$13:$J$35,MATCH(C361,'Dados de Entrada'!$J$13:$J$35,1)+1)-INDEX('Dados de Entrada'!$J$13:$J$35,MATCH(C361,'Dados de Entrada'!$J$13:$J$35,1)))
))</f>
        <v>23900</v>
      </c>
      <c r="E361" s="101">
        <f>IF(B361="","",('Dados de Entrada'!O351/'Dados de Entrada'!$Q$6)*'Dados de Entrada'!$L$4)</f>
        <v>0.22062848598130841</v>
      </c>
      <c r="F361" s="101">
        <f t="shared" si="34"/>
        <v>8.5000000000000006E-2</v>
      </c>
      <c r="G361" s="101">
        <f>IF(B361="","",VLOOKUP(MONTH(B361),Retiradas!$P$3:$S$14,3,FALSE))</f>
        <v>1.81989247311828E-2</v>
      </c>
      <c r="H361" s="137">
        <f>IF(B361="","",(VLOOKUP(MONTH(B361),Evaporação!$D$5:$F$16,3,FALSE)/(1000*3600*24*VLOOKUP(MONTH(B361),'Dados de Entrada'!$T$11:$V$22,3,FALSE)))*Simulação!D361)</f>
        <v>1.2760229988052567E-3</v>
      </c>
      <c r="I361" s="146"/>
      <c r="J361" s="138">
        <f>IF(B361="","",(E361+I361-F361-G361-H361)*3600*24*VLOOKUP(MONTH(B361),'Dados de Entrada'!$T$11:$V$22,3,FALSE))</f>
        <v>311105.63685233635</v>
      </c>
      <c r="K361" s="100">
        <f>IF(B361="","",IF(J361+K360&lt;'Dados de Entrada'!$G$7,IF(Simulação!J361+K360&lt;'Dados de Entrada'!$L$7,'Dados de Entrada'!$L$7,J361+K360),'Dados de Entrada'!$G$7))</f>
        <v>107563.32</v>
      </c>
      <c r="L361" s="101">
        <f>IF(B361="","",IF(AND(J361&gt;0,K361='Dados de Entrada'!$G$7),(J361/(3600*24*VLOOKUP(MONTH(B361),'Dados de Entrada'!$T$11:$V$22,3,FALSE))),0))</f>
        <v>0.11615353825132033</v>
      </c>
      <c r="M361" s="26">
        <f t="shared" si="35"/>
        <v>0.20115353825132032</v>
      </c>
      <c r="N361" s="102">
        <f>IF(B361="","",IF(K361='Dados de Entrada'!$L$7,1,0))</f>
        <v>0</v>
      </c>
      <c r="O361" s="26">
        <f t="shared" si="36"/>
        <v>5</v>
      </c>
      <c r="P361" s="110">
        <f>IF(B361="","",'Dados de Entrada'!$L$7)</f>
        <v>32269</v>
      </c>
      <c r="Q361" s="103">
        <f t="shared" si="37"/>
        <v>341</v>
      </c>
      <c r="U361" s="18"/>
    </row>
    <row r="362" spans="1:21" ht="14.25" customHeight="1" x14ac:dyDescent="0.25">
      <c r="A362" s="18"/>
      <c r="B362" s="99" t="str">
        <f>IF(AND(YEAR('Dados de Entrada'!N352)&gt;=$D$18,YEAR('Dados de Entrada'!N352)&lt;=$D$19),'Dados de Entrada'!N352,"")</f>
        <v>Junho/2022</v>
      </c>
      <c r="C362" s="100">
        <f t="shared" si="33"/>
        <v>107563.32</v>
      </c>
      <c r="D362" s="97">
        <f>IF(B362="","",IFERROR(
INDEX('Dados de Entrada'!$K$13:$K$35,MATCH(C362,'Dados de Entrada'!$J$13:$J$35,0)),
INDEX('Dados de Entrada'!$K$13:$K$35,MATCH(C362,'Dados de Entrada'!$J$13:$J$35,1))+
(C362-INDEX('Dados de Entrada'!$J$13:$J$35,MATCH(C362,'Dados de Entrada'!$J$13:$J$35,1)))*
(INDEX('Dados de Entrada'!$K$13:$K$35,MATCH(C362,'Dados de Entrada'!$J$13:$J$35,1)+1)-INDEX('Dados de Entrada'!$K$13:$K$35,MATCH(C362,'Dados de Entrada'!$J$13:$J$35,1)))/
(INDEX('Dados de Entrada'!$J$13:$J$35,MATCH(C362,'Dados de Entrada'!$J$13:$J$35,1)+1)-INDEX('Dados de Entrada'!$J$13:$J$35,MATCH(C362,'Dados de Entrada'!$J$13:$J$35,1)))
))</f>
        <v>23900</v>
      </c>
      <c r="E362" s="101">
        <f>IF(B362="","",('Dados de Entrada'!O352/'Dados de Entrada'!$Q$6)*'Dados de Entrada'!$L$4)</f>
        <v>0.18165158878504672</v>
      </c>
      <c r="F362" s="101">
        <f t="shared" si="34"/>
        <v>7.0000000000000007E-2</v>
      </c>
      <c r="G362" s="101">
        <f>IF(B362="","",VLOOKUP(MONTH(B362),Retiradas!$P$3:$S$14,3,FALSE))</f>
        <v>1.8791666666666668E-2</v>
      </c>
      <c r="H362" s="137">
        <f>IF(B362="","",(VLOOKUP(MONTH(B362),Evaporação!$D$5:$F$16,3,FALSE)/(1000*3600*24*VLOOKUP(MONTH(B362),'Dados de Entrada'!$T$11:$V$22,3,FALSE)))*Simulação!D362)</f>
        <v>1.4504128086419755E-3</v>
      </c>
      <c r="I362" s="146"/>
      <c r="J362" s="138">
        <f>IF(B362="","",(E362+I362-F362-G362-H362)*3600*24*VLOOKUP(MONTH(B362),'Dados de Entrada'!$T$11:$V$22,3,FALSE))</f>
        <v>236933.44813084108</v>
      </c>
      <c r="K362" s="100">
        <f>IF(B362="","",IF(J362+K361&lt;'Dados de Entrada'!$G$7,IF(Simulação!J362+K361&lt;'Dados de Entrada'!$L$7,'Dados de Entrada'!$L$7,J362+K361),'Dados de Entrada'!$G$7))</f>
        <v>107563.32</v>
      </c>
      <c r="L362" s="101">
        <f>IF(B362="","",IF(AND(J362&gt;0,K362='Dados de Entrada'!$G$7),(J362/(3600*24*VLOOKUP(MONTH(B362),'Dados de Entrada'!$T$11:$V$22,3,FALSE))),0))</f>
        <v>9.1409509309738068E-2</v>
      </c>
      <c r="M362" s="26">
        <f t="shared" si="35"/>
        <v>0.16140950930973808</v>
      </c>
      <c r="N362" s="102">
        <f>IF(B362="","",IF(K362='Dados de Entrada'!$L$7,1,0))</f>
        <v>0</v>
      </c>
      <c r="O362" s="26">
        <f t="shared" si="36"/>
        <v>6</v>
      </c>
      <c r="P362" s="110">
        <f>IF(B362="","",'Dados de Entrada'!$L$7)</f>
        <v>32269</v>
      </c>
      <c r="Q362" s="103">
        <f t="shared" si="37"/>
        <v>342</v>
      </c>
      <c r="U362" s="18"/>
    </row>
    <row r="363" spans="1:21" ht="14.25" customHeight="1" x14ac:dyDescent="0.25">
      <c r="A363" s="18"/>
      <c r="B363" s="99" t="str">
        <f>IF(AND(YEAR('Dados de Entrada'!N353)&gt;=$D$18,YEAR('Dados de Entrada'!N353)&lt;=$D$19),'Dados de Entrada'!N353,"")</f>
        <v>Julho/2022</v>
      </c>
      <c r="C363" s="100">
        <f t="shared" si="33"/>
        <v>107563.32</v>
      </c>
      <c r="D363" s="97">
        <f>IF(B363="","",IFERROR(
INDEX('Dados de Entrada'!$K$13:$K$35,MATCH(C363,'Dados de Entrada'!$J$13:$J$35,0)),
INDEX('Dados de Entrada'!$K$13:$K$35,MATCH(C363,'Dados de Entrada'!$J$13:$J$35,1))+
(C363-INDEX('Dados de Entrada'!$J$13:$J$35,MATCH(C363,'Dados de Entrada'!$J$13:$J$35,1)))*
(INDEX('Dados de Entrada'!$K$13:$K$35,MATCH(C363,'Dados de Entrada'!$J$13:$J$35,1)+1)-INDEX('Dados de Entrada'!$K$13:$K$35,MATCH(C363,'Dados de Entrada'!$J$13:$J$35,1)))/
(INDEX('Dados de Entrada'!$J$13:$J$35,MATCH(C363,'Dados de Entrada'!$J$13:$J$35,1)+1)-INDEX('Dados de Entrada'!$J$13:$J$35,MATCH(C363,'Dados de Entrada'!$J$13:$J$35,1)))
))</f>
        <v>23900</v>
      </c>
      <c r="E363" s="101">
        <f>IF(B363="","",('Dados de Entrada'!O353/'Dados de Entrada'!$Q$6)*'Dados de Entrada'!$L$4)</f>
        <v>0.14880994392523364</v>
      </c>
      <c r="F363" s="101">
        <f t="shared" si="34"/>
        <v>7.0000000000000007E-2</v>
      </c>
      <c r="G363" s="101">
        <f>IF(B363="","",VLOOKUP(MONTH(B363),Retiradas!$P$3:$S$14,3,FALSE))</f>
        <v>1.81989247311828E-2</v>
      </c>
      <c r="H363" s="137">
        <f>IF(B363="","",(VLOOKUP(MONTH(B363),Evaporação!$D$5:$F$16,3,FALSE)/(1000*3600*24*VLOOKUP(MONTH(B363),'Dados de Entrada'!$T$11:$V$22,3,FALSE)))*Simulação!D363)</f>
        <v>1.8346176821983273E-3</v>
      </c>
      <c r="I363" s="146"/>
      <c r="J363" s="138">
        <f>IF(B363="","",(E363+I363-F363-G363-H363)*3600*24*VLOOKUP(MONTH(B363),'Dados de Entrada'!$T$11:$V$22,3,FALSE))</f>
        <v>157426.71380934573</v>
      </c>
      <c r="K363" s="100">
        <f>IF(B363="","",IF(J363+K362&lt;'Dados de Entrada'!$G$7,IF(Simulação!J363+K362&lt;'Dados de Entrada'!$L$7,'Dados de Entrada'!$L$7,J363+K362),'Dados de Entrada'!$G$7))</f>
        <v>107563.32</v>
      </c>
      <c r="L363" s="101">
        <f>IF(B363="","",IF(AND(J363&gt;0,K363='Dados de Entrada'!$G$7),(J363/(3600*24*VLOOKUP(MONTH(B363),'Dados de Entrada'!$T$11:$V$22,3,FALSE))),0))</f>
        <v>5.8776401511852497E-2</v>
      </c>
      <c r="M363" s="26">
        <f t="shared" si="35"/>
        <v>0.12877640151185249</v>
      </c>
      <c r="N363" s="102">
        <f>IF(B363="","",IF(K363='Dados de Entrada'!$L$7,1,0))</f>
        <v>0</v>
      </c>
      <c r="O363" s="26">
        <f t="shared" si="36"/>
        <v>7</v>
      </c>
      <c r="P363" s="110">
        <f>IF(B363="","",'Dados de Entrada'!$L$7)</f>
        <v>32269</v>
      </c>
      <c r="Q363" s="103">
        <f t="shared" si="37"/>
        <v>343</v>
      </c>
      <c r="U363" s="18"/>
    </row>
    <row r="364" spans="1:21" ht="14.25" customHeight="1" x14ac:dyDescent="0.25">
      <c r="A364" s="18"/>
      <c r="B364" s="99" t="str">
        <f>IF(AND(YEAR('Dados de Entrada'!N354)&gt;=$D$18,YEAR('Dados de Entrada'!N354)&lt;=$D$19),'Dados de Entrada'!N354,"")</f>
        <v>Agosto/2022</v>
      </c>
      <c r="C364" s="100">
        <f t="shared" si="33"/>
        <v>107563.32</v>
      </c>
      <c r="D364" s="97">
        <f>IF(B364="","",IFERROR(
INDEX('Dados de Entrada'!$K$13:$K$35,MATCH(C364,'Dados de Entrada'!$J$13:$J$35,0)),
INDEX('Dados de Entrada'!$K$13:$K$35,MATCH(C364,'Dados de Entrada'!$J$13:$J$35,1))+
(C364-INDEX('Dados de Entrada'!$J$13:$J$35,MATCH(C364,'Dados de Entrada'!$J$13:$J$35,1)))*
(INDEX('Dados de Entrada'!$K$13:$K$35,MATCH(C364,'Dados de Entrada'!$J$13:$J$35,1)+1)-INDEX('Dados de Entrada'!$K$13:$K$35,MATCH(C364,'Dados de Entrada'!$J$13:$J$35,1)))/
(INDEX('Dados de Entrada'!$J$13:$J$35,MATCH(C364,'Dados de Entrada'!$J$13:$J$35,1)+1)-INDEX('Dados de Entrada'!$J$13:$J$35,MATCH(C364,'Dados de Entrada'!$J$13:$J$35,1)))
))</f>
        <v>23900</v>
      </c>
      <c r="E364" s="101">
        <f>IF(B364="","",('Dados de Entrada'!O354/'Dados de Entrada'!$Q$6)*'Dados de Entrada'!$L$4)</f>
        <v>0.12523132710280374</v>
      </c>
      <c r="F364" s="101">
        <f t="shared" si="34"/>
        <v>6.7000000000000004E-2</v>
      </c>
      <c r="G364" s="101">
        <f>IF(B364="","",VLOOKUP(MONTH(B364),Retiradas!$P$3:$S$14,3,FALSE))</f>
        <v>1.81989247311828E-2</v>
      </c>
      <c r="H364" s="137">
        <f>IF(B364="","",(VLOOKUP(MONTH(B364),Evaporação!$D$5:$F$16,3,FALSE)/(1000*3600*24*VLOOKUP(MONTH(B364),'Dados de Entrada'!$T$11:$V$22,3,FALSE)))*Simulação!D364)</f>
        <v>2.3905353942652329E-3</v>
      </c>
      <c r="I364" s="146"/>
      <c r="J364" s="138">
        <f>IF(B364="","",(E364+I364-F364-G364-H364)*3600*24*VLOOKUP(MONTH(B364),'Dados de Entrada'!$T$11:$V$22,3,FALSE))</f>
        <v>100819.97651214953</v>
      </c>
      <c r="K364" s="100">
        <f>IF(B364="","",IF(J364+K363&lt;'Dados de Entrada'!$G$7,IF(Simulação!J364+K363&lt;'Dados de Entrada'!$L$7,'Dados de Entrada'!$L$7,J364+K363),'Dados de Entrada'!$G$7))</f>
        <v>107563.32</v>
      </c>
      <c r="L364" s="101">
        <f>IF(B364="","",IF(AND(J364&gt;0,K364='Dados de Entrada'!$G$7),(J364/(3600*24*VLOOKUP(MONTH(B364),'Dados de Entrada'!$T$11:$V$22,3,FALSE))),0))</f>
        <v>3.7641866977355706E-2</v>
      </c>
      <c r="M364" s="26">
        <f t="shared" si="35"/>
        <v>0.10464186697735571</v>
      </c>
      <c r="N364" s="102">
        <f>IF(B364="","",IF(K364='Dados de Entrada'!$L$7,1,0))</f>
        <v>0</v>
      </c>
      <c r="O364" s="26">
        <f t="shared" si="36"/>
        <v>8</v>
      </c>
      <c r="P364" s="110">
        <f>IF(B364="","",'Dados de Entrada'!$L$7)</f>
        <v>32269</v>
      </c>
      <c r="Q364" s="103">
        <f t="shared" si="37"/>
        <v>344</v>
      </c>
      <c r="U364" s="18"/>
    </row>
    <row r="365" spans="1:21" ht="14.25" customHeight="1" x14ac:dyDescent="0.25">
      <c r="A365" s="18"/>
      <c r="B365" s="99" t="str">
        <f>IF(AND(YEAR('Dados de Entrada'!N355)&gt;=$D$18,YEAR('Dados de Entrada'!N355)&lt;=$D$19),'Dados de Entrada'!N355,"")</f>
        <v>Setembro/2022</v>
      </c>
      <c r="C365" s="100">
        <f t="shared" si="33"/>
        <v>107563.32</v>
      </c>
      <c r="D365" s="97">
        <f>IF(B365="","",IFERROR(
INDEX('Dados de Entrada'!$K$13:$K$35,MATCH(C365,'Dados de Entrada'!$J$13:$J$35,0)),
INDEX('Dados de Entrada'!$K$13:$K$35,MATCH(C365,'Dados de Entrada'!$J$13:$J$35,1))+
(C365-INDEX('Dados de Entrada'!$J$13:$J$35,MATCH(C365,'Dados de Entrada'!$J$13:$J$35,1)))*
(INDEX('Dados de Entrada'!$K$13:$K$35,MATCH(C365,'Dados de Entrada'!$J$13:$J$35,1)+1)-INDEX('Dados de Entrada'!$K$13:$K$35,MATCH(C365,'Dados de Entrada'!$J$13:$J$35,1)))/
(INDEX('Dados de Entrada'!$J$13:$J$35,MATCH(C365,'Dados de Entrada'!$J$13:$J$35,1)+1)-INDEX('Dados de Entrada'!$J$13:$J$35,MATCH(C365,'Dados de Entrada'!$J$13:$J$35,1)))
))</f>
        <v>23900</v>
      </c>
      <c r="E365" s="101">
        <f>IF(B365="","",('Dados de Entrada'!O355/'Dados de Entrada'!$Q$6)*'Dados de Entrada'!$L$4)</f>
        <v>0.11416381308411216</v>
      </c>
      <c r="F365" s="101">
        <f t="shared" si="34"/>
        <v>6.5000000000000002E-2</v>
      </c>
      <c r="G365" s="101">
        <f>IF(B365="","",VLOOKUP(MONTH(B365),Retiradas!$P$3:$S$14,3,FALSE))</f>
        <v>1.8791666666666668E-2</v>
      </c>
      <c r="H365" s="137">
        <f>IF(B365="","",(VLOOKUP(MONTH(B365),Evaporação!$D$5:$F$16,3,FALSE)/(1000*3600*24*VLOOKUP(MONTH(B365),'Dados de Entrada'!$T$11:$V$22,3,FALSE)))*Simulação!D365)</f>
        <v>2.2438522376543209E-3</v>
      </c>
      <c r="I365" s="146"/>
      <c r="J365" s="138">
        <f>IF(B365="","",(E365+I365-F365-G365-H365)*3600*24*VLOOKUP(MONTH(B365),'Dados de Entrada'!$T$11:$V$22,3,FALSE))</f>
        <v>72908.538514018728</v>
      </c>
      <c r="K365" s="100">
        <f>IF(B365="","",IF(J365+K364&lt;'Dados de Entrada'!$G$7,IF(Simulação!J365+K364&lt;'Dados de Entrada'!$L$7,'Dados de Entrada'!$L$7,J365+K364),'Dados de Entrada'!$G$7))</f>
        <v>107563.32</v>
      </c>
      <c r="L365" s="101">
        <f>IF(B365="","",IF(AND(J365&gt;0,K365='Dados de Entrada'!$G$7),(J365/(3600*24*VLOOKUP(MONTH(B365),'Dados de Entrada'!$T$11:$V$22,3,FALSE))),0))</f>
        <v>2.8128294179791177E-2</v>
      </c>
      <c r="M365" s="26">
        <f t="shared" si="35"/>
        <v>9.3128294179791182E-2</v>
      </c>
      <c r="N365" s="102">
        <f>IF(B365="","",IF(K365='Dados de Entrada'!$L$7,1,0))</f>
        <v>0</v>
      </c>
      <c r="O365" s="26">
        <f t="shared" si="36"/>
        <v>9</v>
      </c>
      <c r="P365" s="110">
        <f>IF(B365="","",'Dados de Entrada'!$L$7)</f>
        <v>32269</v>
      </c>
      <c r="Q365" s="103">
        <f t="shared" si="37"/>
        <v>345</v>
      </c>
      <c r="U365" s="18"/>
    </row>
    <row r="366" spans="1:21" ht="14.25" customHeight="1" x14ac:dyDescent="0.25">
      <c r="A366" s="18"/>
      <c r="B366" s="99" t="str">
        <f>IF(AND(YEAR('Dados de Entrada'!N356)&gt;=$D$18,YEAR('Dados de Entrada'!N356)&lt;=$D$19),'Dados de Entrada'!N356,"")</f>
        <v>Outubro/2022</v>
      </c>
      <c r="C366" s="100">
        <f t="shared" si="33"/>
        <v>107563.32</v>
      </c>
      <c r="D366" s="97">
        <f>IF(B366="","",IFERROR(
INDEX('Dados de Entrada'!$K$13:$K$35,MATCH(C366,'Dados de Entrada'!$J$13:$J$35,0)),
INDEX('Dados de Entrada'!$K$13:$K$35,MATCH(C366,'Dados de Entrada'!$J$13:$J$35,1))+
(C366-INDEX('Dados de Entrada'!$J$13:$J$35,MATCH(C366,'Dados de Entrada'!$J$13:$J$35,1)))*
(INDEX('Dados de Entrada'!$K$13:$K$35,MATCH(C366,'Dados de Entrada'!$J$13:$J$35,1)+1)-INDEX('Dados de Entrada'!$K$13:$K$35,MATCH(C366,'Dados de Entrada'!$J$13:$J$35,1)))/
(INDEX('Dados de Entrada'!$J$13:$J$35,MATCH(C366,'Dados de Entrada'!$J$13:$J$35,1)+1)-INDEX('Dados de Entrada'!$J$13:$J$35,MATCH(C366,'Dados de Entrada'!$J$13:$J$35,1)))
))</f>
        <v>23900</v>
      </c>
      <c r="E366" s="101">
        <f>IF(B366="","",('Dados de Entrada'!O356/'Dados de Entrada'!$Q$6)*'Dados de Entrada'!$L$4)</f>
        <v>0.11993816822429906</v>
      </c>
      <c r="F366" s="101">
        <f t="shared" si="34"/>
        <v>6.2E-2</v>
      </c>
      <c r="G366" s="101">
        <f>IF(B366="","",VLOOKUP(MONTH(B366),Retiradas!$P$3:$S$14,3,FALSE))</f>
        <v>1.81989247311828E-2</v>
      </c>
      <c r="H366" s="137">
        <f>IF(B366="","",(VLOOKUP(MONTH(B366),Evaporação!$D$5:$F$16,3,FALSE)/(1000*3600*24*VLOOKUP(MONTH(B366),'Dados de Entrada'!$T$11:$V$22,3,FALSE)))*Simulação!D366)</f>
        <v>1.9524044205495817E-3</v>
      </c>
      <c r="I366" s="146"/>
      <c r="J366" s="138">
        <f>IF(B366="","",(E366+I366-F366-G366-H366)*3600*24*VLOOKUP(MONTH(B366),'Dados de Entrada'!$T$11:$V$22,3,FALSE))</f>
        <v>101208.2697719626</v>
      </c>
      <c r="K366" s="100">
        <f>IF(B366="","",IF(J366+K365&lt;'Dados de Entrada'!$G$7,IF(Simulação!J366+K365&lt;'Dados de Entrada'!$L$7,'Dados de Entrada'!$L$7,J366+K365),'Dados de Entrada'!$G$7))</f>
        <v>107563.32</v>
      </c>
      <c r="L366" s="101">
        <f>IF(B366="","",IF(AND(J366&gt;0,K366='Dados de Entrada'!$G$7),(J366/(3600*24*VLOOKUP(MONTH(B366),'Dados de Entrada'!$T$11:$V$22,3,FALSE))),0))</f>
        <v>3.7786839072566684E-2</v>
      </c>
      <c r="M366" s="26">
        <f t="shared" si="35"/>
        <v>9.9786839072566691E-2</v>
      </c>
      <c r="N366" s="102">
        <f>IF(B366="","",IF(K366='Dados de Entrada'!$L$7,1,0))</f>
        <v>0</v>
      </c>
      <c r="O366" s="26">
        <f t="shared" si="36"/>
        <v>10</v>
      </c>
      <c r="P366" s="110">
        <f>IF(B366="","",'Dados de Entrada'!$L$7)</f>
        <v>32269</v>
      </c>
      <c r="Q366" s="103">
        <f t="shared" si="37"/>
        <v>346</v>
      </c>
      <c r="U366" s="18"/>
    </row>
    <row r="367" spans="1:21" ht="14.25" customHeight="1" x14ac:dyDescent="0.25">
      <c r="A367" s="18"/>
      <c r="B367" s="99" t="str">
        <f>IF(AND(YEAR('Dados de Entrada'!N357)&gt;=$D$18,YEAR('Dados de Entrada'!N357)&lt;=$D$19),'Dados de Entrada'!N357,"")</f>
        <v>Novembro/2022</v>
      </c>
      <c r="C367" s="100">
        <f t="shared" si="33"/>
        <v>107563.32</v>
      </c>
      <c r="D367" s="97">
        <f>IF(B367="","",IFERROR(
INDEX('Dados de Entrada'!$K$13:$K$35,MATCH(C367,'Dados de Entrada'!$J$13:$J$35,0)),
INDEX('Dados de Entrada'!$K$13:$K$35,MATCH(C367,'Dados de Entrada'!$J$13:$J$35,1))+
(C367-INDEX('Dados de Entrada'!$J$13:$J$35,MATCH(C367,'Dados de Entrada'!$J$13:$J$35,1)))*
(INDEX('Dados de Entrada'!$K$13:$K$35,MATCH(C367,'Dados de Entrada'!$J$13:$J$35,1)+1)-INDEX('Dados de Entrada'!$K$13:$K$35,MATCH(C367,'Dados de Entrada'!$J$13:$J$35,1)))/
(INDEX('Dados de Entrada'!$J$13:$J$35,MATCH(C367,'Dados de Entrada'!$J$13:$J$35,1)+1)-INDEX('Dados de Entrada'!$J$13:$J$35,MATCH(C367,'Dados de Entrada'!$J$13:$J$35,1)))
))</f>
        <v>23900</v>
      </c>
      <c r="E367" s="101">
        <f>IF(B367="","",('Dados de Entrada'!O357/'Dados de Entrada'!$Q$6)*'Dados de Entrada'!$L$4)</f>
        <v>0.17647872897196262</v>
      </c>
      <c r="F367" s="101">
        <f t="shared" si="34"/>
        <v>7.4999999999999997E-2</v>
      </c>
      <c r="G367" s="101">
        <f>IF(B367="","",VLOOKUP(MONTH(B367),Retiradas!$P$3:$S$14,3,FALSE))</f>
        <v>1.8791666666666668E-2</v>
      </c>
      <c r="H367" s="137">
        <f>IF(B367="","",(VLOOKUP(MONTH(B367),Evaporação!$D$5:$F$16,3,FALSE)/(1000*3600*24*VLOOKUP(MONTH(B367),'Dados de Entrada'!$T$11:$V$22,3,FALSE)))*Simulação!D367)</f>
        <v>1.4033873456790122E-3</v>
      </c>
      <c r="I367" s="146"/>
      <c r="J367" s="138">
        <f>IF(B367="","",(E367+I367-F367-G367-H367)*3600*24*VLOOKUP(MONTH(B367),'Dados de Entrada'!$T$11:$V$22,3,FALSE))</f>
        <v>210687.28549532712</v>
      </c>
      <c r="K367" s="100">
        <f>IF(B367="","",IF(J367+K366&lt;'Dados de Entrada'!$G$7,IF(Simulação!J367+K366&lt;'Dados de Entrada'!$L$7,'Dados de Entrada'!$L$7,J367+K366),'Dados de Entrada'!$G$7))</f>
        <v>107563.32</v>
      </c>
      <c r="L367" s="101">
        <f>IF(B367="","",IF(AND(J367&gt;0,K367='Dados de Entrada'!$G$7),(J367/(3600*24*VLOOKUP(MONTH(B367),'Dados de Entrada'!$T$11:$V$22,3,FALSE))),0))</f>
        <v>8.1283674959616942E-2</v>
      </c>
      <c r="M367" s="26">
        <f t="shared" si="35"/>
        <v>0.15628367495961693</v>
      </c>
      <c r="N367" s="102">
        <f>IF(B367="","",IF(K367='Dados de Entrada'!$L$7,1,0))</f>
        <v>0</v>
      </c>
      <c r="O367" s="26">
        <f t="shared" si="36"/>
        <v>11</v>
      </c>
      <c r="P367" s="110">
        <f>IF(B367="","",'Dados de Entrada'!$L$7)</f>
        <v>32269</v>
      </c>
      <c r="Q367" s="103">
        <f t="shared" si="37"/>
        <v>347</v>
      </c>
      <c r="U367" s="18"/>
    </row>
    <row r="368" spans="1:21" ht="14.25" customHeight="1" x14ac:dyDescent="0.25">
      <c r="A368" s="18"/>
      <c r="B368" s="99" t="str">
        <f>IF(AND(YEAR('Dados de Entrada'!N358)&gt;=$D$18,YEAR('Dados de Entrada'!N358)&lt;=$D$19),'Dados de Entrada'!N358,"")</f>
        <v>Dezembro/2022</v>
      </c>
      <c r="C368" s="100">
        <f t="shared" si="33"/>
        <v>107563.32</v>
      </c>
      <c r="D368" s="97">
        <f>IF(B368="","",IFERROR(
INDEX('Dados de Entrada'!$K$13:$K$35,MATCH(C368,'Dados de Entrada'!$J$13:$J$35,0)),
INDEX('Dados de Entrada'!$K$13:$K$35,MATCH(C368,'Dados de Entrada'!$J$13:$J$35,1))+
(C368-INDEX('Dados de Entrada'!$J$13:$J$35,MATCH(C368,'Dados de Entrada'!$J$13:$J$35,1)))*
(INDEX('Dados de Entrada'!$K$13:$K$35,MATCH(C368,'Dados de Entrada'!$J$13:$J$35,1)+1)-INDEX('Dados de Entrada'!$K$13:$K$35,MATCH(C368,'Dados de Entrada'!$J$13:$J$35,1)))/
(INDEX('Dados de Entrada'!$J$13:$J$35,MATCH(C368,'Dados de Entrada'!$J$13:$J$35,1)+1)-INDEX('Dados de Entrada'!$J$13:$J$35,MATCH(C368,'Dados de Entrada'!$J$13:$J$35,1)))
))</f>
        <v>23900</v>
      </c>
      <c r="E368" s="101">
        <f>IF(B368="","",('Dados de Entrada'!O358/'Dados de Entrada'!$Q$6)*'Dados de Entrada'!$L$4)</f>
        <v>0.33419080373831778</v>
      </c>
      <c r="F368" s="101">
        <f t="shared" si="34"/>
        <v>8.9200000000000002E-2</v>
      </c>
      <c r="G368" s="101">
        <f>IF(B368="","",VLOOKUP(MONTH(B368),Retiradas!$P$3:$S$14,3,FALSE))</f>
        <v>1.81989247311828E-2</v>
      </c>
      <c r="H368" s="137">
        <f>IF(B368="","",(VLOOKUP(MONTH(B368),Evaporação!$D$5:$F$16,3,FALSE)/(1000*3600*24*VLOOKUP(MONTH(B368),'Dados de Entrada'!$T$11:$V$22,3,FALSE)))*Simulação!D368)</f>
        <v>1.0681115591397851E-3</v>
      </c>
      <c r="I368" s="146"/>
      <c r="J368" s="138">
        <f>IF(B368="","",(E368+I368-F368-G368-H368)*3600*24*VLOOKUP(MONTH(B368),'Dados de Entrada'!$T$11:$V$22,3,FALSE))</f>
        <v>604578.53873271029</v>
      </c>
      <c r="K368" s="100">
        <f>IF(B368="","",IF(J368+K367&lt;'Dados de Entrada'!$G$7,IF(Simulação!J368+K367&lt;'Dados de Entrada'!$L$7,'Dados de Entrada'!$L$7,J368+K367),'Dados de Entrada'!$G$7))</f>
        <v>107563.32</v>
      </c>
      <c r="L368" s="101">
        <f>IF(B368="","",IF(AND(J368&gt;0,K368='Dados de Entrada'!$G$7),(J368/(3600*24*VLOOKUP(MONTH(B368),'Dados de Entrada'!$T$11:$V$22,3,FALSE))),0))</f>
        <v>0.22572376744799519</v>
      </c>
      <c r="M368" s="26">
        <f t="shared" si="35"/>
        <v>0.31492376744799522</v>
      </c>
      <c r="N368" s="102">
        <f>IF(B368="","",IF(K368='Dados de Entrada'!$L$7,1,0))</f>
        <v>0</v>
      </c>
      <c r="O368" s="26">
        <f t="shared" si="36"/>
        <v>12</v>
      </c>
      <c r="P368" s="110">
        <f>IF(B368="","",'Dados de Entrada'!$L$7)</f>
        <v>32269</v>
      </c>
      <c r="Q368" s="103">
        <f t="shared" si="37"/>
        <v>348</v>
      </c>
      <c r="U368" s="18"/>
    </row>
    <row r="369" spans="1:21" ht="14.25" customHeight="1" x14ac:dyDescent="0.25">
      <c r="A369" s="18"/>
      <c r="B369" s="99" t="str">
        <f>IF(AND(YEAR('Dados de Entrada'!N359)&gt;=$D$18,YEAR('Dados de Entrada'!N359)&lt;=$D$19),'Dados de Entrada'!N359,"")</f>
        <v>Janeiro/2023</v>
      </c>
      <c r="C369" s="100">
        <f t="shared" si="33"/>
        <v>107563.32</v>
      </c>
      <c r="D369" s="97">
        <f>IF(B369="","",IFERROR(
INDEX('Dados de Entrada'!$K$13:$K$35,MATCH(C369,'Dados de Entrada'!$J$13:$J$35,0)),
INDEX('Dados de Entrada'!$K$13:$K$35,MATCH(C369,'Dados de Entrada'!$J$13:$J$35,1))+
(C369-INDEX('Dados de Entrada'!$J$13:$J$35,MATCH(C369,'Dados de Entrada'!$J$13:$J$35,1)))*
(INDEX('Dados de Entrada'!$K$13:$K$35,MATCH(C369,'Dados de Entrada'!$J$13:$J$35,1)+1)-INDEX('Dados de Entrada'!$K$13:$K$35,MATCH(C369,'Dados de Entrada'!$J$13:$J$35,1)))/
(INDEX('Dados de Entrada'!$J$13:$J$35,MATCH(C369,'Dados de Entrada'!$J$13:$J$35,1)+1)-INDEX('Dados de Entrada'!$J$13:$J$35,MATCH(C369,'Dados de Entrada'!$J$13:$J$35,1)))
))</f>
        <v>23900</v>
      </c>
      <c r="E369" s="101">
        <f>IF(B369="","",('Dados de Entrada'!O359/'Dados de Entrada'!$Q$6)*'Dados de Entrada'!$L$4)</f>
        <v>0.99090340186915904</v>
      </c>
      <c r="F369" s="101">
        <f t="shared" si="34"/>
        <v>8.9200000000000002E-2</v>
      </c>
      <c r="G369" s="101">
        <f>IF(B369="","",VLOOKUP(MONTH(B369),Retiradas!$P$3:$S$14,3,FALSE))</f>
        <v>1.81989247311828E-2</v>
      </c>
      <c r="H369" s="137">
        <f>IF(B369="","",(VLOOKUP(MONTH(B369),Evaporação!$D$5:$F$16,3,FALSE)/(1000*3600*24*VLOOKUP(MONTH(B369),'Dados de Entrada'!$T$11:$V$22,3,FALSE)))*Simulação!D369)</f>
        <v>1.0056488948626046E-3</v>
      </c>
      <c r="I369" s="146"/>
      <c r="J369" s="138">
        <f>IF(B369="","",(E369+I369-F369-G369-H369)*3600*24*VLOOKUP(MONTH(B369),'Dados de Entrada'!$T$11:$V$22,3,FALSE))</f>
        <v>2363684.8615663555</v>
      </c>
      <c r="K369" s="100">
        <f>IF(B369="","",IF(J369+K368&lt;'Dados de Entrada'!$G$7,IF(Simulação!J369+K368&lt;'Dados de Entrada'!$L$7,'Dados de Entrada'!$L$7,J369+K368),'Dados de Entrada'!$G$7))</f>
        <v>107563.32</v>
      </c>
      <c r="L369" s="101">
        <f>IF(B369="","",IF(AND(J369&gt;0,K369='Dados de Entrada'!$G$7),(J369/(3600*24*VLOOKUP(MONTH(B369),'Dados de Entrada'!$T$11:$V$22,3,FALSE))),0))</f>
        <v>0.88249882824311354</v>
      </c>
      <c r="M369" s="26">
        <f t="shared" si="35"/>
        <v>0.9716988282431136</v>
      </c>
      <c r="N369" s="102">
        <f>IF(B369="","",IF(K369='Dados de Entrada'!$L$7,1,0))</f>
        <v>0</v>
      </c>
      <c r="O369" s="26">
        <f t="shared" si="36"/>
        <v>1</v>
      </c>
      <c r="P369" s="110">
        <f>IF(B369="","",'Dados de Entrada'!$L$7)</f>
        <v>32269</v>
      </c>
      <c r="Q369" s="103">
        <f t="shared" si="37"/>
        <v>349</v>
      </c>
      <c r="U369" s="18"/>
    </row>
    <row r="370" spans="1:21" ht="14.25" customHeight="1" x14ac:dyDescent="0.25">
      <c r="A370" s="18"/>
      <c r="B370" s="99" t="str">
        <f>IF(AND(YEAR('Dados de Entrada'!N360)&gt;=$D$18,YEAR('Dados de Entrada'!N360)&lt;=$D$19),'Dados de Entrada'!N360,"")</f>
        <v>Fevereiro/2023</v>
      </c>
      <c r="C370" s="100">
        <f t="shared" si="33"/>
        <v>107563.32</v>
      </c>
      <c r="D370" s="97">
        <f>IF(B370="","",IFERROR(
INDEX('Dados de Entrada'!$K$13:$K$35,MATCH(C370,'Dados de Entrada'!$J$13:$J$35,0)),
INDEX('Dados de Entrada'!$K$13:$K$35,MATCH(C370,'Dados de Entrada'!$J$13:$J$35,1))+
(C370-INDEX('Dados de Entrada'!$J$13:$J$35,MATCH(C370,'Dados de Entrada'!$J$13:$J$35,1)))*
(INDEX('Dados de Entrada'!$K$13:$K$35,MATCH(C370,'Dados de Entrada'!$J$13:$J$35,1)+1)-INDEX('Dados de Entrada'!$K$13:$K$35,MATCH(C370,'Dados de Entrada'!$J$13:$J$35,1)))/
(INDEX('Dados de Entrada'!$J$13:$J$35,MATCH(C370,'Dados de Entrada'!$J$13:$J$35,1)+1)-INDEX('Dados de Entrada'!$J$13:$J$35,MATCH(C370,'Dados de Entrada'!$J$13:$J$35,1)))
))</f>
        <v>23900</v>
      </c>
      <c r="E370" s="101">
        <f>IF(B370="","",('Dados de Entrada'!O360/'Dados de Entrada'!$Q$6)*'Dados de Entrada'!$L$4)</f>
        <v>0.69833607476635506</v>
      </c>
      <c r="F370" s="101">
        <f t="shared" si="34"/>
        <v>9.5000000000000001E-2</v>
      </c>
      <c r="G370" s="101">
        <f>IF(B370="","",VLOOKUP(MONTH(B370),Retiradas!$P$3:$S$14,3,FALSE))</f>
        <v>2.0107142857142858E-2</v>
      </c>
      <c r="H370" s="137">
        <f>IF(B370="","",(VLOOKUP(MONTH(B370),Evaporação!$D$5:$F$16,3,FALSE)/(1000*3600*24*VLOOKUP(MONTH(B370),'Dados de Entrada'!$T$11:$V$22,3,FALSE)))*Simulação!D370)</f>
        <v>1.1025297619047618E-3</v>
      </c>
      <c r="I370" s="146"/>
      <c r="J370" s="138">
        <f>IF(B370="","",(E370+I370-F370-G370-H370)*3600*24*VLOOKUP(MONTH(B370),'Dados de Entrada'!$T$11:$V$22,3,FALSE))</f>
        <v>1408280.1920747664</v>
      </c>
      <c r="K370" s="100">
        <f>IF(B370="","",IF(J370+K369&lt;'Dados de Entrada'!$G$7,IF(Simulação!J370+K369&lt;'Dados de Entrada'!$L$7,'Dados de Entrada'!$L$7,J370+K369),'Dados de Entrada'!$G$7))</f>
        <v>107563.32</v>
      </c>
      <c r="L370" s="101">
        <f>IF(B370="","",IF(AND(J370&gt;0,K370='Dados de Entrada'!$G$7),(J370/(3600*24*VLOOKUP(MONTH(B370),'Dados de Entrada'!$T$11:$V$22,3,FALSE))),0))</f>
        <v>0.58212640214730749</v>
      </c>
      <c r="M370" s="26">
        <f t="shared" si="35"/>
        <v>0.67712640214730746</v>
      </c>
      <c r="N370" s="102">
        <f>IF(B370="","",IF(K370='Dados de Entrada'!$L$7,1,0))</f>
        <v>0</v>
      </c>
      <c r="O370" s="26">
        <f t="shared" si="36"/>
        <v>2</v>
      </c>
      <c r="P370" s="110">
        <f>IF(B370="","",'Dados de Entrada'!$L$7)</f>
        <v>32269</v>
      </c>
      <c r="Q370" s="103">
        <f t="shared" si="37"/>
        <v>350</v>
      </c>
      <c r="U370" s="18"/>
    </row>
    <row r="371" spans="1:21" ht="14.25" customHeight="1" x14ac:dyDescent="0.25">
      <c r="A371" s="18"/>
      <c r="B371" s="99" t="str">
        <f>IF(AND(YEAR('Dados de Entrada'!N361)&gt;=$D$18,YEAR('Dados de Entrada'!N361)&lt;=$D$19),'Dados de Entrada'!N361,"")</f>
        <v>Março/2023</v>
      </c>
      <c r="C371" s="100">
        <f t="shared" si="33"/>
        <v>107563.32</v>
      </c>
      <c r="D371" s="97">
        <f>IF(B371="","",IFERROR(
INDEX('Dados de Entrada'!$K$13:$K$35,MATCH(C371,'Dados de Entrada'!$J$13:$J$35,0)),
INDEX('Dados de Entrada'!$K$13:$K$35,MATCH(C371,'Dados de Entrada'!$J$13:$J$35,1))+
(C371-INDEX('Dados de Entrada'!$J$13:$J$35,MATCH(C371,'Dados de Entrada'!$J$13:$J$35,1)))*
(INDEX('Dados de Entrada'!$K$13:$K$35,MATCH(C371,'Dados de Entrada'!$J$13:$J$35,1)+1)-INDEX('Dados de Entrada'!$K$13:$K$35,MATCH(C371,'Dados de Entrada'!$J$13:$J$35,1)))/
(INDEX('Dados de Entrada'!$J$13:$J$35,MATCH(C371,'Dados de Entrada'!$J$13:$J$35,1)+1)-INDEX('Dados de Entrada'!$J$13:$J$35,MATCH(C371,'Dados de Entrada'!$J$13:$J$35,1)))
))</f>
        <v>23900</v>
      </c>
      <c r="E371" s="101">
        <f>IF(B371="","",('Dados de Entrada'!O361/'Dados de Entrada'!$Q$6)*'Dados de Entrada'!$L$4)</f>
        <v>0.58032269158878513</v>
      </c>
      <c r="F371" s="101">
        <f t="shared" si="34"/>
        <v>0.1</v>
      </c>
      <c r="G371" s="101">
        <f>IF(B371="","",VLOOKUP(MONTH(B371),Retiradas!$P$3:$S$14,3,FALSE))</f>
        <v>1.81989247311828E-2</v>
      </c>
      <c r="H371" s="137">
        <f>IF(B371="","",(VLOOKUP(MONTH(B371),Evaporação!$D$5:$F$16,3,FALSE)/(1000*3600*24*VLOOKUP(MONTH(B371),'Dados de Entrada'!$T$11:$V$22,3,FALSE)))*Simulação!D371)</f>
        <v>1.0279569892473119E-3</v>
      </c>
      <c r="I371" s="146"/>
      <c r="J371" s="138">
        <f>IF(B371="","",(E371+I371-F371-G371-H371)*3600*24*VLOOKUP(MONTH(B371),'Dados de Entrada'!$T$11:$V$22,3,FALSE))</f>
        <v>1234999.0171514023</v>
      </c>
      <c r="K371" s="100">
        <f>IF(B371="","",IF(J371+K370&lt;'Dados de Entrada'!$G$7,IF(Simulação!J371+K370&lt;'Dados de Entrada'!$L$7,'Dados de Entrada'!$L$7,J371+K370),'Dados de Entrada'!$G$7))</f>
        <v>107563.32</v>
      </c>
      <c r="L371" s="101">
        <f>IF(B371="","",IF(AND(J371&gt;0,K371='Dados de Entrada'!$G$7),(J371/(3600*24*VLOOKUP(MONTH(B371),'Dados de Entrada'!$T$11:$V$22,3,FALSE))),0))</f>
        <v>0.46109580986835508</v>
      </c>
      <c r="M371" s="26">
        <f t="shared" si="35"/>
        <v>0.56109580986835506</v>
      </c>
      <c r="N371" s="102">
        <f>IF(B371="","",IF(K371='Dados de Entrada'!$L$7,1,0))</f>
        <v>0</v>
      </c>
      <c r="O371" s="26">
        <f t="shared" si="36"/>
        <v>3</v>
      </c>
      <c r="P371" s="110">
        <f>IF(B371="","",'Dados de Entrada'!$L$7)</f>
        <v>32269</v>
      </c>
      <c r="Q371" s="103">
        <f t="shared" si="37"/>
        <v>351</v>
      </c>
      <c r="U371" s="18"/>
    </row>
    <row r="372" spans="1:21" ht="14.25" customHeight="1" x14ac:dyDescent="0.25">
      <c r="A372" s="18"/>
      <c r="B372" s="99" t="str">
        <f>IF(AND(YEAR('Dados de Entrada'!N362)&gt;=$D$18,YEAR('Dados de Entrada'!N362)&lt;=$D$19),'Dados de Entrada'!N362,"")</f>
        <v>Abril/2023</v>
      </c>
      <c r="C372" s="100">
        <f t="shared" si="33"/>
        <v>107563.32</v>
      </c>
      <c r="D372" s="97">
        <f>IF(B372="","",IFERROR(
INDEX('Dados de Entrada'!$K$13:$K$35,MATCH(C372,'Dados de Entrada'!$J$13:$J$35,0)),
INDEX('Dados de Entrada'!$K$13:$K$35,MATCH(C372,'Dados de Entrada'!$J$13:$J$35,1))+
(C372-INDEX('Dados de Entrada'!$J$13:$J$35,MATCH(C372,'Dados de Entrada'!$J$13:$J$35,1)))*
(INDEX('Dados de Entrada'!$K$13:$K$35,MATCH(C372,'Dados de Entrada'!$J$13:$J$35,1)+1)-INDEX('Dados de Entrada'!$K$13:$K$35,MATCH(C372,'Dados de Entrada'!$J$13:$J$35,1)))/
(INDEX('Dados de Entrada'!$J$13:$J$35,MATCH(C372,'Dados de Entrada'!$J$13:$J$35,1)+1)-INDEX('Dados de Entrada'!$J$13:$J$35,MATCH(C372,'Dados de Entrada'!$J$13:$J$35,1)))
))</f>
        <v>23900</v>
      </c>
      <c r="E372" s="101">
        <f>IF(B372="","",('Dados de Entrada'!O362/'Dados de Entrada'!$Q$6)*'Dados de Entrada'!$L$4)</f>
        <v>0.44474564485981311</v>
      </c>
      <c r="F372" s="101">
        <f t="shared" si="34"/>
        <v>0.09</v>
      </c>
      <c r="G372" s="101">
        <f>IF(B372="","",VLOOKUP(MONTH(B372),Retiradas!$P$3:$S$14,3,FALSE))</f>
        <v>1.8791666666666668E-2</v>
      </c>
      <c r="H372" s="137">
        <f>IF(B372="","",(VLOOKUP(MONTH(B372),Evaporação!$D$5:$F$16,3,FALSE)/(1000*3600*24*VLOOKUP(MONTH(B372),'Dados de Entrada'!$T$11:$V$22,3,FALSE)))*Simulação!D372)</f>
        <v>1.2143634259259258E-3</v>
      </c>
      <c r="I372" s="146"/>
      <c r="J372" s="138">
        <f>IF(B372="","",(E372+I372-F372-G372-H372)*3600*24*VLOOKUP(MONTH(B372),'Dados de Entrada'!$T$11:$V$22,3,FALSE))</f>
        <v>867645.08147663553</v>
      </c>
      <c r="K372" s="100">
        <f>IF(B372="","",IF(J372+K371&lt;'Dados de Entrada'!$G$7,IF(Simulação!J372+K371&lt;'Dados de Entrada'!$L$7,'Dados de Entrada'!$L$7,J372+K371),'Dados de Entrada'!$G$7))</f>
        <v>107563.32</v>
      </c>
      <c r="L372" s="101">
        <f>IF(B372="","",IF(AND(J372&gt;0,K372='Dados de Entrada'!$G$7),(J372/(3600*24*VLOOKUP(MONTH(B372),'Dados de Entrada'!$T$11:$V$22,3,FALSE))),0))</f>
        <v>0.33473961476722047</v>
      </c>
      <c r="M372" s="26">
        <f t="shared" si="35"/>
        <v>0.42473961476722044</v>
      </c>
      <c r="N372" s="102">
        <f>IF(B372="","",IF(K372='Dados de Entrada'!$L$7,1,0))</f>
        <v>0</v>
      </c>
      <c r="O372" s="26">
        <f t="shared" si="36"/>
        <v>4</v>
      </c>
      <c r="P372" s="110">
        <f>IF(B372="","",'Dados de Entrada'!$L$7)</f>
        <v>32269</v>
      </c>
      <c r="Q372" s="103">
        <f t="shared" si="37"/>
        <v>352</v>
      </c>
      <c r="U372" s="18"/>
    </row>
    <row r="373" spans="1:21" ht="14.25" customHeight="1" x14ac:dyDescent="0.25">
      <c r="A373" s="18"/>
      <c r="B373" s="99" t="str">
        <f>IF(AND(YEAR('Dados de Entrada'!N363)&gt;=$D$18,YEAR('Dados de Entrada'!N363)&lt;=$D$19),'Dados de Entrada'!N363,"")</f>
        <v>Maio/2023</v>
      </c>
      <c r="C373" s="100">
        <f t="shared" si="33"/>
        <v>107563.32</v>
      </c>
      <c r="D373" s="97">
        <f>IF(B373="","",IFERROR(
INDEX('Dados de Entrada'!$K$13:$K$35,MATCH(C373,'Dados de Entrada'!$J$13:$J$35,0)),
INDEX('Dados de Entrada'!$K$13:$K$35,MATCH(C373,'Dados de Entrada'!$J$13:$J$35,1))+
(C373-INDEX('Dados de Entrada'!$J$13:$J$35,MATCH(C373,'Dados de Entrada'!$J$13:$J$35,1)))*
(INDEX('Dados de Entrada'!$K$13:$K$35,MATCH(C373,'Dados de Entrada'!$J$13:$J$35,1)+1)-INDEX('Dados de Entrada'!$K$13:$K$35,MATCH(C373,'Dados de Entrada'!$J$13:$J$35,1)))/
(INDEX('Dados de Entrada'!$J$13:$J$35,MATCH(C373,'Dados de Entrada'!$J$13:$J$35,1)+1)-INDEX('Dados de Entrada'!$J$13:$J$35,MATCH(C373,'Dados de Entrada'!$J$13:$J$35,1)))
))</f>
        <v>23900</v>
      </c>
      <c r="E373" s="101">
        <f>IF(B373="","",('Dados de Entrada'!O363/'Dados de Entrada'!$Q$6)*'Dados de Entrada'!$L$4)</f>
        <v>0.26694362616822431</v>
      </c>
      <c r="F373" s="101">
        <f t="shared" si="34"/>
        <v>8.5000000000000006E-2</v>
      </c>
      <c r="G373" s="101">
        <f>IF(B373="","",VLOOKUP(MONTH(B373),Retiradas!$P$3:$S$14,3,FALSE))</f>
        <v>1.81989247311828E-2</v>
      </c>
      <c r="H373" s="137">
        <f>IF(B373="","",(VLOOKUP(MONTH(B373),Evaporação!$D$5:$F$16,3,FALSE)/(1000*3600*24*VLOOKUP(MONTH(B373),'Dados de Entrada'!$T$11:$V$22,3,FALSE)))*Simulação!D373)</f>
        <v>1.2760229988052567E-3</v>
      </c>
      <c r="I373" s="146"/>
      <c r="J373" s="138">
        <f>IF(B373="","",(E373+I373-F373-G373-H373)*3600*24*VLOOKUP(MONTH(B373),'Dados de Entrada'!$T$11:$V$22,3,FALSE))</f>
        <v>435156.10832897195</v>
      </c>
      <c r="K373" s="100">
        <f>IF(B373="","",IF(J373+K372&lt;'Dados de Entrada'!$G$7,IF(Simulação!J373+K372&lt;'Dados de Entrada'!$L$7,'Dados de Entrada'!$L$7,J373+K372),'Dados de Entrada'!$G$7))</f>
        <v>107563.32</v>
      </c>
      <c r="L373" s="101">
        <f>IF(B373="","",IF(AND(J373&gt;0,K373='Dados de Entrada'!$G$7),(J373/(3600*24*VLOOKUP(MONTH(B373),'Dados de Entrada'!$T$11:$V$22,3,FALSE))),0))</f>
        <v>0.16246867843823623</v>
      </c>
      <c r="M373" s="26">
        <f t="shared" si="35"/>
        <v>0.24746867843823622</v>
      </c>
      <c r="N373" s="102">
        <f>IF(B373="","",IF(K373='Dados de Entrada'!$L$7,1,0))</f>
        <v>0</v>
      </c>
      <c r="O373" s="26">
        <f t="shared" si="36"/>
        <v>5</v>
      </c>
      <c r="P373" s="110">
        <f>IF(B373="","",'Dados de Entrada'!$L$7)</f>
        <v>32269</v>
      </c>
      <c r="Q373" s="103">
        <f t="shared" si="37"/>
        <v>353</v>
      </c>
      <c r="U373" s="18"/>
    </row>
    <row r="374" spans="1:21" ht="14.25" customHeight="1" x14ac:dyDescent="0.25">
      <c r="A374" s="18"/>
      <c r="B374" s="99" t="str">
        <f>IF(AND(YEAR('Dados de Entrada'!N364)&gt;=$D$18,YEAR('Dados de Entrada'!N364)&lt;=$D$19),'Dados de Entrada'!N364,"")</f>
        <v>Junho/2023</v>
      </c>
      <c r="C374" s="100">
        <f t="shared" si="33"/>
        <v>107563.32</v>
      </c>
      <c r="D374" s="97">
        <f>IF(B374="","",IFERROR(
INDEX('Dados de Entrada'!$K$13:$K$35,MATCH(C374,'Dados de Entrada'!$J$13:$J$35,0)),
INDEX('Dados de Entrada'!$K$13:$K$35,MATCH(C374,'Dados de Entrada'!$J$13:$J$35,1))+
(C374-INDEX('Dados de Entrada'!$J$13:$J$35,MATCH(C374,'Dados de Entrada'!$J$13:$J$35,1)))*
(INDEX('Dados de Entrada'!$K$13:$K$35,MATCH(C374,'Dados de Entrada'!$J$13:$J$35,1)+1)-INDEX('Dados de Entrada'!$K$13:$K$35,MATCH(C374,'Dados de Entrada'!$J$13:$J$35,1)))/
(INDEX('Dados de Entrada'!$J$13:$J$35,MATCH(C374,'Dados de Entrada'!$J$13:$J$35,1)+1)-INDEX('Dados de Entrada'!$J$13:$J$35,MATCH(C374,'Dados de Entrada'!$J$13:$J$35,1)))
))</f>
        <v>23900</v>
      </c>
      <c r="E374" s="101">
        <f>IF(B374="","",('Dados de Entrada'!O364/'Dados de Entrada'!$Q$6)*'Dados de Entrada'!$L$4)</f>
        <v>0.21064366355140188</v>
      </c>
      <c r="F374" s="101">
        <f t="shared" si="34"/>
        <v>7.0000000000000007E-2</v>
      </c>
      <c r="G374" s="101">
        <f>IF(B374="","",VLOOKUP(MONTH(B374),Retiradas!$P$3:$S$14,3,FALSE))</f>
        <v>1.8791666666666668E-2</v>
      </c>
      <c r="H374" s="137">
        <f>IF(B374="","",(VLOOKUP(MONTH(B374),Evaporação!$D$5:$F$16,3,FALSE)/(1000*3600*24*VLOOKUP(MONTH(B374),'Dados de Entrada'!$T$11:$V$22,3,FALSE)))*Simulação!D374)</f>
        <v>1.4504128086419755E-3</v>
      </c>
      <c r="I374" s="146"/>
      <c r="J374" s="138">
        <f>IF(B374="","",(E374+I374-F374-G374-H374)*3600*24*VLOOKUP(MONTH(B374),'Dados de Entrada'!$T$11:$V$22,3,FALSE))</f>
        <v>312080.90592523373</v>
      </c>
      <c r="K374" s="100">
        <f>IF(B374="","",IF(J374+K373&lt;'Dados de Entrada'!$G$7,IF(Simulação!J374+K373&lt;'Dados de Entrada'!$L$7,'Dados de Entrada'!$L$7,J374+K373),'Dados de Entrada'!$G$7))</f>
        <v>107563.32</v>
      </c>
      <c r="L374" s="101">
        <f>IF(B374="","",IF(AND(J374&gt;0,K374='Dados de Entrada'!$G$7),(J374/(3600*24*VLOOKUP(MONTH(B374),'Dados de Entrada'!$T$11:$V$22,3,FALSE))),0))</f>
        <v>0.12040158407609326</v>
      </c>
      <c r="M374" s="26">
        <f t="shared" si="35"/>
        <v>0.19040158407609326</v>
      </c>
      <c r="N374" s="102">
        <f>IF(B374="","",IF(K374='Dados de Entrada'!$L$7,1,0))</f>
        <v>0</v>
      </c>
      <c r="O374" s="26">
        <f t="shared" si="36"/>
        <v>6</v>
      </c>
      <c r="P374" s="110">
        <f>IF(B374="","",'Dados de Entrada'!$L$7)</f>
        <v>32269</v>
      </c>
      <c r="Q374" s="103">
        <f t="shared" si="37"/>
        <v>354</v>
      </c>
      <c r="U374" s="18"/>
    </row>
    <row r="375" spans="1:21" ht="14.25" customHeight="1" x14ac:dyDescent="0.25">
      <c r="A375" s="18"/>
      <c r="B375" s="99" t="str">
        <f>IF(AND(YEAR('Dados de Entrada'!N365)&gt;=$D$18,YEAR('Dados de Entrada'!N365)&lt;=$D$19),'Dados de Entrada'!N365,"")</f>
        <v>Julho/2023</v>
      </c>
      <c r="C375" s="100">
        <f t="shared" si="33"/>
        <v>107563.32</v>
      </c>
      <c r="D375" s="97">
        <f>IF(B375="","",IFERROR(
INDEX('Dados de Entrada'!$K$13:$K$35,MATCH(C375,'Dados de Entrada'!$J$13:$J$35,0)),
INDEX('Dados de Entrada'!$K$13:$K$35,MATCH(C375,'Dados de Entrada'!$J$13:$J$35,1))+
(C375-INDEX('Dados de Entrada'!$J$13:$J$35,MATCH(C375,'Dados de Entrada'!$J$13:$J$35,1)))*
(INDEX('Dados de Entrada'!$K$13:$K$35,MATCH(C375,'Dados de Entrada'!$J$13:$J$35,1)+1)-INDEX('Dados de Entrada'!$K$13:$K$35,MATCH(C375,'Dados de Entrada'!$J$13:$J$35,1)))/
(INDEX('Dados de Entrada'!$J$13:$J$35,MATCH(C375,'Dados de Entrada'!$J$13:$J$35,1)+1)-INDEX('Dados de Entrada'!$J$13:$J$35,MATCH(C375,'Dados de Entrada'!$J$13:$J$35,1)))
))</f>
        <v>23900</v>
      </c>
      <c r="E375" s="101">
        <f>IF(B375="","",('Dados de Entrada'!O365/'Dados de Entrada'!$Q$6)*'Dados de Entrada'!$L$4)</f>
        <v>0.16721570093457944</v>
      </c>
      <c r="F375" s="101">
        <f t="shared" si="34"/>
        <v>7.0000000000000007E-2</v>
      </c>
      <c r="G375" s="101">
        <f>IF(B375="","",VLOOKUP(MONTH(B375),Retiradas!$P$3:$S$14,3,FALSE))</f>
        <v>1.81989247311828E-2</v>
      </c>
      <c r="H375" s="137">
        <f>IF(B375="","",(VLOOKUP(MONTH(B375),Evaporação!$D$5:$F$16,3,FALSE)/(1000*3600*24*VLOOKUP(MONTH(B375),'Dados de Entrada'!$T$11:$V$22,3,FALSE)))*Simulação!D375)</f>
        <v>1.8346176821983273E-3</v>
      </c>
      <c r="I375" s="146"/>
      <c r="J375" s="138">
        <f>IF(B375="","",(E375+I375-F375-G375-H375)*3600*24*VLOOKUP(MONTH(B375),'Dados de Entrada'!$T$11:$V$22,3,FALSE))</f>
        <v>206724.69338317754</v>
      </c>
      <c r="K375" s="100">
        <f>IF(B375="","",IF(J375+K374&lt;'Dados de Entrada'!$G$7,IF(Simulação!J375+K374&lt;'Dados de Entrada'!$L$7,'Dados de Entrada'!$L$7,J375+K374),'Dados de Entrada'!$G$7))</f>
        <v>107563.32</v>
      </c>
      <c r="L375" s="101">
        <f>IF(B375="","",IF(AND(J375&gt;0,K375='Dados de Entrada'!$G$7),(J375/(3600*24*VLOOKUP(MONTH(B375),'Dados de Entrada'!$T$11:$V$22,3,FALSE))),0))</f>
        <v>7.7182158521198307E-2</v>
      </c>
      <c r="M375" s="26">
        <f t="shared" si="35"/>
        <v>0.14718215852119831</v>
      </c>
      <c r="N375" s="102">
        <f>IF(B375="","",IF(K375='Dados de Entrada'!$L$7,1,0))</f>
        <v>0</v>
      </c>
      <c r="O375" s="26">
        <f t="shared" si="36"/>
        <v>7</v>
      </c>
      <c r="P375" s="110">
        <f>IF(B375="","",'Dados de Entrada'!$L$7)</f>
        <v>32269</v>
      </c>
      <c r="Q375" s="103">
        <f t="shared" si="37"/>
        <v>355</v>
      </c>
      <c r="U375" s="18"/>
    </row>
    <row r="376" spans="1:21" ht="14.25" customHeight="1" x14ac:dyDescent="0.25">
      <c r="A376" s="18"/>
      <c r="B376" s="99" t="str">
        <f>IF(AND(YEAR('Dados de Entrada'!N366)&gt;=$D$18,YEAR('Dados de Entrada'!N366)&lt;=$D$19),'Dados de Entrada'!N366,"")</f>
        <v>Agosto/2023</v>
      </c>
      <c r="C376" s="100">
        <f t="shared" si="33"/>
        <v>107563.32</v>
      </c>
      <c r="D376" s="97">
        <f>IF(B376="","",IFERROR(
INDEX('Dados de Entrada'!$K$13:$K$35,MATCH(C376,'Dados de Entrada'!$J$13:$J$35,0)),
INDEX('Dados de Entrada'!$K$13:$K$35,MATCH(C376,'Dados de Entrada'!$J$13:$J$35,1))+
(C376-INDEX('Dados de Entrada'!$J$13:$J$35,MATCH(C376,'Dados de Entrada'!$J$13:$J$35,1)))*
(INDEX('Dados de Entrada'!$K$13:$K$35,MATCH(C376,'Dados de Entrada'!$J$13:$J$35,1)+1)-INDEX('Dados de Entrada'!$K$13:$K$35,MATCH(C376,'Dados de Entrada'!$J$13:$J$35,1)))/
(INDEX('Dados de Entrada'!$J$13:$J$35,MATCH(C376,'Dados de Entrada'!$J$13:$J$35,1)+1)-INDEX('Dados de Entrada'!$J$13:$J$35,MATCH(C376,'Dados de Entrada'!$J$13:$J$35,1)))
))</f>
        <v>23900</v>
      </c>
      <c r="E376" s="101">
        <f>IF(B376="","",('Dados de Entrada'!O366/'Dados de Entrada'!$Q$6)*'Dados de Entrada'!$L$4)</f>
        <v>0.14544157009345796</v>
      </c>
      <c r="F376" s="101">
        <f t="shared" si="34"/>
        <v>6.7000000000000004E-2</v>
      </c>
      <c r="G376" s="101">
        <f>IF(B376="","",VLOOKUP(MONTH(B376),Retiradas!$P$3:$S$14,3,FALSE))</f>
        <v>1.81989247311828E-2</v>
      </c>
      <c r="H376" s="137">
        <f>IF(B376="","",(VLOOKUP(MONTH(B376),Evaporação!$D$5:$F$16,3,FALSE)/(1000*3600*24*VLOOKUP(MONTH(B376),'Dados de Entrada'!$T$11:$V$22,3,FALSE)))*Simulação!D376)</f>
        <v>2.3905353942652329E-3</v>
      </c>
      <c r="I376" s="146"/>
      <c r="J376" s="138">
        <f>IF(B376="","",(E376+I376-F376-G376-H376)*3600*24*VLOOKUP(MONTH(B376),'Dados de Entrada'!$T$11:$V$22,3,FALSE))</f>
        <v>154951.09133831778</v>
      </c>
      <c r="K376" s="100">
        <f>IF(B376="","",IF(J376+K375&lt;'Dados de Entrada'!$G$7,IF(Simulação!J376+K375&lt;'Dados de Entrada'!$L$7,'Dados de Entrada'!$L$7,J376+K375),'Dados de Entrada'!$G$7))</f>
        <v>107563.32</v>
      </c>
      <c r="L376" s="101">
        <f>IF(B376="","",IF(AND(J376&gt;0,K376='Dados de Entrada'!$G$7),(J376/(3600*24*VLOOKUP(MONTH(B376),'Dados de Entrada'!$T$11:$V$22,3,FALSE))),0))</f>
        <v>5.7852109968009928E-2</v>
      </c>
      <c r="M376" s="26">
        <f t="shared" si="35"/>
        <v>0.12485210996800994</v>
      </c>
      <c r="N376" s="102">
        <f>IF(B376="","",IF(K376='Dados de Entrada'!$L$7,1,0))</f>
        <v>0</v>
      </c>
      <c r="O376" s="26">
        <f t="shared" si="36"/>
        <v>8</v>
      </c>
      <c r="P376" s="110">
        <f>IF(B376="","",'Dados de Entrada'!$L$7)</f>
        <v>32269</v>
      </c>
      <c r="Q376" s="103">
        <f t="shared" si="37"/>
        <v>356</v>
      </c>
      <c r="U376" s="18"/>
    </row>
    <row r="377" spans="1:21" ht="14.25" customHeight="1" x14ac:dyDescent="0.25">
      <c r="A377" s="18"/>
      <c r="B377" s="99" t="str">
        <f>IF(AND(YEAR('Dados de Entrada'!N367)&gt;=$D$18,YEAR('Dados de Entrada'!N367)&lt;=$D$19),'Dados de Entrada'!N367,"")</f>
        <v>Setembro/2023</v>
      </c>
      <c r="C377" s="100">
        <f t="shared" si="33"/>
        <v>107563.32</v>
      </c>
      <c r="D377" s="97">
        <f>IF(B377="","",IFERROR(
INDEX('Dados de Entrada'!$K$13:$K$35,MATCH(C377,'Dados de Entrada'!$J$13:$J$35,0)),
INDEX('Dados de Entrada'!$K$13:$K$35,MATCH(C377,'Dados de Entrada'!$J$13:$J$35,1))+
(C377-INDEX('Dados de Entrada'!$J$13:$J$35,MATCH(C377,'Dados de Entrada'!$J$13:$J$35,1)))*
(INDEX('Dados de Entrada'!$K$13:$K$35,MATCH(C377,'Dados de Entrada'!$J$13:$J$35,1)+1)-INDEX('Dados de Entrada'!$K$13:$K$35,MATCH(C377,'Dados de Entrada'!$J$13:$J$35,1)))/
(INDEX('Dados de Entrada'!$J$13:$J$35,MATCH(C377,'Dados de Entrada'!$J$13:$J$35,1)+1)-INDEX('Dados de Entrada'!$J$13:$J$35,MATCH(C377,'Dados de Entrada'!$J$13:$J$35,1)))
))</f>
        <v>23900</v>
      </c>
      <c r="E377" s="101">
        <f>IF(B377="","",('Dados de Entrada'!O367/'Dados de Entrada'!$Q$6)*'Dados de Entrada'!$L$4)</f>
        <v>0.13124628037383179</v>
      </c>
      <c r="F377" s="101">
        <f t="shared" si="34"/>
        <v>6.5000000000000002E-2</v>
      </c>
      <c r="G377" s="101">
        <f>IF(B377="","",VLOOKUP(MONTH(B377),Retiradas!$P$3:$S$14,3,FALSE))</f>
        <v>1.8791666666666668E-2</v>
      </c>
      <c r="H377" s="137">
        <f>IF(B377="","",(VLOOKUP(MONTH(B377),Evaporação!$D$5:$F$16,3,FALSE)/(1000*3600*24*VLOOKUP(MONTH(B377),'Dados de Entrada'!$T$11:$V$22,3,FALSE)))*Simulação!D377)</f>
        <v>2.2438522376543209E-3</v>
      </c>
      <c r="I377" s="146"/>
      <c r="J377" s="138">
        <f>IF(B377="","",(E377+I377-F377-G377-H377)*3600*24*VLOOKUP(MONTH(B377),'Dados de Entrada'!$T$11:$V$22,3,FALSE))</f>
        <v>117186.29372897201</v>
      </c>
      <c r="K377" s="100">
        <f>IF(B377="","",IF(J377+K376&lt;'Dados de Entrada'!$G$7,IF(Simulação!J377+K376&lt;'Dados de Entrada'!$L$7,'Dados de Entrada'!$L$7,J377+K376),'Dados de Entrada'!$G$7))</f>
        <v>107563.32</v>
      </c>
      <c r="L377" s="101">
        <f>IF(B377="","",IF(AND(J377&gt;0,K377='Dados de Entrada'!$G$7),(J377/(3600*24*VLOOKUP(MONTH(B377),'Dados de Entrada'!$T$11:$V$22,3,FALSE))),0))</f>
        <v>4.5210761469510807E-2</v>
      </c>
      <c r="M377" s="26">
        <f t="shared" si="35"/>
        <v>0.11021076146951081</v>
      </c>
      <c r="N377" s="102">
        <f>IF(B377="","",IF(K377='Dados de Entrada'!$L$7,1,0))</f>
        <v>0</v>
      </c>
      <c r="O377" s="26">
        <f t="shared" si="36"/>
        <v>9</v>
      </c>
      <c r="P377" s="110">
        <f>IF(B377="","",'Dados de Entrada'!$L$7)</f>
        <v>32269</v>
      </c>
      <c r="Q377" s="103">
        <f t="shared" si="37"/>
        <v>357</v>
      </c>
      <c r="U377" s="18"/>
    </row>
    <row r="378" spans="1:21" ht="14.25" customHeight="1" x14ac:dyDescent="0.25">
      <c r="A378" s="18"/>
      <c r="B378" s="99" t="str">
        <f>IF(AND(YEAR('Dados de Entrada'!N368)&gt;=$D$18,YEAR('Dados de Entrada'!N368)&lt;=$D$19),'Dados de Entrada'!N368,"")</f>
        <v>Outubro/2023</v>
      </c>
      <c r="C378" s="100">
        <f t="shared" si="33"/>
        <v>107563.32</v>
      </c>
      <c r="D378" s="97">
        <f>IF(B378="","",IFERROR(
INDEX('Dados de Entrada'!$K$13:$K$35,MATCH(C378,'Dados de Entrada'!$J$13:$J$35,0)),
INDEX('Dados de Entrada'!$K$13:$K$35,MATCH(C378,'Dados de Entrada'!$J$13:$J$35,1))+
(C378-INDEX('Dados de Entrada'!$J$13:$J$35,MATCH(C378,'Dados de Entrada'!$J$13:$J$35,1)))*
(INDEX('Dados de Entrada'!$K$13:$K$35,MATCH(C378,'Dados de Entrada'!$J$13:$J$35,1)+1)-INDEX('Dados de Entrada'!$K$13:$K$35,MATCH(C378,'Dados de Entrada'!$J$13:$J$35,1)))/
(INDEX('Dados de Entrada'!$J$13:$J$35,MATCH(C378,'Dados de Entrada'!$J$13:$J$35,1)+1)-INDEX('Dados de Entrada'!$J$13:$J$35,MATCH(C378,'Dados de Entrada'!$J$13:$J$35,1)))
))</f>
        <v>23900</v>
      </c>
      <c r="E378" s="101">
        <f>IF(B378="","",('Dados de Entrada'!O368/'Dados de Entrada'!$Q$6)*'Dados de Entrada'!$L$4)</f>
        <v>0.40215977570093459</v>
      </c>
      <c r="F378" s="101">
        <f t="shared" si="34"/>
        <v>6.2E-2</v>
      </c>
      <c r="G378" s="101">
        <f>IF(B378="","",VLOOKUP(MONTH(B378),Retiradas!$P$3:$S$14,3,FALSE))</f>
        <v>1.81989247311828E-2</v>
      </c>
      <c r="H378" s="137">
        <f>IF(B378="","",(VLOOKUP(MONTH(B378),Evaporação!$D$5:$F$16,3,FALSE)/(1000*3600*24*VLOOKUP(MONTH(B378),'Dados de Entrada'!$T$11:$V$22,3,FALSE)))*Simulação!D378)</f>
        <v>1.9524044205495817E-3</v>
      </c>
      <c r="I378" s="146"/>
      <c r="J378" s="138">
        <f>IF(B378="","",(E378+I378-F378-G378-H378)*3600*24*VLOOKUP(MONTH(B378),'Dados de Entrada'!$T$11:$V$22,3,FALSE))</f>
        <v>857110.6232373832</v>
      </c>
      <c r="K378" s="100">
        <f>IF(B378="","",IF(J378+K377&lt;'Dados de Entrada'!$G$7,IF(Simulação!J378+K377&lt;'Dados de Entrada'!$L$7,'Dados de Entrada'!$L$7,J378+K377),'Dados de Entrada'!$G$7))</f>
        <v>107563.32</v>
      </c>
      <c r="L378" s="101">
        <f>IF(B378="","",IF(AND(J378&gt;0,K378='Dados de Entrada'!$G$7),(J378/(3600*24*VLOOKUP(MONTH(B378),'Dados de Entrada'!$T$11:$V$22,3,FALSE))),0))</f>
        <v>0.32000844654920219</v>
      </c>
      <c r="M378" s="26">
        <f t="shared" si="35"/>
        <v>0.38200844654920219</v>
      </c>
      <c r="N378" s="102">
        <f>IF(B378="","",IF(K378='Dados de Entrada'!$L$7,1,0))</f>
        <v>0</v>
      </c>
      <c r="O378" s="26">
        <f t="shared" si="36"/>
        <v>10</v>
      </c>
      <c r="P378" s="110">
        <f>IF(B378="","",'Dados de Entrada'!$L$7)</f>
        <v>32269</v>
      </c>
      <c r="Q378" s="103">
        <f t="shared" si="37"/>
        <v>358</v>
      </c>
      <c r="U378" s="18"/>
    </row>
    <row r="379" spans="1:21" ht="14.25" customHeight="1" x14ac:dyDescent="0.25">
      <c r="A379" s="18"/>
      <c r="B379" s="99" t="str">
        <f>IF(AND(YEAR('Dados de Entrada'!N369)&gt;=$D$18,YEAR('Dados de Entrada'!N369)&lt;=$D$19),'Dados de Entrada'!N369,"")</f>
        <v>Novembro/2023</v>
      </c>
      <c r="C379" s="100">
        <f t="shared" si="33"/>
        <v>107563.32</v>
      </c>
      <c r="D379" s="97">
        <f>IF(B379="","",IFERROR(
INDEX('Dados de Entrada'!$K$13:$K$35,MATCH(C379,'Dados de Entrada'!$J$13:$J$35,0)),
INDEX('Dados de Entrada'!$K$13:$K$35,MATCH(C379,'Dados de Entrada'!$J$13:$J$35,1))+
(C379-INDEX('Dados de Entrada'!$J$13:$J$35,MATCH(C379,'Dados de Entrada'!$J$13:$J$35,1)))*
(INDEX('Dados de Entrada'!$K$13:$K$35,MATCH(C379,'Dados de Entrada'!$J$13:$J$35,1)+1)-INDEX('Dados de Entrada'!$K$13:$K$35,MATCH(C379,'Dados de Entrada'!$J$13:$J$35,1)))/
(INDEX('Dados de Entrada'!$J$13:$J$35,MATCH(C379,'Dados de Entrada'!$J$13:$J$35,1)+1)-INDEX('Dados de Entrada'!$J$13:$J$35,MATCH(C379,'Dados de Entrada'!$J$13:$J$35,1)))
))</f>
        <v>23900</v>
      </c>
      <c r="E379" s="101">
        <f>IF(B379="","",('Dados de Entrada'!O369/'Dados de Entrada'!$Q$6)*'Dados de Entrada'!$L$4)</f>
        <v>0.30195065420560746</v>
      </c>
      <c r="F379" s="101">
        <f t="shared" si="34"/>
        <v>7.4999999999999997E-2</v>
      </c>
      <c r="G379" s="101">
        <f>IF(B379="","",VLOOKUP(MONTH(B379),Retiradas!$P$3:$S$14,3,FALSE))</f>
        <v>1.8791666666666668E-2</v>
      </c>
      <c r="H379" s="137">
        <f>IF(B379="","",(VLOOKUP(MONTH(B379),Evaporação!$D$5:$F$16,3,FALSE)/(1000*3600*24*VLOOKUP(MONTH(B379),'Dados de Entrada'!$T$11:$V$22,3,FALSE)))*Simulação!D379)</f>
        <v>1.4033873456790122E-3</v>
      </c>
      <c r="I379" s="146"/>
      <c r="J379" s="138">
        <f>IF(B379="","",(E379+I379-F379-G379-H379)*3600*24*VLOOKUP(MONTH(B379),'Dados de Entrada'!$T$11:$V$22,3,FALSE))</f>
        <v>535910.51570093445</v>
      </c>
      <c r="K379" s="100">
        <f>IF(B379="","",IF(J379+K378&lt;'Dados de Entrada'!$G$7,IF(Simulação!J379+K378&lt;'Dados de Entrada'!$L$7,'Dados de Entrada'!$L$7,J379+K378),'Dados de Entrada'!$G$7))</f>
        <v>107563.32</v>
      </c>
      <c r="L379" s="101">
        <f>IF(B379="","",IF(AND(J379&gt;0,K379='Dados de Entrada'!$G$7),(J379/(3600*24*VLOOKUP(MONTH(B379),'Dados de Entrada'!$T$11:$V$22,3,FALSE))),0))</f>
        <v>0.20675560019326175</v>
      </c>
      <c r="M379" s="26">
        <f t="shared" si="35"/>
        <v>0.28175560019326173</v>
      </c>
      <c r="N379" s="102">
        <f>IF(B379="","",IF(K379='Dados de Entrada'!$L$7,1,0))</f>
        <v>0</v>
      </c>
      <c r="O379" s="26">
        <f t="shared" si="36"/>
        <v>11</v>
      </c>
      <c r="P379" s="110">
        <f>IF(B379="","",'Dados de Entrada'!$L$7)</f>
        <v>32269</v>
      </c>
      <c r="Q379" s="103">
        <f t="shared" si="37"/>
        <v>359</v>
      </c>
      <c r="U379" s="18"/>
    </row>
    <row r="380" spans="1:21" ht="14.25" customHeight="1" x14ac:dyDescent="0.25">
      <c r="A380" s="18"/>
      <c r="B380" s="99" t="str">
        <f>IF(AND(YEAR('Dados de Entrada'!N370)&gt;=$D$18,YEAR('Dados de Entrada'!N370)&lt;=$D$19),'Dados de Entrada'!N370,"")</f>
        <v>Dezembro/2023</v>
      </c>
      <c r="C380" s="100">
        <f t="shared" si="33"/>
        <v>107563.32</v>
      </c>
      <c r="D380" s="97">
        <f>IF(B380="","",IFERROR(
INDEX('Dados de Entrada'!$K$13:$K$35,MATCH(C380,'Dados de Entrada'!$J$13:$J$35,0)),
INDEX('Dados de Entrada'!$K$13:$K$35,MATCH(C380,'Dados de Entrada'!$J$13:$J$35,1))+
(C380-INDEX('Dados de Entrada'!$J$13:$J$35,MATCH(C380,'Dados de Entrada'!$J$13:$J$35,1)))*
(INDEX('Dados de Entrada'!$K$13:$K$35,MATCH(C380,'Dados de Entrada'!$J$13:$J$35,1)+1)-INDEX('Dados de Entrada'!$K$13:$K$35,MATCH(C380,'Dados de Entrada'!$J$13:$J$35,1)))/
(INDEX('Dados de Entrada'!$J$13:$J$35,MATCH(C380,'Dados de Entrada'!$J$13:$J$35,1)+1)-INDEX('Dados de Entrada'!$J$13:$J$35,MATCH(C380,'Dados de Entrada'!$J$13:$J$35,1)))
))</f>
        <v>23900</v>
      </c>
      <c r="E380" s="101">
        <f>IF(B380="","",('Dados de Entrada'!O370/'Dados de Entrada'!$Q$6)*'Dados de Entrada'!$L$4)</f>
        <v>0.3153038504672897</v>
      </c>
      <c r="F380" s="101">
        <f t="shared" si="34"/>
        <v>8.9200000000000002E-2</v>
      </c>
      <c r="G380" s="101">
        <f>IF(B380="","",VLOOKUP(MONTH(B380),Retiradas!$P$3:$S$14,3,FALSE))</f>
        <v>1.81989247311828E-2</v>
      </c>
      <c r="H380" s="137">
        <f>IF(B380="","",(VLOOKUP(MONTH(B380),Evaporação!$D$5:$F$16,3,FALSE)/(1000*3600*24*VLOOKUP(MONTH(B380),'Dados de Entrada'!$T$11:$V$22,3,FALSE)))*Simulação!D380)</f>
        <v>1.0681115591397851E-3</v>
      </c>
      <c r="I380" s="146"/>
      <c r="J380" s="138">
        <f>IF(B380="","",(E380+I380-F380-G380-H380)*3600*24*VLOOKUP(MONTH(B380),'Dados de Entrada'!$T$11:$V$22,3,FALSE))</f>
        <v>553991.72309158882</v>
      </c>
      <c r="K380" s="100">
        <f>IF(B380="","",IF(J380+K379&lt;'Dados de Entrada'!$G$7,IF(Simulação!J380+K379&lt;'Dados de Entrada'!$L$7,'Dados de Entrada'!$L$7,J380+K379),'Dados de Entrada'!$G$7))</f>
        <v>107563.32</v>
      </c>
      <c r="L380" s="101">
        <f>IF(B380="","",IF(AND(J380&gt;0,K380='Dados de Entrada'!$G$7),(J380/(3600*24*VLOOKUP(MONTH(B380),'Dados de Entrada'!$T$11:$V$22,3,FALSE))),0))</f>
        <v>0.20683681417696714</v>
      </c>
      <c r="M380" s="26">
        <f t="shared" si="35"/>
        <v>0.29603681417696714</v>
      </c>
      <c r="N380" s="102">
        <f>IF(B380="","",IF(K380='Dados de Entrada'!$L$7,1,0))</f>
        <v>0</v>
      </c>
      <c r="O380" s="26">
        <f t="shared" si="36"/>
        <v>12</v>
      </c>
      <c r="P380" s="110">
        <f>IF(B380="","",'Dados de Entrada'!$L$7)</f>
        <v>32269</v>
      </c>
      <c r="Q380" s="103">
        <f t="shared" si="37"/>
        <v>360</v>
      </c>
      <c r="U380" s="18"/>
    </row>
    <row r="381" spans="1:21" ht="14.25" customHeight="1" x14ac:dyDescent="0.25">
      <c r="A381" s="18"/>
      <c r="B381" s="99" t="str">
        <f>IF(AND(YEAR('Dados de Entrada'!N371)&gt;=$D$18,YEAR('Dados de Entrada'!N371)&lt;=$D$19),'Dados de Entrada'!N371,"")</f>
        <v/>
      </c>
      <c r="C381" s="100" t="str">
        <f>IF(B381="","",K380)</f>
        <v/>
      </c>
      <c r="D381" s="97" t="str">
        <f>IF(B381="","",IFERROR(
INDEX('Dados de Entrada'!$K$13:$K$35,MATCH(C381,'Dados de Entrada'!$J$13:$J$35,0)),
INDEX('Dados de Entrada'!$K$13:$K$35,MATCH(C381,'Dados de Entrada'!$J$13:$J$35,1))+
(C381-INDEX('Dados de Entrada'!$J$13:$J$35,MATCH(C381,'Dados de Entrada'!$J$13:$J$35,1)))*
(INDEX('Dados de Entrada'!$K$13:$K$35,MATCH(C381,'Dados de Entrada'!$J$13:$J$35,1)+1)-INDEX('Dados de Entrada'!$K$13:$K$35,MATCH(C381,'Dados de Entrada'!$J$13:$J$35,1)))/
(INDEX('Dados de Entrada'!$J$13:$J$35,MATCH(C381,'Dados de Entrada'!$J$13:$J$35,1)+1)-INDEX('Dados de Entrada'!$J$13:$J$35,MATCH(C381,'Dados de Entrada'!$J$13:$J$35,1)))
))</f>
        <v/>
      </c>
      <c r="E381" s="101" t="str">
        <f>IF(B381="","",('Dados de Entrada'!O371/'Dados de Entrada'!$Q$6)*'Dados de Entrada'!$L$4)</f>
        <v/>
      </c>
      <c r="F381" s="101" t="str">
        <f>IF(B381="","",(VLOOKUP(MONTH(B381),$G$4:$J$15,4,FALSE)))</f>
        <v/>
      </c>
      <c r="G381" s="101" t="str">
        <f>IF(B381="","",VLOOKUP(MONTH(B381),Retiradas!$P$3:$S$14,3,FALSE))</f>
        <v/>
      </c>
      <c r="H381" s="137" t="str">
        <f>IF(B381="","",(VLOOKUP(MONTH(B381),Evaporação!$D$5:$F$16,3,FALSE)/(1000*3600*24*VLOOKUP(MONTH(B381),'Dados de Entrada'!$T$11:$V$22,3,FALSE)))*Simulação!D381)</f>
        <v/>
      </c>
      <c r="I381" s="146"/>
      <c r="J381" s="138" t="str">
        <f>IF(B381="","",(E381+I381-F381-G381-H381)*3600*24*VLOOKUP(MONTH(B381),'Dados de Entrada'!$T$11:$V$22,3,FALSE))</f>
        <v/>
      </c>
      <c r="K381" s="100" t="str">
        <f>IF(B381="","",IF(J381+K380&lt;'Dados de Entrada'!$G$7,IF(Simulação!J381+K380&lt;'Dados de Entrada'!$L$7,'Dados de Entrada'!$L$7,J381+K380),'Dados de Entrada'!$G$7))</f>
        <v/>
      </c>
      <c r="L381" s="101" t="str">
        <f>IF(B381="","",IF(AND(J381&gt;0,K381='Dados de Entrada'!$G$7),(J381/(3600*24*VLOOKUP(MONTH(B381),'Dados de Entrada'!$T$11:$V$22,3,FALSE))),0))</f>
        <v/>
      </c>
      <c r="M381" s="26" t="str">
        <f>IF(B381="","",F381+L381)</f>
        <v/>
      </c>
      <c r="N381" s="102" t="str">
        <f>IF(B381="","",IF(K381='Dados de Entrada'!$L$7,1,0))</f>
        <v/>
      </c>
      <c r="O381" s="26" t="str">
        <f>IF(B381="","",MONTH(B381))</f>
        <v/>
      </c>
      <c r="P381" s="110" t="str">
        <f>IF(B381="","",'Dados de Entrada'!$L$7)</f>
        <v/>
      </c>
      <c r="Q381" s="103" t="str">
        <f t="shared" si="37"/>
        <v/>
      </c>
      <c r="U381" s="18"/>
    </row>
    <row r="382" spans="1:21" ht="14.25" customHeight="1" x14ac:dyDescent="0.25">
      <c r="A382" s="18"/>
      <c r="B382" s="99" t="str">
        <f>IF(AND(YEAR('Dados de Entrada'!N372)&gt;=$D$18,YEAR('Dados de Entrada'!N372)&lt;=$D$19),'Dados de Entrada'!N372,"")</f>
        <v/>
      </c>
      <c r="C382" s="100" t="str">
        <f t="shared" ref="C382:C445" si="38">IF(B382="","",K381)</f>
        <v/>
      </c>
      <c r="D382" s="97" t="str">
        <f>IF(B382="","",IFERROR(
INDEX('Dados de Entrada'!$K$13:$K$35,MATCH(C382,'Dados de Entrada'!$J$13:$J$35,0)),
INDEX('Dados de Entrada'!$K$13:$K$35,MATCH(C382,'Dados de Entrada'!$J$13:$J$35,1))+
(C382-INDEX('Dados de Entrada'!$J$13:$J$35,MATCH(C382,'Dados de Entrada'!$J$13:$J$35,1)))*
(INDEX('Dados de Entrada'!$K$13:$K$35,MATCH(C382,'Dados de Entrada'!$J$13:$J$35,1)+1)-INDEX('Dados de Entrada'!$K$13:$K$35,MATCH(C382,'Dados de Entrada'!$J$13:$J$35,1)))/
(INDEX('Dados de Entrada'!$J$13:$J$35,MATCH(C382,'Dados de Entrada'!$J$13:$J$35,1)+1)-INDEX('Dados de Entrada'!$J$13:$J$35,MATCH(C382,'Dados de Entrada'!$J$13:$J$35,1)))
))</f>
        <v/>
      </c>
      <c r="E382" s="101" t="str">
        <f>IF(B382="","",('Dados de Entrada'!O372/'Dados de Entrada'!$Q$6)*'Dados de Entrada'!$L$4)</f>
        <v/>
      </c>
      <c r="F382" s="101" t="str">
        <f t="shared" ref="F382:F445" si="39">IF(B382="","",(VLOOKUP(MONTH(B382),$G$4:$J$15,4,FALSE)))</f>
        <v/>
      </c>
      <c r="G382" s="101" t="str">
        <f>IF(B382="","",VLOOKUP(MONTH(B382),Retiradas!$P$3:$S$14,3,FALSE))</f>
        <v/>
      </c>
      <c r="H382" s="137" t="str">
        <f>IF(B382="","",(VLOOKUP(MONTH(B382),Evaporação!$D$5:$F$16,3,FALSE)/(1000*3600*24*VLOOKUP(MONTH(B382),'Dados de Entrada'!$T$11:$V$22,3,FALSE)))*Simulação!D382)</f>
        <v/>
      </c>
      <c r="I382" s="146"/>
      <c r="J382" s="138" t="str">
        <f>IF(B382="","",(E382+I382-F382-G382-H382)*3600*24*VLOOKUP(MONTH(B382),'Dados de Entrada'!$T$11:$V$22,3,FALSE))</f>
        <v/>
      </c>
      <c r="K382" s="100" t="str">
        <f>IF(B382="","",IF(J382+K381&lt;'Dados de Entrada'!$G$7,IF(Simulação!J382+K381&lt;'Dados de Entrada'!$L$7,'Dados de Entrada'!$L$7,J382+K381),'Dados de Entrada'!$G$7))</f>
        <v/>
      </c>
      <c r="L382" s="101" t="str">
        <f>IF(B382="","",IF(AND(J382&gt;0,K382='Dados de Entrada'!$G$7),(J382/(3600*24*VLOOKUP(MONTH(B382),'Dados de Entrada'!$T$11:$V$22,3,FALSE))),0))</f>
        <v/>
      </c>
      <c r="M382" s="26" t="str">
        <f t="shared" ref="M382:M445" si="40">IF(B382="","",F382+L382)</f>
        <v/>
      </c>
      <c r="N382" s="102" t="str">
        <f>IF(B382="","",IF(K382='Dados de Entrada'!$L$7,1,0))</f>
        <v/>
      </c>
      <c r="O382" s="26" t="str">
        <f t="shared" ref="O382:O445" si="41">IF(B382="","",MONTH(B382))</f>
        <v/>
      </c>
      <c r="P382" s="110" t="str">
        <f>IF(B382="","",'Dados de Entrada'!$L$7)</f>
        <v/>
      </c>
      <c r="Q382" s="103" t="str">
        <f t="shared" si="37"/>
        <v/>
      </c>
      <c r="U382" s="18"/>
    </row>
    <row r="383" spans="1:21" ht="14.25" customHeight="1" x14ac:dyDescent="0.25">
      <c r="A383" s="18"/>
      <c r="B383" s="99" t="str">
        <f>IF(AND(YEAR('Dados de Entrada'!N373)&gt;=$D$18,YEAR('Dados de Entrada'!N373)&lt;=$D$19),'Dados de Entrada'!N373,"")</f>
        <v/>
      </c>
      <c r="C383" s="100" t="str">
        <f t="shared" si="38"/>
        <v/>
      </c>
      <c r="D383" s="97" t="str">
        <f>IF(B383="","",IFERROR(
INDEX('Dados de Entrada'!$K$13:$K$35,MATCH(C383,'Dados de Entrada'!$J$13:$J$35,0)),
INDEX('Dados de Entrada'!$K$13:$K$35,MATCH(C383,'Dados de Entrada'!$J$13:$J$35,1))+
(C383-INDEX('Dados de Entrada'!$J$13:$J$35,MATCH(C383,'Dados de Entrada'!$J$13:$J$35,1)))*
(INDEX('Dados de Entrada'!$K$13:$K$35,MATCH(C383,'Dados de Entrada'!$J$13:$J$35,1)+1)-INDEX('Dados de Entrada'!$K$13:$K$35,MATCH(C383,'Dados de Entrada'!$J$13:$J$35,1)))/
(INDEX('Dados de Entrada'!$J$13:$J$35,MATCH(C383,'Dados de Entrada'!$J$13:$J$35,1)+1)-INDEX('Dados de Entrada'!$J$13:$J$35,MATCH(C383,'Dados de Entrada'!$J$13:$J$35,1)))
))</f>
        <v/>
      </c>
      <c r="E383" s="101" t="str">
        <f>IF(B383="","",('Dados de Entrada'!O373/'Dados de Entrada'!$Q$6)*'Dados de Entrada'!$L$4)</f>
        <v/>
      </c>
      <c r="F383" s="101" t="str">
        <f t="shared" si="39"/>
        <v/>
      </c>
      <c r="G383" s="101" t="str">
        <f>IF(B383="","",VLOOKUP(MONTH(B383),Retiradas!$P$3:$S$14,3,FALSE))</f>
        <v/>
      </c>
      <c r="H383" s="137" t="str">
        <f>IF(B383="","",(VLOOKUP(MONTH(B383),Evaporação!$D$5:$F$16,3,FALSE)/(1000*3600*24*VLOOKUP(MONTH(B383),'Dados de Entrada'!$T$11:$V$22,3,FALSE)))*Simulação!D383)</f>
        <v/>
      </c>
      <c r="I383" s="146"/>
      <c r="J383" s="138" t="str">
        <f>IF(B383="","",(E383+I383-F383-G383-H383)*3600*24*VLOOKUP(MONTH(B383),'Dados de Entrada'!$T$11:$V$22,3,FALSE))</f>
        <v/>
      </c>
      <c r="K383" s="100" t="str">
        <f>IF(B383="","",IF(J383+K382&lt;'Dados de Entrada'!$G$7,IF(Simulação!J383+K382&lt;'Dados de Entrada'!$L$7,'Dados de Entrada'!$L$7,J383+K382),'Dados de Entrada'!$G$7))</f>
        <v/>
      </c>
      <c r="L383" s="101" t="str">
        <f>IF(B383="","",IF(AND(J383&gt;0,K383='Dados de Entrada'!$G$7),(J383/(3600*24*VLOOKUP(MONTH(B383),'Dados de Entrada'!$T$11:$V$22,3,FALSE))),0))</f>
        <v/>
      </c>
      <c r="M383" s="26" t="str">
        <f t="shared" si="40"/>
        <v/>
      </c>
      <c r="N383" s="102" t="str">
        <f>IF(B383="","",IF(K383='Dados de Entrada'!$L$7,1,0))</f>
        <v/>
      </c>
      <c r="O383" s="26" t="str">
        <f t="shared" si="41"/>
        <v/>
      </c>
      <c r="P383" s="110" t="str">
        <f>IF(B383="","",'Dados de Entrada'!$L$7)</f>
        <v/>
      </c>
      <c r="Q383" s="103" t="str">
        <f t="shared" si="37"/>
        <v/>
      </c>
      <c r="U383" s="18"/>
    </row>
    <row r="384" spans="1:21" ht="14.25" customHeight="1" x14ac:dyDescent="0.25">
      <c r="A384" s="18"/>
      <c r="B384" s="99" t="str">
        <f>IF(AND(YEAR('Dados de Entrada'!N374)&gt;=$D$18,YEAR('Dados de Entrada'!N374)&lt;=$D$19),'Dados de Entrada'!N374,"")</f>
        <v/>
      </c>
      <c r="C384" s="100" t="str">
        <f t="shared" si="38"/>
        <v/>
      </c>
      <c r="D384" s="97" t="str">
        <f>IF(B384="","",IFERROR(
INDEX('Dados de Entrada'!$K$13:$K$35,MATCH(C384,'Dados de Entrada'!$J$13:$J$35,0)),
INDEX('Dados de Entrada'!$K$13:$K$35,MATCH(C384,'Dados de Entrada'!$J$13:$J$35,1))+
(C384-INDEX('Dados de Entrada'!$J$13:$J$35,MATCH(C384,'Dados de Entrada'!$J$13:$J$35,1)))*
(INDEX('Dados de Entrada'!$K$13:$K$35,MATCH(C384,'Dados de Entrada'!$J$13:$J$35,1)+1)-INDEX('Dados de Entrada'!$K$13:$K$35,MATCH(C384,'Dados de Entrada'!$J$13:$J$35,1)))/
(INDEX('Dados de Entrada'!$J$13:$J$35,MATCH(C384,'Dados de Entrada'!$J$13:$J$35,1)+1)-INDEX('Dados de Entrada'!$J$13:$J$35,MATCH(C384,'Dados de Entrada'!$J$13:$J$35,1)))
))</f>
        <v/>
      </c>
      <c r="E384" s="101" t="str">
        <f>IF(B384="","",('Dados de Entrada'!O374/'Dados de Entrada'!$Q$6)*'Dados de Entrada'!$L$4)</f>
        <v/>
      </c>
      <c r="F384" s="101" t="str">
        <f t="shared" si="39"/>
        <v/>
      </c>
      <c r="G384" s="101" t="str">
        <f>IF(B384="","",VLOOKUP(MONTH(B384),Retiradas!$P$3:$S$14,3,FALSE))</f>
        <v/>
      </c>
      <c r="H384" s="137" t="str">
        <f>IF(B384="","",(VLOOKUP(MONTH(B384),Evaporação!$D$5:$F$16,3,FALSE)/(1000*3600*24*VLOOKUP(MONTH(B384),'Dados de Entrada'!$T$11:$V$22,3,FALSE)))*Simulação!D384)</f>
        <v/>
      </c>
      <c r="I384" s="146"/>
      <c r="J384" s="138" t="str">
        <f>IF(B384="","",(E384+I384-F384-G384-H384)*3600*24*VLOOKUP(MONTH(B384),'Dados de Entrada'!$T$11:$V$22,3,FALSE))</f>
        <v/>
      </c>
      <c r="K384" s="100" t="str">
        <f>IF(B384="","",IF(J384+K383&lt;'Dados de Entrada'!$G$7,IF(Simulação!J384+K383&lt;'Dados de Entrada'!$L$7,'Dados de Entrada'!$L$7,J384+K383),'Dados de Entrada'!$G$7))</f>
        <v/>
      </c>
      <c r="L384" s="101" t="str">
        <f>IF(B384="","",IF(AND(J384&gt;0,K384='Dados de Entrada'!$G$7),(J384/(3600*24*VLOOKUP(MONTH(B384),'Dados de Entrada'!$T$11:$V$22,3,FALSE))),0))</f>
        <v/>
      </c>
      <c r="M384" s="26" t="str">
        <f t="shared" si="40"/>
        <v/>
      </c>
      <c r="N384" s="102" t="str">
        <f>IF(B384="","",IF(K384='Dados de Entrada'!$L$7,1,0))</f>
        <v/>
      </c>
      <c r="O384" s="26" t="str">
        <f t="shared" si="41"/>
        <v/>
      </c>
      <c r="P384" s="110" t="str">
        <f>IF(B384="","",'Dados de Entrada'!$L$7)</f>
        <v/>
      </c>
      <c r="Q384" s="103" t="str">
        <f t="shared" si="37"/>
        <v/>
      </c>
      <c r="U384" s="18"/>
    </row>
    <row r="385" spans="1:21" ht="14.25" customHeight="1" x14ac:dyDescent="0.25">
      <c r="A385" s="18"/>
      <c r="B385" s="99" t="str">
        <f>IF(AND(YEAR('Dados de Entrada'!N375)&gt;=$D$18,YEAR('Dados de Entrada'!N375)&lt;=$D$19),'Dados de Entrada'!N375,"")</f>
        <v/>
      </c>
      <c r="C385" s="100" t="str">
        <f t="shared" si="38"/>
        <v/>
      </c>
      <c r="D385" s="97" t="str">
        <f>IF(B385="","",IFERROR(
INDEX('Dados de Entrada'!$K$13:$K$35,MATCH(C385,'Dados de Entrada'!$J$13:$J$35,0)),
INDEX('Dados de Entrada'!$K$13:$K$35,MATCH(C385,'Dados de Entrada'!$J$13:$J$35,1))+
(C385-INDEX('Dados de Entrada'!$J$13:$J$35,MATCH(C385,'Dados de Entrada'!$J$13:$J$35,1)))*
(INDEX('Dados de Entrada'!$K$13:$K$35,MATCH(C385,'Dados de Entrada'!$J$13:$J$35,1)+1)-INDEX('Dados de Entrada'!$K$13:$K$35,MATCH(C385,'Dados de Entrada'!$J$13:$J$35,1)))/
(INDEX('Dados de Entrada'!$J$13:$J$35,MATCH(C385,'Dados de Entrada'!$J$13:$J$35,1)+1)-INDEX('Dados de Entrada'!$J$13:$J$35,MATCH(C385,'Dados de Entrada'!$J$13:$J$35,1)))
))</f>
        <v/>
      </c>
      <c r="E385" s="101" t="str">
        <f>IF(B385="","",('Dados de Entrada'!O375/'Dados de Entrada'!$Q$6)*'Dados de Entrada'!$L$4)</f>
        <v/>
      </c>
      <c r="F385" s="101" t="str">
        <f t="shared" si="39"/>
        <v/>
      </c>
      <c r="G385" s="101" t="str">
        <f>IF(B385="","",VLOOKUP(MONTH(B385),Retiradas!$P$3:$S$14,3,FALSE))</f>
        <v/>
      </c>
      <c r="H385" s="137" t="str">
        <f>IF(B385="","",(VLOOKUP(MONTH(B385),Evaporação!$D$5:$F$16,3,FALSE)/(1000*3600*24*VLOOKUP(MONTH(B385),'Dados de Entrada'!$T$11:$V$22,3,FALSE)))*Simulação!D385)</f>
        <v/>
      </c>
      <c r="I385" s="146"/>
      <c r="J385" s="138" t="str">
        <f>IF(B385="","",(E385+I385-F385-G385-H385)*3600*24*VLOOKUP(MONTH(B385),'Dados de Entrada'!$T$11:$V$22,3,FALSE))</f>
        <v/>
      </c>
      <c r="K385" s="100" t="str">
        <f>IF(B385="","",IF(J385+K384&lt;'Dados de Entrada'!$G$7,IF(Simulação!J385+K384&lt;'Dados de Entrada'!$L$7,'Dados de Entrada'!$L$7,J385+K384),'Dados de Entrada'!$G$7))</f>
        <v/>
      </c>
      <c r="L385" s="101" t="str">
        <f>IF(B385="","",IF(AND(J385&gt;0,K385='Dados de Entrada'!$G$7),(J385/(3600*24*VLOOKUP(MONTH(B385),'Dados de Entrada'!$T$11:$V$22,3,FALSE))),0))</f>
        <v/>
      </c>
      <c r="M385" s="26" t="str">
        <f t="shared" si="40"/>
        <v/>
      </c>
      <c r="N385" s="102" t="str">
        <f>IF(B385="","",IF(K385='Dados de Entrada'!$L$7,1,0))</f>
        <v/>
      </c>
      <c r="O385" s="26" t="str">
        <f t="shared" si="41"/>
        <v/>
      </c>
      <c r="P385" s="110" t="str">
        <f>IF(B385="","",'Dados de Entrada'!$L$7)</f>
        <v/>
      </c>
      <c r="Q385" s="103" t="str">
        <f t="shared" si="37"/>
        <v/>
      </c>
      <c r="U385" s="18"/>
    </row>
    <row r="386" spans="1:21" ht="14.25" customHeight="1" x14ac:dyDescent="0.25">
      <c r="A386" s="18"/>
      <c r="B386" s="99" t="str">
        <f>IF(AND(YEAR('Dados de Entrada'!N376)&gt;=$D$18,YEAR('Dados de Entrada'!N376)&lt;=$D$19),'Dados de Entrada'!N376,"")</f>
        <v/>
      </c>
      <c r="C386" s="100" t="str">
        <f t="shared" si="38"/>
        <v/>
      </c>
      <c r="D386" s="97" t="str">
        <f>IF(B386="","",IFERROR(
INDEX('Dados de Entrada'!$K$13:$K$35,MATCH(C386,'Dados de Entrada'!$J$13:$J$35,0)),
INDEX('Dados de Entrada'!$K$13:$K$35,MATCH(C386,'Dados de Entrada'!$J$13:$J$35,1))+
(C386-INDEX('Dados de Entrada'!$J$13:$J$35,MATCH(C386,'Dados de Entrada'!$J$13:$J$35,1)))*
(INDEX('Dados de Entrada'!$K$13:$K$35,MATCH(C386,'Dados de Entrada'!$J$13:$J$35,1)+1)-INDEX('Dados de Entrada'!$K$13:$K$35,MATCH(C386,'Dados de Entrada'!$J$13:$J$35,1)))/
(INDEX('Dados de Entrada'!$J$13:$J$35,MATCH(C386,'Dados de Entrada'!$J$13:$J$35,1)+1)-INDEX('Dados de Entrada'!$J$13:$J$35,MATCH(C386,'Dados de Entrada'!$J$13:$J$35,1)))
))</f>
        <v/>
      </c>
      <c r="E386" s="101" t="str">
        <f>IF(B386="","",('Dados de Entrada'!O376/'Dados de Entrada'!$Q$6)*'Dados de Entrada'!$L$4)</f>
        <v/>
      </c>
      <c r="F386" s="101" t="str">
        <f t="shared" si="39"/>
        <v/>
      </c>
      <c r="G386" s="101" t="str">
        <f>IF(B386="","",VLOOKUP(MONTH(B386),Retiradas!$P$3:$S$14,3,FALSE))</f>
        <v/>
      </c>
      <c r="H386" s="137" t="str">
        <f>IF(B386="","",(VLOOKUP(MONTH(B386),Evaporação!$D$5:$F$16,3,FALSE)/(1000*3600*24*VLOOKUP(MONTH(B386),'Dados de Entrada'!$T$11:$V$22,3,FALSE)))*Simulação!D386)</f>
        <v/>
      </c>
      <c r="I386" s="146"/>
      <c r="J386" s="138" t="str">
        <f>IF(B386="","",(E386+I386-F386-G386-H386)*3600*24*VLOOKUP(MONTH(B386),'Dados de Entrada'!$T$11:$V$22,3,FALSE))</f>
        <v/>
      </c>
      <c r="K386" s="100" t="str">
        <f>IF(B386="","",IF(J386+K385&lt;'Dados de Entrada'!$G$7,IF(Simulação!J386+K385&lt;'Dados de Entrada'!$L$7,'Dados de Entrada'!$L$7,J386+K385),'Dados de Entrada'!$G$7))</f>
        <v/>
      </c>
      <c r="L386" s="101" t="str">
        <f>IF(B386="","",IF(AND(J386&gt;0,K386='Dados de Entrada'!$G$7),(J386/(3600*24*VLOOKUP(MONTH(B386),'Dados de Entrada'!$T$11:$V$22,3,FALSE))),0))</f>
        <v/>
      </c>
      <c r="M386" s="26" t="str">
        <f t="shared" si="40"/>
        <v/>
      </c>
      <c r="N386" s="102" t="str">
        <f>IF(B386="","",IF(K386='Dados de Entrada'!$L$7,1,0))</f>
        <v/>
      </c>
      <c r="O386" s="26" t="str">
        <f t="shared" si="41"/>
        <v/>
      </c>
      <c r="P386" s="110" t="str">
        <f>IF(B386="","",'Dados de Entrada'!$L$7)</f>
        <v/>
      </c>
      <c r="Q386" s="103" t="str">
        <f t="shared" si="37"/>
        <v/>
      </c>
      <c r="U386" s="18"/>
    </row>
    <row r="387" spans="1:21" ht="14.25" customHeight="1" x14ac:dyDescent="0.25">
      <c r="A387" s="18"/>
      <c r="B387" s="99" t="str">
        <f>IF(AND(YEAR('Dados de Entrada'!N377)&gt;=$D$18,YEAR('Dados de Entrada'!N377)&lt;=$D$19),'Dados de Entrada'!N377,"")</f>
        <v/>
      </c>
      <c r="C387" s="100" t="str">
        <f t="shared" si="38"/>
        <v/>
      </c>
      <c r="D387" s="97" t="str">
        <f>IF(B387="","",IFERROR(
INDEX('Dados de Entrada'!$K$13:$K$35,MATCH(C387,'Dados de Entrada'!$J$13:$J$35,0)),
INDEX('Dados de Entrada'!$K$13:$K$35,MATCH(C387,'Dados de Entrada'!$J$13:$J$35,1))+
(C387-INDEX('Dados de Entrada'!$J$13:$J$35,MATCH(C387,'Dados de Entrada'!$J$13:$J$35,1)))*
(INDEX('Dados de Entrada'!$K$13:$K$35,MATCH(C387,'Dados de Entrada'!$J$13:$J$35,1)+1)-INDEX('Dados de Entrada'!$K$13:$K$35,MATCH(C387,'Dados de Entrada'!$J$13:$J$35,1)))/
(INDEX('Dados de Entrada'!$J$13:$J$35,MATCH(C387,'Dados de Entrada'!$J$13:$J$35,1)+1)-INDEX('Dados de Entrada'!$J$13:$J$35,MATCH(C387,'Dados de Entrada'!$J$13:$J$35,1)))
))</f>
        <v/>
      </c>
      <c r="E387" s="101" t="str">
        <f>IF(B387="","",('Dados de Entrada'!O377/'Dados de Entrada'!$Q$6)*'Dados de Entrada'!$L$4)</f>
        <v/>
      </c>
      <c r="F387" s="101" t="str">
        <f t="shared" si="39"/>
        <v/>
      </c>
      <c r="G387" s="101" t="str">
        <f>IF(B387="","",VLOOKUP(MONTH(B387),Retiradas!$P$3:$S$14,3,FALSE))</f>
        <v/>
      </c>
      <c r="H387" s="137" t="str">
        <f>IF(B387="","",(VLOOKUP(MONTH(B387),Evaporação!$D$5:$F$16,3,FALSE)/(1000*3600*24*VLOOKUP(MONTH(B387),'Dados de Entrada'!$T$11:$V$22,3,FALSE)))*Simulação!D387)</f>
        <v/>
      </c>
      <c r="I387" s="146"/>
      <c r="J387" s="138" t="str">
        <f>IF(B387="","",(E387+I387-F387-G387-H387)*3600*24*VLOOKUP(MONTH(B387),'Dados de Entrada'!$T$11:$V$22,3,FALSE))</f>
        <v/>
      </c>
      <c r="K387" s="100" t="str">
        <f>IF(B387="","",IF(J387+K386&lt;'Dados de Entrada'!$G$7,IF(Simulação!J387+K386&lt;'Dados de Entrada'!$L$7,'Dados de Entrada'!$L$7,J387+K386),'Dados de Entrada'!$G$7))</f>
        <v/>
      </c>
      <c r="L387" s="101" t="str">
        <f>IF(B387="","",IF(AND(J387&gt;0,K387='Dados de Entrada'!$G$7),(J387/(3600*24*VLOOKUP(MONTH(B387),'Dados de Entrada'!$T$11:$V$22,3,FALSE))),0))</f>
        <v/>
      </c>
      <c r="M387" s="26" t="str">
        <f t="shared" si="40"/>
        <v/>
      </c>
      <c r="N387" s="102" t="str">
        <f>IF(B387="","",IF(K387='Dados de Entrada'!$L$7,1,0))</f>
        <v/>
      </c>
      <c r="O387" s="26" t="str">
        <f t="shared" si="41"/>
        <v/>
      </c>
      <c r="P387" s="110" t="str">
        <f>IF(B387="","",'Dados de Entrada'!$L$7)</f>
        <v/>
      </c>
      <c r="Q387" s="103" t="str">
        <f t="shared" si="37"/>
        <v/>
      </c>
      <c r="U387" s="18"/>
    </row>
    <row r="388" spans="1:21" ht="14.25" customHeight="1" x14ac:dyDescent="0.25">
      <c r="A388" s="18"/>
      <c r="B388" s="99" t="str">
        <f>IF(AND(YEAR('Dados de Entrada'!N378)&gt;=$D$18,YEAR('Dados de Entrada'!N378)&lt;=$D$19),'Dados de Entrada'!N378,"")</f>
        <v/>
      </c>
      <c r="C388" s="100" t="str">
        <f t="shared" si="38"/>
        <v/>
      </c>
      <c r="D388" s="97" t="str">
        <f>IF(B388="","",IFERROR(
INDEX('Dados de Entrada'!$K$13:$K$35,MATCH(C388,'Dados de Entrada'!$J$13:$J$35,0)),
INDEX('Dados de Entrada'!$K$13:$K$35,MATCH(C388,'Dados de Entrada'!$J$13:$J$35,1))+
(C388-INDEX('Dados de Entrada'!$J$13:$J$35,MATCH(C388,'Dados de Entrada'!$J$13:$J$35,1)))*
(INDEX('Dados de Entrada'!$K$13:$K$35,MATCH(C388,'Dados de Entrada'!$J$13:$J$35,1)+1)-INDEX('Dados de Entrada'!$K$13:$K$35,MATCH(C388,'Dados de Entrada'!$J$13:$J$35,1)))/
(INDEX('Dados de Entrada'!$J$13:$J$35,MATCH(C388,'Dados de Entrada'!$J$13:$J$35,1)+1)-INDEX('Dados de Entrada'!$J$13:$J$35,MATCH(C388,'Dados de Entrada'!$J$13:$J$35,1)))
))</f>
        <v/>
      </c>
      <c r="E388" s="101" t="str">
        <f>IF(B388="","",('Dados de Entrada'!O378/'Dados de Entrada'!$Q$6)*'Dados de Entrada'!$L$4)</f>
        <v/>
      </c>
      <c r="F388" s="101" t="str">
        <f t="shared" si="39"/>
        <v/>
      </c>
      <c r="G388" s="101" t="str">
        <f>IF(B388="","",VLOOKUP(MONTH(B388),Retiradas!$P$3:$S$14,3,FALSE))</f>
        <v/>
      </c>
      <c r="H388" s="137" t="str">
        <f>IF(B388="","",(VLOOKUP(MONTH(B388),Evaporação!$D$5:$F$16,3,FALSE)/(1000*3600*24*VLOOKUP(MONTH(B388),'Dados de Entrada'!$T$11:$V$22,3,FALSE)))*Simulação!D388)</f>
        <v/>
      </c>
      <c r="I388" s="146"/>
      <c r="J388" s="138" t="str">
        <f>IF(B388="","",(E388+I388-F388-G388-H388)*3600*24*VLOOKUP(MONTH(B388),'Dados de Entrada'!$T$11:$V$22,3,FALSE))</f>
        <v/>
      </c>
      <c r="K388" s="100" t="str">
        <f>IF(B388="","",IF(J388+K387&lt;'Dados de Entrada'!$G$7,IF(Simulação!J388+K387&lt;'Dados de Entrada'!$L$7,'Dados de Entrada'!$L$7,J388+K387),'Dados de Entrada'!$G$7))</f>
        <v/>
      </c>
      <c r="L388" s="101" t="str">
        <f>IF(B388="","",IF(AND(J388&gt;0,K388='Dados de Entrada'!$G$7),(J388/(3600*24*VLOOKUP(MONTH(B388),'Dados de Entrada'!$T$11:$V$22,3,FALSE))),0))</f>
        <v/>
      </c>
      <c r="M388" s="26" t="str">
        <f t="shared" si="40"/>
        <v/>
      </c>
      <c r="N388" s="102" t="str">
        <f>IF(B388="","",IF(K388='Dados de Entrada'!$L$7,1,0))</f>
        <v/>
      </c>
      <c r="O388" s="26" t="str">
        <f t="shared" si="41"/>
        <v/>
      </c>
      <c r="P388" s="110" t="str">
        <f>IF(B388="","",'Dados de Entrada'!$L$7)</f>
        <v/>
      </c>
      <c r="Q388" s="103" t="str">
        <f t="shared" si="37"/>
        <v/>
      </c>
      <c r="U388" s="18"/>
    </row>
    <row r="389" spans="1:21" ht="14.25" customHeight="1" x14ac:dyDescent="0.25">
      <c r="A389" s="18"/>
      <c r="B389" s="99" t="str">
        <f>IF(AND(YEAR('Dados de Entrada'!N379)&gt;=$D$18,YEAR('Dados de Entrada'!N379)&lt;=$D$19),'Dados de Entrada'!N379,"")</f>
        <v/>
      </c>
      <c r="C389" s="100" t="str">
        <f t="shared" si="38"/>
        <v/>
      </c>
      <c r="D389" s="97" t="str">
        <f>IF(B389="","",IFERROR(
INDEX('Dados de Entrada'!$K$13:$K$35,MATCH(C389,'Dados de Entrada'!$J$13:$J$35,0)),
INDEX('Dados de Entrada'!$K$13:$K$35,MATCH(C389,'Dados de Entrada'!$J$13:$J$35,1))+
(C389-INDEX('Dados de Entrada'!$J$13:$J$35,MATCH(C389,'Dados de Entrada'!$J$13:$J$35,1)))*
(INDEX('Dados de Entrada'!$K$13:$K$35,MATCH(C389,'Dados de Entrada'!$J$13:$J$35,1)+1)-INDEX('Dados de Entrada'!$K$13:$K$35,MATCH(C389,'Dados de Entrada'!$J$13:$J$35,1)))/
(INDEX('Dados de Entrada'!$J$13:$J$35,MATCH(C389,'Dados de Entrada'!$J$13:$J$35,1)+1)-INDEX('Dados de Entrada'!$J$13:$J$35,MATCH(C389,'Dados de Entrada'!$J$13:$J$35,1)))
))</f>
        <v/>
      </c>
      <c r="E389" s="101" t="str">
        <f>IF(B389="","",('Dados de Entrada'!O379/'Dados de Entrada'!$Q$6)*'Dados de Entrada'!$L$4)</f>
        <v/>
      </c>
      <c r="F389" s="101" t="str">
        <f t="shared" si="39"/>
        <v/>
      </c>
      <c r="G389" s="101" t="str">
        <f>IF(B389="","",VLOOKUP(MONTH(B389),Retiradas!$P$3:$S$14,3,FALSE))</f>
        <v/>
      </c>
      <c r="H389" s="137" t="str">
        <f>IF(B389="","",(VLOOKUP(MONTH(B389),Evaporação!$D$5:$F$16,3,FALSE)/(1000*3600*24*VLOOKUP(MONTH(B389),'Dados de Entrada'!$T$11:$V$22,3,FALSE)))*Simulação!D389)</f>
        <v/>
      </c>
      <c r="I389" s="146"/>
      <c r="J389" s="138" t="str">
        <f>IF(B389="","",(E389+I389-F389-G389-H389)*3600*24*VLOOKUP(MONTH(B389),'Dados de Entrada'!$T$11:$V$22,3,FALSE))</f>
        <v/>
      </c>
      <c r="K389" s="100" t="str">
        <f>IF(B389="","",IF(J389+K388&lt;'Dados de Entrada'!$G$7,IF(Simulação!J389+K388&lt;'Dados de Entrada'!$L$7,'Dados de Entrada'!$L$7,J389+K388),'Dados de Entrada'!$G$7))</f>
        <v/>
      </c>
      <c r="L389" s="101" t="str">
        <f>IF(B389="","",IF(AND(J389&gt;0,K389='Dados de Entrada'!$G$7),(J389/(3600*24*VLOOKUP(MONTH(B389),'Dados de Entrada'!$T$11:$V$22,3,FALSE))),0))</f>
        <v/>
      </c>
      <c r="M389" s="26" t="str">
        <f t="shared" si="40"/>
        <v/>
      </c>
      <c r="N389" s="102" t="str">
        <f>IF(B389="","",IF(K389='Dados de Entrada'!$L$7,1,0))</f>
        <v/>
      </c>
      <c r="O389" s="26" t="str">
        <f t="shared" si="41"/>
        <v/>
      </c>
      <c r="P389" s="110" t="str">
        <f>IF(B389="","",'Dados de Entrada'!$L$7)</f>
        <v/>
      </c>
      <c r="Q389" s="103" t="str">
        <f t="shared" si="37"/>
        <v/>
      </c>
      <c r="U389" s="18"/>
    </row>
    <row r="390" spans="1:21" ht="14.25" customHeight="1" x14ac:dyDescent="0.25">
      <c r="A390" s="18"/>
      <c r="B390" s="99" t="str">
        <f>IF(AND(YEAR('Dados de Entrada'!N380)&gt;=$D$18,YEAR('Dados de Entrada'!N380)&lt;=$D$19),'Dados de Entrada'!N380,"")</f>
        <v/>
      </c>
      <c r="C390" s="100" t="str">
        <f t="shared" si="38"/>
        <v/>
      </c>
      <c r="D390" s="97" t="str">
        <f>IF(B390="","",IFERROR(
INDEX('Dados de Entrada'!$K$13:$K$35,MATCH(C390,'Dados de Entrada'!$J$13:$J$35,0)),
INDEX('Dados de Entrada'!$K$13:$K$35,MATCH(C390,'Dados de Entrada'!$J$13:$J$35,1))+
(C390-INDEX('Dados de Entrada'!$J$13:$J$35,MATCH(C390,'Dados de Entrada'!$J$13:$J$35,1)))*
(INDEX('Dados de Entrada'!$K$13:$K$35,MATCH(C390,'Dados de Entrada'!$J$13:$J$35,1)+1)-INDEX('Dados de Entrada'!$K$13:$K$35,MATCH(C390,'Dados de Entrada'!$J$13:$J$35,1)))/
(INDEX('Dados de Entrada'!$J$13:$J$35,MATCH(C390,'Dados de Entrada'!$J$13:$J$35,1)+1)-INDEX('Dados de Entrada'!$J$13:$J$35,MATCH(C390,'Dados de Entrada'!$J$13:$J$35,1)))
))</f>
        <v/>
      </c>
      <c r="E390" s="101" t="str">
        <f>IF(B390="","",('Dados de Entrada'!O380/'Dados de Entrada'!$Q$6)*'Dados de Entrada'!$L$4)</f>
        <v/>
      </c>
      <c r="F390" s="101" t="str">
        <f t="shared" si="39"/>
        <v/>
      </c>
      <c r="G390" s="101" t="str">
        <f>IF(B390="","",VLOOKUP(MONTH(B390),Retiradas!$P$3:$S$14,3,FALSE))</f>
        <v/>
      </c>
      <c r="H390" s="137" t="str">
        <f>IF(B390="","",(VLOOKUP(MONTH(B390),Evaporação!$D$5:$F$16,3,FALSE)/(1000*3600*24*VLOOKUP(MONTH(B390),'Dados de Entrada'!$T$11:$V$22,3,FALSE)))*Simulação!D390)</f>
        <v/>
      </c>
      <c r="I390" s="146"/>
      <c r="J390" s="138" t="str">
        <f>IF(B390="","",(E390+I390-F390-G390-H390)*3600*24*VLOOKUP(MONTH(B390),'Dados de Entrada'!$T$11:$V$22,3,FALSE))</f>
        <v/>
      </c>
      <c r="K390" s="100" t="str">
        <f>IF(B390="","",IF(J390+K389&lt;'Dados de Entrada'!$G$7,IF(Simulação!J390+K389&lt;'Dados de Entrada'!$L$7,'Dados de Entrada'!$L$7,J390+K389),'Dados de Entrada'!$G$7))</f>
        <v/>
      </c>
      <c r="L390" s="101" t="str">
        <f>IF(B390="","",IF(AND(J390&gt;0,K390='Dados de Entrada'!$G$7),(J390/(3600*24*VLOOKUP(MONTH(B390),'Dados de Entrada'!$T$11:$V$22,3,FALSE))),0))</f>
        <v/>
      </c>
      <c r="M390" s="26" t="str">
        <f t="shared" si="40"/>
        <v/>
      </c>
      <c r="N390" s="102" t="str">
        <f>IF(B390="","",IF(K390='Dados de Entrada'!$L$7,1,0))</f>
        <v/>
      </c>
      <c r="O390" s="26" t="str">
        <f t="shared" si="41"/>
        <v/>
      </c>
      <c r="P390" s="110" t="str">
        <f>IF(B390="","",'Dados de Entrada'!$L$7)</f>
        <v/>
      </c>
      <c r="Q390" s="103" t="str">
        <f t="shared" si="37"/>
        <v/>
      </c>
      <c r="U390" s="18"/>
    </row>
    <row r="391" spans="1:21" ht="14.25" customHeight="1" x14ac:dyDescent="0.25">
      <c r="A391" s="18"/>
      <c r="B391" s="99" t="str">
        <f>IF(AND(YEAR('Dados de Entrada'!N381)&gt;=$D$18,YEAR('Dados de Entrada'!N381)&lt;=$D$19),'Dados de Entrada'!N381,"")</f>
        <v/>
      </c>
      <c r="C391" s="100" t="str">
        <f t="shared" si="38"/>
        <v/>
      </c>
      <c r="D391" s="97" t="str">
        <f>IF(B391="","",IFERROR(
INDEX('Dados de Entrada'!$K$13:$K$35,MATCH(C391,'Dados de Entrada'!$J$13:$J$35,0)),
INDEX('Dados de Entrada'!$K$13:$K$35,MATCH(C391,'Dados de Entrada'!$J$13:$J$35,1))+
(C391-INDEX('Dados de Entrada'!$J$13:$J$35,MATCH(C391,'Dados de Entrada'!$J$13:$J$35,1)))*
(INDEX('Dados de Entrada'!$K$13:$K$35,MATCH(C391,'Dados de Entrada'!$J$13:$J$35,1)+1)-INDEX('Dados de Entrada'!$K$13:$K$35,MATCH(C391,'Dados de Entrada'!$J$13:$J$35,1)))/
(INDEX('Dados de Entrada'!$J$13:$J$35,MATCH(C391,'Dados de Entrada'!$J$13:$J$35,1)+1)-INDEX('Dados de Entrada'!$J$13:$J$35,MATCH(C391,'Dados de Entrada'!$J$13:$J$35,1)))
))</f>
        <v/>
      </c>
      <c r="E391" s="101" t="str">
        <f>IF(B391="","",('Dados de Entrada'!O381/'Dados de Entrada'!$Q$6)*'Dados de Entrada'!$L$4)</f>
        <v/>
      </c>
      <c r="F391" s="101" t="str">
        <f t="shared" si="39"/>
        <v/>
      </c>
      <c r="G391" s="101" t="str">
        <f>IF(B391="","",VLOOKUP(MONTH(B391),Retiradas!$P$3:$S$14,3,FALSE))</f>
        <v/>
      </c>
      <c r="H391" s="137" t="str">
        <f>IF(B391="","",(VLOOKUP(MONTH(B391),Evaporação!$D$5:$F$16,3,FALSE)/(1000*3600*24*VLOOKUP(MONTH(B391),'Dados de Entrada'!$T$11:$V$22,3,FALSE)))*Simulação!D391)</f>
        <v/>
      </c>
      <c r="I391" s="146"/>
      <c r="J391" s="138" t="str">
        <f>IF(B391="","",(E391+I391-F391-G391-H391)*3600*24*VLOOKUP(MONTH(B391),'Dados de Entrada'!$T$11:$V$22,3,FALSE))</f>
        <v/>
      </c>
      <c r="K391" s="100" t="str">
        <f>IF(B391="","",IF(J391+K390&lt;'Dados de Entrada'!$G$7,IF(Simulação!J391+K390&lt;'Dados de Entrada'!$L$7,'Dados de Entrada'!$L$7,J391+K390),'Dados de Entrada'!$G$7))</f>
        <v/>
      </c>
      <c r="L391" s="101" t="str">
        <f>IF(B391="","",IF(AND(J391&gt;0,K391='Dados de Entrada'!$G$7),(J391/(3600*24*VLOOKUP(MONTH(B391),'Dados de Entrada'!$T$11:$V$22,3,FALSE))),0))</f>
        <v/>
      </c>
      <c r="M391" s="26" t="str">
        <f t="shared" si="40"/>
        <v/>
      </c>
      <c r="N391" s="102" t="str">
        <f>IF(B391="","",IF(K391='Dados de Entrada'!$L$7,1,0))</f>
        <v/>
      </c>
      <c r="O391" s="26" t="str">
        <f t="shared" si="41"/>
        <v/>
      </c>
      <c r="P391" s="110" t="str">
        <f>IF(B391="","",'Dados de Entrada'!$L$7)</f>
        <v/>
      </c>
      <c r="Q391" s="103" t="str">
        <f t="shared" si="37"/>
        <v/>
      </c>
      <c r="U391" s="18"/>
    </row>
    <row r="392" spans="1:21" ht="14.25" customHeight="1" x14ac:dyDescent="0.25">
      <c r="A392" s="18"/>
      <c r="B392" s="99" t="str">
        <f>IF(AND(YEAR('Dados de Entrada'!N382)&gt;=$D$18,YEAR('Dados de Entrada'!N382)&lt;=$D$19),'Dados de Entrada'!N382,"")</f>
        <v/>
      </c>
      <c r="C392" s="100" t="str">
        <f t="shared" si="38"/>
        <v/>
      </c>
      <c r="D392" s="97" t="str">
        <f>IF(B392="","",IFERROR(
INDEX('Dados de Entrada'!$K$13:$K$35,MATCH(C392,'Dados de Entrada'!$J$13:$J$35,0)),
INDEX('Dados de Entrada'!$K$13:$K$35,MATCH(C392,'Dados de Entrada'!$J$13:$J$35,1))+
(C392-INDEX('Dados de Entrada'!$J$13:$J$35,MATCH(C392,'Dados de Entrada'!$J$13:$J$35,1)))*
(INDEX('Dados de Entrada'!$K$13:$K$35,MATCH(C392,'Dados de Entrada'!$J$13:$J$35,1)+1)-INDEX('Dados de Entrada'!$K$13:$K$35,MATCH(C392,'Dados de Entrada'!$J$13:$J$35,1)))/
(INDEX('Dados de Entrada'!$J$13:$J$35,MATCH(C392,'Dados de Entrada'!$J$13:$J$35,1)+1)-INDEX('Dados de Entrada'!$J$13:$J$35,MATCH(C392,'Dados de Entrada'!$J$13:$J$35,1)))
))</f>
        <v/>
      </c>
      <c r="E392" s="101" t="str">
        <f>IF(B392="","",('Dados de Entrada'!O382/'Dados de Entrada'!$Q$6)*'Dados de Entrada'!$L$4)</f>
        <v/>
      </c>
      <c r="F392" s="101" t="str">
        <f t="shared" si="39"/>
        <v/>
      </c>
      <c r="G392" s="101" t="str">
        <f>IF(B392="","",VLOOKUP(MONTH(B392),Retiradas!$P$3:$S$14,3,FALSE))</f>
        <v/>
      </c>
      <c r="H392" s="137" t="str">
        <f>IF(B392="","",(VLOOKUP(MONTH(B392),Evaporação!$D$5:$F$16,3,FALSE)/(1000*3600*24*VLOOKUP(MONTH(B392),'Dados de Entrada'!$T$11:$V$22,3,FALSE)))*Simulação!D392)</f>
        <v/>
      </c>
      <c r="I392" s="146"/>
      <c r="J392" s="138" t="str">
        <f>IF(B392="","",(E392+I392-F392-G392-H392)*3600*24*VLOOKUP(MONTH(B392),'Dados de Entrada'!$T$11:$V$22,3,FALSE))</f>
        <v/>
      </c>
      <c r="K392" s="100" t="str">
        <f>IF(B392="","",IF(J392+K391&lt;'Dados de Entrada'!$G$7,IF(Simulação!J392+K391&lt;'Dados de Entrada'!$L$7,'Dados de Entrada'!$L$7,J392+K391),'Dados de Entrada'!$G$7))</f>
        <v/>
      </c>
      <c r="L392" s="101" t="str">
        <f>IF(B392="","",IF(AND(J392&gt;0,K392='Dados de Entrada'!$G$7),(J392/(3600*24*VLOOKUP(MONTH(B392),'Dados de Entrada'!$T$11:$V$22,3,FALSE))),0))</f>
        <v/>
      </c>
      <c r="M392" s="26" t="str">
        <f t="shared" si="40"/>
        <v/>
      </c>
      <c r="N392" s="102" t="str">
        <f>IF(B392="","",IF(K392='Dados de Entrada'!$L$7,1,0))</f>
        <v/>
      </c>
      <c r="O392" s="26" t="str">
        <f t="shared" si="41"/>
        <v/>
      </c>
      <c r="P392" s="110" t="str">
        <f>IF(B392="","",'Dados de Entrada'!$L$7)</f>
        <v/>
      </c>
      <c r="Q392" s="103" t="str">
        <f t="shared" si="37"/>
        <v/>
      </c>
      <c r="U392" s="18"/>
    </row>
    <row r="393" spans="1:21" ht="14.25" customHeight="1" x14ac:dyDescent="0.25">
      <c r="A393" s="18"/>
      <c r="B393" s="99" t="str">
        <f>IF(AND(YEAR('Dados de Entrada'!N383)&gt;=$D$18,YEAR('Dados de Entrada'!N383)&lt;=$D$19),'Dados de Entrada'!N383,"")</f>
        <v/>
      </c>
      <c r="C393" s="100" t="str">
        <f t="shared" si="38"/>
        <v/>
      </c>
      <c r="D393" s="97" t="str">
        <f>IF(B393="","",IFERROR(
INDEX('Dados de Entrada'!$K$13:$K$35,MATCH(C393,'Dados de Entrada'!$J$13:$J$35,0)),
INDEX('Dados de Entrada'!$K$13:$K$35,MATCH(C393,'Dados de Entrada'!$J$13:$J$35,1))+
(C393-INDEX('Dados de Entrada'!$J$13:$J$35,MATCH(C393,'Dados de Entrada'!$J$13:$J$35,1)))*
(INDEX('Dados de Entrada'!$K$13:$K$35,MATCH(C393,'Dados de Entrada'!$J$13:$J$35,1)+1)-INDEX('Dados de Entrada'!$K$13:$K$35,MATCH(C393,'Dados de Entrada'!$J$13:$J$35,1)))/
(INDEX('Dados de Entrada'!$J$13:$J$35,MATCH(C393,'Dados de Entrada'!$J$13:$J$35,1)+1)-INDEX('Dados de Entrada'!$J$13:$J$35,MATCH(C393,'Dados de Entrada'!$J$13:$J$35,1)))
))</f>
        <v/>
      </c>
      <c r="E393" s="101" t="str">
        <f>IF(B393="","",('Dados de Entrada'!O383/'Dados de Entrada'!$Q$6)*'Dados de Entrada'!$L$4)</f>
        <v/>
      </c>
      <c r="F393" s="101" t="str">
        <f t="shared" si="39"/>
        <v/>
      </c>
      <c r="G393" s="101" t="str">
        <f>IF(B393="","",VLOOKUP(MONTH(B393),Retiradas!$P$3:$S$14,3,FALSE))</f>
        <v/>
      </c>
      <c r="H393" s="137" t="str">
        <f>IF(B393="","",(VLOOKUP(MONTH(B393),Evaporação!$D$5:$F$16,3,FALSE)/(1000*3600*24*VLOOKUP(MONTH(B393),'Dados de Entrada'!$T$11:$V$22,3,FALSE)))*Simulação!D393)</f>
        <v/>
      </c>
      <c r="I393" s="146"/>
      <c r="J393" s="138" t="str">
        <f>IF(B393="","",(E393+I393-F393-G393-H393)*3600*24*VLOOKUP(MONTH(B393),'Dados de Entrada'!$T$11:$V$22,3,FALSE))</f>
        <v/>
      </c>
      <c r="K393" s="100" t="str">
        <f>IF(B393="","",IF(J393+K392&lt;'Dados de Entrada'!$G$7,IF(Simulação!J393+K392&lt;'Dados de Entrada'!$L$7,'Dados de Entrada'!$L$7,J393+K392),'Dados de Entrada'!$G$7))</f>
        <v/>
      </c>
      <c r="L393" s="101" t="str">
        <f>IF(B393="","",IF(AND(J393&gt;0,K393='Dados de Entrada'!$G$7),(J393/(3600*24*VLOOKUP(MONTH(B393),'Dados de Entrada'!$T$11:$V$22,3,FALSE))),0))</f>
        <v/>
      </c>
      <c r="M393" s="26" t="str">
        <f t="shared" si="40"/>
        <v/>
      </c>
      <c r="N393" s="102" t="str">
        <f>IF(B393="","",IF(K393='Dados de Entrada'!$L$7,1,0))</f>
        <v/>
      </c>
      <c r="O393" s="26" t="str">
        <f t="shared" si="41"/>
        <v/>
      </c>
      <c r="P393" s="110" t="str">
        <f>IF(B393="","",'Dados de Entrada'!$L$7)</f>
        <v/>
      </c>
      <c r="Q393" s="103" t="str">
        <f t="shared" si="37"/>
        <v/>
      </c>
      <c r="U393" s="18"/>
    </row>
    <row r="394" spans="1:21" ht="14.25" customHeight="1" x14ac:dyDescent="0.25">
      <c r="A394" s="18"/>
      <c r="B394" s="99" t="str">
        <f>IF(AND(YEAR('Dados de Entrada'!N384)&gt;=$D$18,YEAR('Dados de Entrada'!N384)&lt;=$D$19),'Dados de Entrada'!N384,"")</f>
        <v/>
      </c>
      <c r="C394" s="100" t="str">
        <f t="shared" si="38"/>
        <v/>
      </c>
      <c r="D394" s="97" t="str">
        <f>IF(B394="","",IFERROR(
INDEX('Dados de Entrada'!$K$13:$K$35,MATCH(C394,'Dados de Entrada'!$J$13:$J$35,0)),
INDEX('Dados de Entrada'!$K$13:$K$35,MATCH(C394,'Dados de Entrada'!$J$13:$J$35,1))+
(C394-INDEX('Dados de Entrada'!$J$13:$J$35,MATCH(C394,'Dados de Entrada'!$J$13:$J$35,1)))*
(INDEX('Dados de Entrada'!$K$13:$K$35,MATCH(C394,'Dados de Entrada'!$J$13:$J$35,1)+1)-INDEX('Dados de Entrada'!$K$13:$K$35,MATCH(C394,'Dados de Entrada'!$J$13:$J$35,1)))/
(INDEX('Dados de Entrada'!$J$13:$J$35,MATCH(C394,'Dados de Entrada'!$J$13:$J$35,1)+1)-INDEX('Dados de Entrada'!$J$13:$J$35,MATCH(C394,'Dados de Entrada'!$J$13:$J$35,1)))
))</f>
        <v/>
      </c>
      <c r="E394" s="101" t="str">
        <f>IF(B394="","",('Dados de Entrada'!O384/'Dados de Entrada'!$Q$6)*'Dados de Entrada'!$L$4)</f>
        <v/>
      </c>
      <c r="F394" s="101" t="str">
        <f t="shared" si="39"/>
        <v/>
      </c>
      <c r="G394" s="101" t="str">
        <f>IF(B394="","",VLOOKUP(MONTH(B394),Retiradas!$P$3:$S$14,3,FALSE))</f>
        <v/>
      </c>
      <c r="H394" s="137" t="str">
        <f>IF(B394="","",(VLOOKUP(MONTH(B394),Evaporação!$D$5:$F$16,3,FALSE)/(1000*3600*24*VLOOKUP(MONTH(B394),'Dados de Entrada'!$T$11:$V$22,3,FALSE)))*Simulação!D394)</f>
        <v/>
      </c>
      <c r="I394" s="146"/>
      <c r="J394" s="138" t="str">
        <f>IF(B394="","",(E394+I394-F394-G394-H394)*3600*24*VLOOKUP(MONTH(B394),'Dados de Entrada'!$T$11:$V$22,3,FALSE))</f>
        <v/>
      </c>
      <c r="K394" s="100" t="str">
        <f>IF(B394="","",IF(J394+K393&lt;'Dados de Entrada'!$G$7,IF(Simulação!J394+K393&lt;'Dados de Entrada'!$L$7,'Dados de Entrada'!$L$7,J394+K393),'Dados de Entrada'!$G$7))</f>
        <v/>
      </c>
      <c r="L394" s="101" t="str">
        <f>IF(B394="","",IF(AND(J394&gt;0,K394='Dados de Entrada'!$G$7),(J394/(3600*24*VLOOKUP(MONTH(B394),'Dados de Entrada'!$T$11:$V$22,3,FALSE))),0))</f>
        <v/>
      </c>
      <c r="M394" s="26" t="str">
        <f t="shared" si="40"/>
        <v/>
      </c>
      <c r="N394" s="102" t="str">
        <f>IF(B394="","",IF(K394='Dados de Entrada'!$L$7,1,0))</f>
        <v/>
      </c>
      <c r="O394" s="26" t="str">
        <f t="shared" si="41"/>
        <v/>
      </c>
      <c r="P394" s="110" t="str">
        <f>IF(B394="","",'Dados de Entrada'!$L$7)</f>
        <v/>
      </c>
      <c r="Q394" s="103" t="str">
        <f t="shared" si="37"/>
        <v/>
      </c>
      <c r="U394" s="18"/>
    </row>
    <row r="395" spans="1:21" ht="14.25" customHeight="1" x14ac:dyDescent="0.25">
      <c r="A395" s="18"/>
      <c r="B395" s="99" t="str">
        <f>IF(AND(YEAR('Dados de Entrada'!N385)&gt;=$D$18,YEAR('Dados de Entrada'!N385)&lt;=$D$19),'Dados de Entrada'!N385,"")</f>
        <v/>
      </c>
      <c r="C395" s="100" t="str">
        <f t="shared" si="38"/>
        <v/>
      </c>
      <c r="D395" s="97" t="str">
        <f>IF(B395="","",IFERROR(
INDEX('Dados de Entrada'!$K$13:$K$35,MATCH(C395,'Dados de Entrada'!$J$13:$J$35,0)),
INDEX('Dados de Entrada'!$K$13:$K$35,MATCH(C395,'Dados de Entrada'!$J$13:$J$35,1))+
(C395-INDEX('Dados de Entrada'!$J$13:$J$35,MATCH(C395,'Dados de Entrada'!$J$13:$J$35,1)))*
(INDEX('Dados de Entrada'!$K$13:$K$35,MATCH(C395,'Dados de Entrada'!$J$13:$J$35,1)+1)-INDEX('Dados de Entrada'!$K$13:$K$35,MATCH(C395,'Dados de Entrada'!$J$13:$J$35,1)))/
(INDEX('Dados de Entrada'!$J$13:$J$35,MATCH(C395,'Dados de Entrada'!$J$13:$J$35,1)+1)-INDEX('Dados de Entrada'!$J$13:$J$35,MATCH(C395,'Dados de Entrada'!$J$13:$J$35,1)))
))</f>
        <v/>
      </c>
      <c r="E395" s="101" t="str">
        <f>IF(B395="","",('Dados de Entrada'!O385/'Dados de Entrada'!$Q$6)*'Dados de Entrada'!$L$4)</f>
        <v/>
      </c>
      <c r="F395" s="101" t="str">
        <f t="shared" si="39"/>
        <v/>
      </c>
      <c r="G395" s="101" t="str">
        <f>IF(B395="","",VLOOKUP(MONTH(B395),Retiradas!$P$3:$S$14,3,FALSE))</f>
        <v/>
      </c>
      <c r="H395" s="137" t="str">
        <f>IF(B395="","",(VLOOKUP(MONTH(B395),Evaporação!$D$5:$F$16,3,FALSE)/(1000*3600*24*VLOOKUP(MONTH(B395),'Dados de Entrada'!$T$11:$V$22,3,FALSE)))*Simulação!D395)</f>
        <v/>
      </c>
      <c r="I395" s="146"/>
      <c r="J395" s="138" t="str">
        <f>IF(B395="","",(E395+I395-F395-G395-H395)*3600*24*VLOOKUP(MONTH(B395),'Dados de Entrada'!$T$11:$V$22,3,FALSE))</f>
        <v/>
      </c>
      <c r="K395" s="100" t="str">
        <f>IF(B395="","",IF(J395+K394&lt;'Dados de Entrada'!$G$7,IF(Simulação!J395+K394&lt;'Dados de Entrada'!$L$7,'Dados de Entrada'!$L$7,J395+K394),'Dados de Entrada'!$G$7))</f>
        <v/>
      </c>
      <c r="L395" s="101" t="str">
        <f>IF(B395="","",IF(AND(J395&gt;0,K395='Dados de Entrada'!$G$7),(J395/(3600*24*VLOOKUP(MONTH(B395),'Dados de Entrada'!$T$11:$V$22,3,FALSE))),0))</f>
        <v/>
      </c>
      <c r="M395" s="26" t="str">
        <f t="shared" si="40"/>
        <v/>
      </c>
      <c r="N395" s="102" t="str">
        <f>IF(B395="","",IF(K395='Dados de Entrada'!$L$7,1,0))</f>
        <v/>
      </c>
      <c r="O395" s="26" t="str">
        <f t="shared" si="41"/>
        <v/>
      </c>
      <c r="P395" s="110" t="str">
        <f>IF(B395="","",'Dados de Entrada'!$L$7)</f>
        <v/>
      </c>
      <c r="Q395" s="103" t="str">
        <f t="shared" si="37"/>
        <v/>
      </c>
      <c r="U395" s="18"/>
    </row>
    <row r="396" spans="1:21" ht="14.25" customHeight="1" x14ac:dyDescent="0.25">
      <c r="A396" s="18"/>
      <c r="B396" s="99" t="str">
        <f>IF(AND(YEAR('Dados de Entrada'!N386)&gt;=$D$18,YEAR('Dados de Entrada'!N386)&lt;=$D$19),'Dados de Entrada'!N386,"")</f>
        <v/>
      </c>
      <c r="C396" s="100" t="str">
        <f t="shared" si="38"/>
        <v/>
      </c>
      <c r="D396" s="97" t="str">
        <f>IF(B396="","",IFERROR(
INDEX('Dados de Entrada'!$K$13:$K$35,MATCH(C396,'Dados de Entrada'!$J$13:$J$35,0)),
INDEX('Dados de Entrada'!$K$13:$K$35,MATCH(C396,'Dados de Entrada'!$J$13:$J$35,1))+
(C396-INDEX('Dados de Entrada'!$J$13:$J$35,MATCH(C396,'Dados de Entrada'!$J$13:$J$35,1)))*
(INDEX('Dados de Entrada'!$K$13:$K$35,MATCH(C396,'Dados de Entrada'!$J$13:$J$35,1)+1)-INDEX('Dados de Entrada'!$K$13:$K$35,MATCH(C396,'Dados de Entrada'!$J$13:$J$35,1)))/
(INDEX('Dados de Entrada'!$J$13:$J$35,MATCH(C396,'Dados de Entrada'!$J$13:$J$35,1)+1)-INDEX('Dados de Entrada'!$J$13:$J$35,MATCH(C396,'Dados de Entrada'!$J$13:$J$35,1)))
))</f>
        <v/>
      </c>
      <c r="E396" s="101" t="str">
        <f>IF(B396="","",('Dados de Entrada'!O386/'Dados de Entrada'!$Q$6)*'Dados de Entrada'!$L$4)</f>
        <v/>
      </c>
      <c r="F396" s="101" t="str">
        <f t="shared" si="39"/>
        <v/>
      </c>
      <c r="G396" s="101" t="str">
        <f>IF(B396="","",VLOOKUP(MONTH(B396),Retiradas!$P$3:$S$14,3,FALSE))</f>
        <v/>
      </c>
      <c r="H396" s="137" t="str">
        <f>IF(B396="","",(VLOOKUP(MONTH(B396),Evaporação!$D$5:$F$16,3,FALSE)/(1000*3600*24*VLOOKUP(MONTH(B396),'Dados de Entrada'!$T$11:$V$22,3,FALSE)))*Simulação!D396)</f>
        <v/>
      </c>
      <c r="I396" s="146"/>
      <c r="J396" s="138" t="str">
        <f>IF(B396="","",(E396+I396-F396-G396-H396)*3600*24*VLOOKUP(MONTH(B396),'Dados de Entrada'!$T$11:$V$22,3,FALSE))</f>
        <v/>
      </c>
      <c r="K396" s="100" t="str">
        <f>IF(B396="","",IF(J396+K395&lt;'Dados de Entrada'!$G$7,IF(Simulação!J396+K395&lt;'Dados de Entrada'!$L$7,'Dados de Entrada'!$L$7,J396+K395),'Dados de Entrada'!$G$7))</f>
        <v/>
      </c>
      <c r="L396" s="101" t="str">
        <f>IF(B396="","",IF(AND(J396&gt;0,K396='Dados de Entrada'!$G$7),(J396/(3600*24*VLOOKUP(MONTH(B396),'Dados de Entrada'!$T$11:$V$22,3,FALSE))),0))</f>
        <v/>
      </c>
      <c r="M396" s="26" t="str">
        <f t="shared" si="40"/>
        <v/>
      </c>
      <c r="N396" s="102" t="str">
        <f>IF(B396="","",IF(K396='Dados de Entrada'!$L$7,1,0))</f>
        <v/>
      </c>
      <c r="O396" s="26" t="str">
        <f t="shared" si="41"/>
        <v/>
      </c>
      <c r="P396" s="110" t="str">
        <f>IF(B396="","",'Dados de Entrada'!$L$7)</f>
        <v/>
      </c>
      <c r="Q396" s="103" t="str">
        <f t="shared" si="37"/>
        <v/>
      </c>
      <c r="U396" s="18"/>
    </row>
    <row r="397" spans="1:21" ht="14.25" customHeight="1" x14ac:dyDescent="0.25">
      <c r="A397" s="18"/>
      <c r="B397" s="99" t="str">
        <f>IF(AND(YEAR('Dados de Entrada'!N387)&gt;=$D$18,YEAR('Dados de Entrada'!N387)&lt;=$D$19),'Dados de Entrada'!N387,"")</f>
        <v/>
      </c>
      <c r="C397" s="100" t="str">
        <f t="shared" si="38"/>
        <v/>
      </c>
      <c r="D397" s="97" t="str">
        <f>IF(B397="","",IFERROR(
INDEX('Dados de Entrada'!$K$13:$K$35,MATCH(C397,'Dados de Entrada'!$J$13:$J$35,0)),
INDEX('Dados de Entrada'!$K$13:$K$35,MATCH(C397,'Dados de Entrada'!$J$13:$J$35,1))+
(C397-INDEX('Dados de Entrada'!$J$13:$J$35,MATCH(C397,'Dados de Entrada'!$J$13:$J$35,1)))*
(INDEX('Dados de Entrada'!$K$13:$K$35,MATCH(C397,'Dados de Entrada'!$J$13:$J$35,1)+1)-INDEX('Dados de Entrada'!$K$13:$K$35,MATCH(C397,'Dados de Entrada'!$J$13:$J$35,1)))/
(INDEX('Dados de Entrada'!$J$13:$J$35,MATCH(C397,'Dados de Entrada'!$J$13:$J$35,1)+1)-INDEX('Dados de Entrada'!$J$13:$J$35,MATCH(C397,'Dados de Entrada'!$J$13:$J$35,1)))
))</f>
        <v/>
      </c>
      <c r="E397" s="101" t="str">
        <f>IF(B397="","",('Dados de Entrada'!O387/'Dados de Entrada'!$Q$6)*'Dados de Entrada'!$L$4)</f>
        <v/>
      </c>
      <c r="F397" s="101" t="str">
        <f t="shared" si="39"/>
        <v/>
      </c>
      <c r="G397" s="101" t="str">
        <f>IF(B397="","",VLOOKUP(MONTH(B397),Retiradas!$P$3:$S$14,3,FALSE))</f>
        <v/>
      </c>
      <c r="H397" s="137" t="str">
        <f>IF(B397="","",(VLOOKUP(MONTH(B397),Evaporação!$D$5:$F$16,3,FALSE)/(1000*3600*24*VLOOKUP(MONTH(B397),'Dados de Entrada'!$T$11:$V$22,3,FALSE)))*Simulação!D397)</f>
        <v/>
      </c>
      <c r="I397" s="146"/>
      <c r="J397" s="138" t="str">
        <f>IF(B397="","",(E397+I397-F397-G397-H397)*3600*24*VLOOKUP(MONTH(B397),'Dados de Entrada'!$T$11:$V$22,3,FALSE))</f>
        <v/>
      </c>
      <c r="K397" s="100" t="str">
        <f>IF(B397="","",IF(J397+K396&lt;'Dados de Entrada'!$G$7,IF(Simulação!J397+K396&lt;'Dados de Entrada'!$L$7,'Dados de Entrada'!$L$7,J397+K396),'Dados de Entrada'!$G$7))</f>
        <v/>
      </c>
      <c r="L397" s="101" t="str">
        <f>IF(B397="","",IF(AND(J397&gt;0,K397='Dados de Entrada'!$G$7),(J397/(3600*24*VLOOKUP(MONTH(B397),'Dados de Entrada'!$T$11:$V$22,3,FALSE))),0))</f>
        <v/>
      </c>
      <c r="M397" s="26" t="str">
        <f t="shared" si="40"/>
        <v/>
      </c>
      <c r="N397" s="102" t="str">
        <f>IF(B397="","",IF(K397='Dados de Entrada'!$L$7,1,0))</f>
        <v/>
      </c>
      <c r="O397" s="26" t="str">
        <f t="shared" si="41"/>
        <v/>
      </c>
      <c r="P397" s="110" t="str">
        <f>IF(B397="","",'Dados de Entrada'!$L$7)</f>
        <v/>
      </c>
      <c r="Q397" s="103" t="str">
        <f t="shared" si="37"/>
        <v/>
      </c>
      <c r="U397" s="18"/>
    </row>
    <row r="398" spans="1:21" ht="14.25" customHeight="1" x14ac:dyDescent="0.25">
      <c r="A398" s="18"/>
      <c r="B398" s="99" t="str">
        <f>IF(AND(YEAR('Dados de Entrada'!N388)&gt;=$D$18,YEAR('Dados de Entrada'!N388)&lt;=$D$19),'Dados de Entrada'!N388,"")</f>
        <v/>
      </c>
      <c r="C398" s="100" t="str">
        <f t="shared" si="38"/>
        <v/>
      </c>
      <c r="D398" s="97" t="str">
        <f>IF(B398="","",IFERROR(
INDEX('Dados de Entrada'!$K$13:$K$35,MATCH(C398,'Dados de Entrada'!$J$13:$J$35,0)),
INDEX('Dados de Entrada'!$K$13:$K$35,MATCH(C398,'Dados de Entrada'!$J$13:$J$35,1))+
(C398-INDEX('Dados de Entrada'!$J$13:$J$35,MATCH(C398,'Dados de Entrada'!$J$13:$J$35,1)))*
(INDEX('Dados de Entrada'!$K$13:$K$35,MATCH(C398,'Dados de Entrada'!$J$13:$J$35,1)+1)-INDEX('Dados de Entrada'!$K$13:$K$35,MATCH(C398,'Dados de Entrada'!$J$13:$J$35,1)))/
(INDEX('Dados de Entrada'!$J$13:$J$35,MATCH(C398,'Dados de Entrada'!$J$13:$J$35,1)+1)-INDEX('Dados de Entrada'!$J$13:$J$35,MATCH(C398,'Dados de Entrada'!$J$13:$J$35,1)))
))</f>
        <v/>
      </c>
      <c r="E398" s="101" t="str">
        <f>IF(B398="","",('Dados de Entrada'!O388/'Dados de Entrada'!$Q$6)*'Dados de Entrada'!$L$4)</f>
        <v/>
      </c>
      <c r="F398" s="101" t="str">
        <f t="shared" si="39"/>
        <v/>
      </c>
      <c r="G398" s="101" t="str">
        <f>IF(B398="","",VLOOKUP(MONTH(B398),Retiradas!$P$3:$S$14,3,FALSE))</f>
        <v/>
      </c>
      <c r="H398" s="137" t="str">
        <f>IF(B398="","",(VLOOKUP(MONTH(B398),Evaporação!$D$5:$F$16,3,FALSE)/(1000*3600*24*VLOOKUP(MONTH(B398),'Dados de Entrada'!$T$11:$V$22,3,FALSE)))*Simulação!D398)</f>
        <v/>
      </c>
      <c r="I398" s="146"/>
      <c r="J398" s="138" t="str">
        <f>IF(B398="","",(E398+I398-F398-G398-H398)*3600*24*VLOOKUP(MONTH(B398),'Dados de Entrada'!$T$11:$V$22,3,FALSE))</f>
        <v/>
      </c>
      <c r="K398" s="100" t="str">
        <f>IF(B398="","",IF(J398+K397&lt;'Dados de Entrada'!$G$7,IF(Simulação!J398+K397&lt;'Dados de Entrada'!$L$7,'Dados de Entrada'!$L$7,J398+K397),'Dados de Entrada'!$G$7))</f>
        <v/>
      </c>
      <c r="L398" s="101" t="str">
        <f>IF(B398="","",IF(AND(J398&gt;0,K398='Dados de Entrada'!$G$7),(J398/(3600*24*VLOOKUP(MONTH(B398),'Dados de Entrada'!$T$11:$V$22,3,FALSE))),0))</f>
        <v/>
      </c>
      <c r="M398" s="26" t="str">
        <f t="shared" si="40"/>
        <v/>
      </c>
      <c r="N398" s="102" t="str">
        <f>IF(B398="","",IF(K398='Dados de Entrada'!$L$7,1,0))</f>
        <v/>
      </c>
      <c r="O398" s="26" t="str">
        <f t="shared" si="41"/>
        <v/>
      </c>
      <c r="P398" s="110" t="str">
        <f>IF(B398="","",'Dados de Entrada'!$L$7)</f>
        <v/>
      </c>
      <c r="Q398" s="103" t="str">
        <f t="shared" si="37"/>
        <v/>
      </c>
      <c r="U398" s="18"/>
    </row>
    <row r="399" spans="1:21" ht="14.25" customHeight="1" x14ac:dyDescent="0.25">
      <c r="A399" s="18"/>
      <c r="B399" s="99" t="str">
        <f>IF(AND(YEAR('Dados de Entrada'!N389)&gt;=$D$18,YEAR('Dados de Entrada'!N389)&lt;=$D$19),'Dados de Entrada'!N389,"")</f>
        <v/>
      </c>
      <c r="C399" s="100" t="str">
        <f t="shared" si="38"/>
        <v/>
      </c>
      <c r="D399" s="97" t="str">
        <f>IF(B399="","",IFERROR(
INDEX('Dados de Entrada'!$K$13:$K$35,MATCH(C399,'Dados de Entrada'!$J$13:$J$35,0)),
INDEX('Dados de Entrada'!$K$13:$K$35,MATCH(C399,'Dados de Entrada'!$J$13:$J$35,1))+
(C399-INDEX('Dados de Entrada'!$J$13:$J$35,MATCH(C399,'Dados de Entrada'!$J$13:$J$35,1)))*
(INDEX('Dados de Entrada'!$K$13:$K$35,MATCH(C399,'Dados de Entrada'!$J$13:$J$35,1)+1)-INDEX('Dados de Entrada'!$K$13:$K$35,MATCH(C399,'Dados de Entrada'!$J$13:$J$35,1)))/
(INDEX('Dados de Entrada'!$J$13:$J$35,MATCH(C399,'Dados de Entrada'!$J$13:$J$35,1)+1)-INDEX('Dados de Entrada'!$J$13:$J$35,MATCH(C399,'Dados de Entrada'!$J$13:$J$35,1)))
))</f>
        <v/>
      </c>
      <c r="E399" s="101" t="str">
        <f>IF(B399="","",('Dados de Entrada'!O389/'Dados de Entrada'!$Q$6)*'Dados de Entrada'!$L$4)</f>
        <v/>
      </c>
      <c r="F399" s="101" t="str">
        <f t="shared" si="39"/>
        <v/>
      </c>
      <c r="G399" s="101" t="str">
        <f>IF(B399="","",VLOOKUP(MONTH(B399),Retiradas!$P$3:$S$14,3,FALSE))</f>
        <v/>
      </c>
      <c r="H399" s="137" t="str">
        <f>IF(B399="","",(VLOOKUP(MONTH(B399),Evaporação!$D$5:$F$16,3,FALSE)/(1000*3600*24*VLOOKUP(MONTH(B399),'Dados de Entrada'!$T$11:$V$22,3,FALSE)))*Simulação!D399)</f>
        <v/>
      </c>
      <c r="I399" s="146"/>
      <c r="J399" s="138" t="str">
        <f>IF(B399="","",(E399+I399-F399-G399-H399)*3600*24*VLOOKUP(MONTH(B399),'Dados de Entrada'!$T$11:$V$22,3,FALSE))</f>
        <v/>
      </c>
      <c r="K399" s="100" t="str">
        <f>IF(B399="","",IF(J399+K398&lt;'Dados de Entrada'!$G$7,IF(Simulação!J399+K398&lt;'Dados de Entrada'!$L$7,'Dados de Entrada'!$L$7,J399+K398),'Dados de Entrada'!$G$7))</f>
        <v/>
      </c>
      <c r="L399" s="101" t="str">
        <f>IF(B399="","",IF(AND(J399&gt;0,K399='Dados de Entrada'!$G$7),(J399/(3600*24*VLOOKUP(MONTH(B399),'Dados de Entrada'!$T$11:$V$22,3,FALSE))),0))</f>
        <v/>
      </c>
      <c r="M399" s="26" t="str">
        <f t="shared" si="40"/>
        <v/>
      </c>
      <c r="N399" s="102" t="str">
        <f>IF(B399="","",IF(K399='Dados de Entrada'!$L$7,1,0))</f>
        <v/>
      </c>
      <c r="O399" s="26" t="str">
        <f t="shared" si="41"/>
        <v/>
      </c>
      <c r="P399" s="110" t="str">
        <f>IF(B399="","",'Dados de Entrada'!$L$7)</f>
        <v/>
      </c>
      <c r="Q399" s="103" t="str">
        <f t="shared" si="37"/>
        <v/>
      </c>
      <c r="U399" s="18"/>
    </row>
    <row r="400" spans="1:21" ht="14.25" customHeight="1" x14ac:dyDescent="0.25">
      <c r="A400" s="18"/>
      <c r="B400" s="99" t="str">
        <f>IF(AND(YEAR('Dados de Entrada'!N390)&gt;=$D$18,YEAR('Dados de Entrada'!N390)&lt;=$D$19),'Dados de Entrada'!N390,"")</f>
        <v/>
      </c>
      <c r="C400" s="100" t="str">
        <f t="shared" si="38"/>
        <v/>
      </c>
      <c r="D400" s="97" t="str">
        <f>IF(B400="","",IFERROR(
INDEX('Dados de Entrada'!$K$13:$K$35,MATCH(C400,'Dados de Entrada'!$J$13:$J$35,0)),
INDEX('Dados de Entrada'!$K$13:$K$35,MATCH(C400,'Dados de Entrada'!$J$13:$J$35,1))+
(C400-INDEX('Dados de Entrada'!$J$13:$J$35,MATCH(C400,'Dados de Entrada'!$J$13:$J$35,1)))*
(INDEX('Dados de Entrada'!$K$13:$K$35,MATCH(C400,'Dados de Entrada'!$J$13:$J$35,1)+1)-INDEX('Dados de Entrada'!$K$13:$K$35,MATCH(C400,'Dados de Entrada'!$J$13:$J$35,1)))/
(INDEX('Dados de Entrada'!$J$13:$J$35,MATCH(C400,'Dados de Entrada'!$J$13:$J$35,1)+1)-INDEX('Dados de Entrada'!$J$13:$J$35,MATCH(C400,'Dados de Entrada'!$J$13:$J$35,1)))
))</f>
        <v/>
      </c>
      <c r="E400" s="101" t="str">
        <f>IF(B400="","",('Dados de Entrada'!O390/'Dados de Entrada'!$Q$6)*'Dados de Entrada'!$L$4)</f>
        <v/>
      </c>
      <c r="F400" s="101" t="str">
        <f t="shared" si="39"/>
        <v/>
      </c>
      <c r="G400" s="101" t="str">
        <f>IF(B400="","",VLOOKUP(MONTH(B400),Retiradas!$P$3:$S$14,3,FALSE))</f>
        <v/>
      </c>
      <c r="H400" s="137" t="str">
        <f>IF(B400="","",(VLOOKUP(MONTH(B400),Evaporação!$D$5:$F$16,3,FALSE)/(1000*3600*24*VLOOKUP(MONTH(B400),'Dados de Entrada'!$T$11:$V$22,3,FALSE)))*Simulação!D400)</f>
        <v/>
      </c>
      <c r="I400" s="146"/>
      <c r="J400" s="138" t="str">
        <f>IF(B400="","",(E400+I400-F400-G400-H400)*3600*24*VLOOKUP(MONTH(B400),'Dados de Entrada'!$T$11:$V$22,3,FALSE))</f>
        <v/>
      </c>
      <c r="K400" s="100" t="str">
        <f>IF(B400="","",IF(J400+K399&lt;'Dados de Entrada'!$G$7,IF(Simulação!J400+K399&lt;'Dados de Entrada'!$L$7,'Dados de Entrada'!$L$7,J400+K399),'Dados de Entrada'!$G$7))</f>
        <v/>
      </c>
      <c r="L400" s="101" t="str">
        <f>IF(B400="","",IF(AND(J400&gt;0,K400='Dados de Entrada'!$G$7),(J400/(3600*24*VLOOKUP(MONTH(B400),'Dados de Entrada'!$T$11:$V$22,3,FALSE))),0))</f>
        <v/>
      </c>
      <c r="M400" s="26" t="str">
        <f t="shared" si="40"/>
        <v/>
      </c>
      <c r="N400" s="102" t="str">
        <f>IF(B400="","",IF(K400='Dados de Entrada'!$L$7,1,0))</f>
        <v/>
      </c>
      <c r="O400" s="26" t="str">
        <f t="shared" si="41"/>
        <v/>
      </c>
      <c r="P400" s="110" t="str">
        <f>IF(B400="","",'Dados de Entrada'!$L$7)</f>
        <v/>
      </c>
      <c r="Q400" s="103" t="str">
        <f t="shared" si="37"/>
        <v/>
      </c>
      <c r="U400" s="18"/>
    </row>
    <row r="401" spans="1:21" ht="14.25" customHeight="1" x14ac:dyDescent="0.25">
      <c r="A401" s="18"/>
      <c r="B401" s="99" t="str">
        <f>IF(AND(YEAR('Dados de Entrada'!N391)&gt;=$D$18,YEAR('Dados de Entrada'!N391)&lt;=$D$19),'Dados de Entrada'!N391,"")</f>
        <v/>
      </c>
      <c r="C401" s="100" t="str">
        <f t="shared" si="38"/>
        <v/>
      </c>
      <c r="D401" s="97" t="str">
        <f>IF(B401="","",IFERROR(
INDEX('Dados de Entrada'!$K$13:$K$35,MATCH(C401,'Dados de Entrada'!$J$13:$J$35,0)),
INDEX('Dados de Entrada'!$K$13:$K$35,MATCH(C401,'Dados de Entrada'!$J$13:$J$35,1))+
(C401-INDEX('Dados de Entrada'!$J$13:$J$35,MATCH(C401,'Dados de Entrada'!$J$13:$J$35,1)))*
(INDEX('Dados de Entrada'!$K$13:$K$35,MATCH(C401,'Dados de Entrada'!$J$13:$J$35,1)+1)-INDEX('Dados de Entrada'!$K$13:$K$35,MATCH(C401,'Dados de Entrada'!$J$13:$J$35,1)))/
(INDEX('Dados de Entrada'!$J$13:$J$35,MATCH(C401,'Dados de Entrada'!$J$13:$J$35,1)+1)-INDEX('Dados de Entrada'!$J$13:$J$35,MATCH(C401,'Dados de Entrada'!$J$13:$J$35,1)))
))</f>
        <v/>
      </c>
      <c r="E401" s="101" t="str">
        <f>IF(B401="","",('Dados de Entrada'!O391/'Dados de Entrada'!$Q$6)*'Dados de Entrada'!$L$4)</f>
        <v/>
      </c>
      <c r="F401" s="101" t="str">
        <f t="shared" si="39"/>
        <v/>
      </c>
      <c r="G401" s="101" t="str">
        <f>IF(B401="","",VLOOKUP(MONTH(B401),Retiradas!$P$3:$S$14,3,FALSE))</f>
        <v/>
      </c>
      <c r="H401" s="137" t="str">
        <f>IF(B401="","",(VLOOKUP(MONTH(B401),Evaporação!$D$5:$F$16,3,FALSE)/(1000*3600*24*VLOOKUP(MONTH(B401),'Dados de Entrada'!$T$11:$V$22,3,FALSE)))*Simulação!D401)</f>
        <v/>
      </c>
      <c r="I401" s="146"/>
      <c r="J401" s="138" t="str">
        <f>IF(B401="","",(E401+I401-F401-G401-H401)*3600*24*VLOOKUP(MONTH(B401),'Dados de Entrada'!$T$11:$V$22,3,FALSE))</f>
        <v/>
      </c>
      <c r="K401" s="100" t="str">
        <f>IF(B401="","",IF(J401+K400&lt;'Dados de Entrada'!$G$7,IF(Simulação!J401+K400&lt;'Dados de Entrada'!$L$7,'Dados de Entrada'!$L$7,J401+K400),'Dados de Entrada'!$G$7))</f>
        <v/>
      </c>
      <c r="L401" s="101" t="str">
        <f>IF(B401="","",IF(AND(J401&gt;0,K401='Dados de Entrada'!$G$7),(J401/(3600*24*VLOOKUP(MONTH(B401),'Dados de Entrada'!$T$11:$V$22,3,FALSE))),0))</f>
        <v/>
      </c>
      <c r="M401" s="26" t="str">
        <f t="shared" si="40"/>
        <v/>
      </c>
      <c r="N401" s="102" t="str">
        <f>IF(B401="","",IF(K401='Dados de Entrada'!$L$7,1,0))</f>
        <v/>
      </c>
      <c r="O401" s="26" t="str">
        <f t="shared" si="41"/>
        <v/>
      </c>
      <c r="P401" s="110" t="str">
        <f>IF(B401="","",'Dados de Entrada'!$L$7)</f>
        <v/>
      </c>
      <c r="Q401" s="103" t="str">
        <f t="shared" si="37"/>
        <v/>
      </c>
      <c r="U401" s="18"/>
    </row>
    <row r="402" spans="1:21" ht="14.25" customHeight="1" x14ac:dyDescent="0.25">
      <c r="A402" s="18"/>
      <c r="B402" s="99" t="str">
        <f>IF(AND(YEAR('Dados de Entrada'!N392)&gt;=$D$18,YEAR('Dados de Entrada'!N392)&lt;=$D$19),'Dados de Entrada'!N392,"")</f>
        <v/>
      </c>
      <c r="C402" s="100" t="str">
        <f t="shared" si="38"/>
        <v/>
      </c>
      <c r="D402" s="97" t="str">
        <f>IF(B402="","",IFERROR(
INDEX('Dados de Entrada'!$K$13:$K$35,MATCH(C402,'Dados de Entrada'!$J$13:$J$35,0)),
INDEX('Dados de Entrada'!$K$13:$K$35,MATCH(C402,'Dados de Entrada'!$J$13:$J$35,1))+
(C402-INDEX('Dados de Entrada'!$J$13:$J$35,MATCH(C402,'Dados de Entrada'!$J$13:$J$35,1)))*
(INDEX('Dados de Entrada'!$K$13:$K$35,MATCH(C402,'Dados de Entrada'!$J$13:$J$35,1)+1)-INDEX('Dados de Entrada'!$K$13:$K$35,MATCH(C402,'Dados de Entrada'!$J$13:$J$35,1)))/
(INDEX('Dados de Entrada'!$J$13:$J$35,MATCH(C402,'Dados de Entrada'!$J$13:$J$35,1)+1)-INDEX('Dados de Entrada'!$J$13:$J$35,MATCH(C402,'Dados de Entrada'!$J$13:$J$35,1)))
))</f>
        <v/>
      </c>
      <c r="E402" s="101" t="str">
        <f>IF(B402="","",('Dados de Entrada'!O392/'Dados de Entrada'!$Q$6)*'Dados de Entrada'!$L$4)</f>
        <v/>
      </c>
      <c r="F402" s="101" t="str">
        <f t="shared" si="39"/>
        <v/>
      </c>
      <c r="G402" s="101" t="str">
        <f>IF(B402="","",VLOOKUP(MONTH(B402),Retiradas!$P$3:$S$14,3,FALSE))</f>
        <v/>
      </c>
      <c r="H402" s="137" t="str">
        <f>IF(B402="","",(VLOOKUP(MONTH(B402),Evaporação!$D$5:$F$16,3,FALSE)/(1000*3600*24*VLOOKUP(MONTH(B402),'Dados de Entrada'!$T$11:$V$22,3,FALSE)))*Simulação!D402)</f>
        <v/>
      </c>
      <c r="I402" s="146"/>
      <c r="J402" s="138" t="str">
        <f>IF(B402="","",(E402+I402-F402-G402-H402)*3600*24*VLOOKUP(MONTH(B402),'Dados de Entrada'!$T$11:$V$22,3,FALSE))</f>
        <v/>
      </c>
      <c r="K402" s="100" t="str">
        <f>IF(B402="","",IF(J402+K401&lt;'Dados de Entrada'!$G$7,IF(Simulação!J402+K401&lt;'Dados de Entrada'!$L$7,'Dados de Entrada'!$L$7,J402+K401),'Dados de Entrada'!$G$7))</f>
        <v/>
      </c>
      <c r="L402" s="101" t="str">
        <f>IF(B402="","",IF(AND(J402&gt;0,K402='Dados de Entrada'!$G$7),(J402/(3600*24*VLOOKUP(MONTH(B402),'Dados de Entrada'!$T$11:$V$22,3,FALSE))),0))</f>
        <v/>
      </c>
      <c r="M402" s="26" t="str">
        <f t="shared" si="40"/>
        <v/>
      </c>
      <c r="N402" s="102" t="str">
        <f>IF(B402="","",IF(K402='Dados de Entrada'!$L$7,1,0))</f>
        <v/>
      </c>
      <c r="O402" s="26" t="str">
        <f t="shared" si="41"/>
        <v/>
      </c>
      <c r="P402" s="110" t="str">
        <f>IF(B402="","",'Dados de Entrada'!$L$7)</f>
        <v/>
      </c>
      <c r="Q402" s="103" t="str">
        <f t="shared" si="37"/>
        <v/>
      </c>
      <c r="U402" s="18"/>
    </row>
    <row r="403" spans="1:21" ht="14.25" customHeight="1" x14ac:dyDescent="0.25">
      <c r="A403" s="18"/>
      <c r="B403" s="99" t="str">
        <f>IF(AND(YEAR('Dados de Entrada'!N393)&gt;=$D$18,YEAR('Dados de Entrada'!N393)&lt;=$D$19),'Dados de Entrada'!N393,"")</f>
        <v/>
      </c>
      <c r="C403" s="100" t="str">
        <f t="shared" si="38"/>
        <v/>
      </c>
      <c r="D403" s="97" t="str">
        <f>IF(B403="","",IFERROR(
INDEX('Dados de Entrada'!$K$13:$K$35,MATCH(C403,'Dados de Entrada'!$J$13:$J$35,0)),
INDEX('Dados de Entrada'!$K$13:$K$35,MATCH(C403,'Dados de Entrada'!$J$13:$J$35,1))+
(C403-INDEX('Dados de Entrada'!$J$13:$J$35,MATCH(C403,'Dados de Entrada'!$J$13:$J$35,1)))*
(INDEX('Dados de Entrada'!$K$13:$K$35,MATCH(C403,'Dados de Entrada'!$J$13:$J$35,1)+1)-INDEX('Dados de Entrada'!$K$13:$K$35,MATCH(C403,'Dados de Entrada'!$J$13:$J$35,1)))/
(INDEX('Dados de Entrada'!$J$13:$J$35,MATCH(C403,'Dados de Entrada'!$J$13:$J$35,1)+1)-INDEX('Dados de Entrada'!$J$13:$J$35,MATCH(C403,'Dados de Entrada'!$J$13:$J$35,1)))
))</f>
        <v/>
      </c>
      <c r="E403" s="101" t="str">
        <f>IF(B403="","",('Dados de Entrada'!O393/'Dados de Entrada'!$Q$6)*'Dados de Entrada'!$L$4)</f>
        <v/>
      </c>
      <c r="F403" s="101" t="str">
        <f t="shared" si="39"/>
        <v/>
      </c>
      <c r="G403" s="101" t="str">
        <f>IF(B403="","",VLOOKUP(MONTH(B403),Retiradas!$P$3:$S$14,3,FALSE))</f>
        <v/>
      </c>
      <c r="H403" s="137" t="str">
        <f>IF(B403="","",(VLOOKUP(MONTH(B403),Evaporação!$D$5:$F$16,3,FALSE)/(1000*3600*24*VLOOKUP(MONTH(B403),'Dados de Entrada'!$T$11:$V$22,3,FALSE)))*Simulação!D403)</f>
        <v/>
      </c>
      <c r="I403" s="146"/>
      <c r="J403" s="138" t="str">
        <f>IF(B403="","",(E403+I403-F403-G403-H403)*3600*24*VLOOKUP(MONTH(B403),'Dados de Entrada'!$T$11:$V$22,3,FALSE))</f>
        <v/>
      </c>
      <c r="K403" s="100" t="str">
        <f>IF(B403="","",IF(J403+K402&lt;'Dados de Entrada'!$G$7,IF(Simulação!J403+K402&lt;'Dados de Entrada'!$L$7,'Dados de Entrada'!$L$7,J403+K402),'Dados de Entrada'!$G$7))</f>
        <v/>
      </c>
      <c r="L403" s="101" t="str">
        <f>IF(B403="","",IF(AND(J403&gt;0,K403='Dados de Entrada'!$G$7),(J403/(3600*24*VLOOKUP(MONTH(B403),'Dados de Entrada'!$T$11:$V$22,3,FALSE))),0))</f>
        <v/>
      </c>
      <c r="M403" s="26" t="str">
        <f t="shared" si="40"/>
        <v/>
      </c>
      <c r="N403" s="102" t="str">
        <f>IF(B403="","",IF(K403='Dados de Entrada'!$L$7,1,0))</f>
        <v/>
      </c>
      <c r="O403" s="26" t="str">
        <f t="shared" si="41"/>
        <v/>
      </c>
      <c r="P403" s="110" t="str">
        <f>IF(B403="","",'Dados de Entrada'!$L$7)</f>
        <v/>
      </c>
      <c r="Q403" s="103" t="str">
        <f t="shared" si="37"/>
        <v/>
      </c>
      <c r="U403" s="18"/>
    </row>
    <row r="404" spans="1:21" ht="14.25" customHeight="1" x14ac:dyDescent="0.25">
      <c r="A404" s="18"/>
      <c r="B404" s="99" t="str">
        <f>IF(AND(YEAR('Dados de Entrada'!N394)&gt;=$D$18,YEAR('Dados de Entrada'!N394)&lt;=$D$19),'Dados de Entrada'!N394,"")</f>
        <v/>
      </c>
      <c r="C404" s="100" t="str">
        <f t="shared" si="38"/>
        <v/>
      </c>
      <c r="D404" s="97" t="str">
        <f>IF(B404="","",IFERROR(
INDEX('Dados de Entrada'!$K$13:$K$35,MATCH(C404,'Dados de Entrada'!$J$13:$J$35,0)),
INDEX('Dados de Entrada'!$K$13:$K$35,MATCH(C404,'Dados de Entrada'!$J$13:$J$35,1))+
(C404-INDEX('Dados de Entrada'!$J$13:$J$35,MATCH(C404,'Dados de Entrada'!$J$13:$J$35,1)))*
(INDEX('Dados de Entrada'!$K$13:$K$35,MATCH(C404,'Dados de Entrada'!$J$13:$J$35,1)+1)-INDEX('Dados de Entrada'!$K$13:$K$35,MATCH(C404,'Dados de Entrada'!$J$13:$J$35,1)))/
(INDEX('Dados de Entrada'!$J$13:$J$35,MATCH(C404,'Dados de Entrada'!$J$13:$J$35,1)+1)-INDEX('Dados de Entrada'!$J$13:$J$35,MATCH(C404,'Dados de Entrada'!$J$13:$J$35,1)))
))</f>
        <v/>
      </c>
      <c r="E404" s="101" t="str">
        <f>IF(B404="","",('Dados de Entrada'!O394/'Dados de Entrada'!$Q$6)*'Dados de Entrada'!$L$4)</f>
        <v/>
      </c>
      <c r="F404" s="101" t="str">
        <f t="shared" si="39"/>
        <v/>
      </c>
      <c r="G404" s="101" t="str">
        <f>IF(B404="","",VLOOKUP(MONTH(B404),Retiradas!$P$3:$S$14,3,FALSE))</f>
        <v/>
      </c>
      <c r="H404" s="137" t="str">
        <f>IF(B404="","",(VLOOKUP(MONTH(B404),Evaporação!$D$5:$F$16,3,FALSE)/(1000*3600*24*VLOOKUP(MONTH(B404),'Dados de Entrada'!$T$11:$V$22,3,FALSE)))*Simulação!D404)</f>
        <v/>
      </c>
      <c r="I404" s="146"/>
      <c r="J404" s="138" t="str">
        <f>IF(B404="","",(E404+I404-F404-G404-H404)*3600*24*VLOOKUP(MONTH(B404),'Dados de Entrada'!$T$11:$V$22,3,FALSE))</f>
        <v/>
      </c>
      <c r="K404" s="100" t="str">
        <f>IF(B404="","",IF(J404+K403&lt;'Dados de Entrada'!$G$7,IF(Simulação!J404+K403&lt;'Dados de Entrada'!$L$7,'Dados de Entrada'!$L$7,J404+K403),'Dados de Entrada'!$G$7))</f>
        <v/>
      </c>
      <c r="L404" s="101" t="str">
        <f>IF(B404="","",IF(AND(J404&gt;0,K404='Dados de Entrada'!$G$7),(J404/(3600*24*VLOOKUP(MONTH(B404),'Dados de Entrada'!$T$11:$V$22,3,FALSE))),0))</f>
        <v/>
      </c>
      <c r="M404" s="26" t="str">
        <f t="shared" si="40"/>
        <v/>
      </c>
      <c r="N404" s="102" t="str">
        <f>IF(B404="","",IF(K404='Dados de Entrada'!$L$7,1,0))</f>
        <v/>
      </c>
      <c r="O404" s="26" t="str">
        <f t="shared" si="41"/>
        <v/>
      </c>
      <c r="P404" s="110" t="str">
        <f>IF(B404="","",'Dados de Entrada'!$L$7)</f>
        <v/>
      </c>
      <c r="Q404" s="103" t="str">
        <f t="shared" si="37"/>
        <v/>
      </c>
      <c r="U404" s="18"/>
    </row>
    <row r="405" spans="1:21" ht="14.25" customHeight="1" x14ac:dyDescent="0.25">
      <c r="A405" s="18"/>
      <c r="B405" s="99" t="str">
        <f>IF(AND(YEAR('Dados de Entrada'!N395)&gt;=$D$18,YEAR('Dados de Entrada'!N395)&lt;=$D$19),'Dados de Entrada'!N395,"")</f>
        <v/>
      </c>
      <c r="C405" s="100" t="str">
        <f t="shared" si="38"/>
        <v/>
      </c>
      <c r="D405" s="97" t="str">
        <f>IF(B405="","",IFERROR(
INDEX('Dados de Entrada'!$K$13:$K$35,MATCH(C405,'Dados de Entrada'!$J$13:$J$35,0)),
INDEX('Dados de Entrada'!$K$13:$K$35,MATCH(C405,'Dados de Entrada'!$J$13:$J$35,1))+
(C405-INDEX('Dados de Entrada'!$J$13:$J$35,MATCH(C405,'Dados de Entrada'!$J$13:$J$35,1)))*
(INDEX('Dados de Entrada'!$K$13:$K$35,MATCH(C405,'Dados de Entrada'!$J$13:$J$35,1)+1)-INDEX('Dados de Entrada'!$K$13:$K$35,MATCH(C405,'Dados de Entrada'!$J$13:$J$35,1)))/
(INDEX('Dados de Entrada'!$J$13:$J$35,MATCH(C405,'Dados de Entrada'!$J$13:$J$35,1)+1)-INDEX('Dados de Entrada'!$J$13:$J$35,MATCH(C405,'Dados de Entrada'!$J$13:$J$35,1)))
))</f>
        <v/>
      </c>
      <c r="E405" s="101" t="str">
        <f>IF(B405="","",('Dados de Entrada'!O395/'Dados de Entrada'!$Q$6)*'Dados de Entrada'!$L$4)</f>
        <v/>
      </c>
      <c r="F405" s="101" t="str">
        <f t="shared" si="39"/>
        <v/>
      </c>
      <c r="G405" s="101" t="str">
        <f>IF(B405="","",VLOOKUP(MONTH(B405),Retiradas!$P$3:$S$14,3,FALSE))</f>
        <v/>
      </c>
      <c r="H405" s="137" t="str">
        <f>IF(B405="","",(VLOOKUP(MONTH(B405),Evaporação!$D$5:$F$16,3,FALSE)/(1000*3600*24*VLOOKUP(MONTH(B405),'Dados de Entrada'!$T$11:$V$22,3,FALSE)))*Simulação!D405)</f>
        <v/>
      </c>
      <c r="I405" s="146"/>
      <c r="J405" s="138" t="str">
        <f>IF(B405="","",(E405+I405-F405-G405-H405)*3600*24*VLOOKUP(MONTH(B405),'Dados de Entrada'!$T$11:$V$22,3,FALSE))</f>
        <v/>
      </c>
      <c r="K405" s="100" t="str">
        <f>IF(B405="","",IF(J405+K404&lt;'Dados de Entrada'!$G$7,IF(Simulação!J405+K404&lt;'Dados de Entrada'!$L$7,'Dados de Entrada'!$L$7,J405+K404),'Dados de Entrada'!$G$7))</f>
        <v/>
      </c>
      <c r="L405" s="101" t="str">
        <f>IF(B405="","",IF(AND(J405&gt;0,K405='Dados de Entrada'!$G$7),(J405/(3600*24*VLOOKUP(MONTH(B405),'Dados de Entrada'!$T$11:$V$22,3,FALSE))),0))</f>
        <v/>
      </c>
      <c r="M405" s="26" t="str">
        <f t="shared" si="40"/>
        <v/>
      </c>
      <c r="N405" s="102" t="str">
        <f>IF(B405="","",IF(K405='Dados de Entrada'!$L$7,1,0))</f>
        <v/>
      </c>
      <c r="O405" s="26" t="str">
        <f t="shared" si="41"/>
        <v/>
      </c>
      <c r="P405" s="110" t="str">
        <f>IF(B405="","",'Dados de Entrada'!$L$7)</f>
        <v/>
      </c>
      <c r="Q405" s="103" t="str">
        <f t="shared" si="37"/>
        <v/>
      </c>
      <c r="U405" s="18"/>
    </row>
    <row r="406" spans="1:21" ht="14.25" customHeight="1" x14ac:dyDescent="0.25">
      <c r="A406" s="18"/>
      <c r="B406" s="99" t="str">
        <f>IF(AND(YEAR('Dados de Entrada'!N396)&gt;=$D$18,YEAR('Dados de Entrada'!N396)&lt;=$D$19),'Dados de Entrada'!N396,"")</f>
        <v/>
      </c>
      <c r="C406" s="100" t="str">
        <f t="shared" si="38"/>
        <v/>
      </c>
      <c r="D406" s="97" t="str">
        <f>IF(B406="","",IFERROR(
INDEX('Dados de Entrada'!$K$13:$K$35,MATCH(C406,'Dados de Entrada'!$J$13:$J$35,0)),
INDEX('Dados de Entrada'!$K$13:$K$35,MATCH(C406,'Dados de Entrada'!$J$13:$J$35,1))+
(C406-INDEX('Dados de Entrada'!$J$13:$J$35,MATCH(C406,'Dados de Entrada'!$J$13:$J$35,1)))*
(INDEX('Dados de Entrada'!$K$13:$K$35,MATCH(C406,'Dados de Entrada'!$J$13:$J$35,1)+1)-INDEX('Dados de Entrada'!$K$13:$K$35,MATCH(C406,'Dados de Entrada'!$J$13:$J$35,1)))/
(INDEX('Dados de Entrada'!$J$13:$J$35,MATCH(C406,'Dados de Entrada'!$J$13:$J$35,1)+1)-INDEX('Dados de Entrada'!$J$13:$J$35,MATCH(C406,'Dados de Entrada'!$J$13:$J$35,1)))
))</f>
        <v/>
      </c>
      <c r="E406" s="101" t="str">
        <f>IF(B406="","",('Dados de Entrada'!O396/'Dados de Entrada'!$Q$6)*'Dados de Entrada'!$L$4)</f>
        <v/>
      </c>
      <c r="F406" s="101" t="str">
        <f t="shared" si="39"/>
        <v/>
      </c>
      <c r="G406" s="101" t="str">
        <f>IF(B406="","",VLOOKUP(MONTH(B406),Retiradas!$P$3:$S$14,3,FALSE))</f>
        <v/>
      </c>
      <c r="H406" s="137" t="str">
        <f>IF(B406="","",(VLOOKUP(MONTH(B406),Evaporação!$D$5:$F$16,3,FALSE)/(1000*3600*24*VLOOKUP(MONTH(B406),'Dados de Entrada'!$T$11:$V$22,3,FALSE)))*Simulação!D406)</f>
        <v/>
      </c>
      <c r="I406" s="146"/>
      <c r="J406" s="138" t="str">
        <f>IF(B406="","",(E406+I406-F406-G406-H406)*3600*24*VLOOKUP(MONTH(B406),'Dados de Entrada'!$T$11:$V$22,3,FALSE))</f>
        <v/>
      </c>
      <c r="K406" s="100" t="str">
        <f>IF(B406="","",IF(J406+K405&lt;'Dados de Entrada'!$G$7,IF(Simulação!J406+K405&lt;'Dados de Entrada'!$L$7,'Dados de Entrada'!$L$7,J406+K405),'Dados de Entrada'!$G$7))</f>
        <v/>
      </c>
      <c r="L406" s="101" t="str">
        <f>IF(B406="","",IF(AND(J406&gt;0,K406='Dados de Entrada'!$G$7),(J406/(3600*24*VLOOKUP(MONTH(B406),'Dados de Entrada'!$T$11:$V$22,3,FALSE))),0))</f>
        <v/>
      </c>
      <c r="M406" s="26" t="str">
        <f t="shared" si="40"/>
        <v/>
      </c>
      <c r="N406" s="102" t="str">
        <f>IF(B406="","",IF(K406='Dados de Entrada'!$L$7,1,0))</f>
        <v/>
      </c>
      <c r="O406" s="26" t="str">
        <f t="shared" si="41"/>
        <v/>
      </c>
      <c r="P406" s="110" t="str">
        <f>IF(B406="","",'Dados de Entrada'!$L$7)</f>
        <v/>
      </c>
      <c r="Q406" s="103" t="str">
        <f t="shared" si="37"/>
        <v/>
      </c>
      <c r="U406" s="18"/>
    </row>
    <row r="407" spans="1:21" ht="14.25" customHeight="1" x14ac:dyDescent="0.25">
      <c r="A407" s="18"/>
      <c r="B407" s="99" t="str">
        <f>IF(AND(YEAR('Dados de Entrada'!N397)&gt;=$D$18,YEAR('Dados de Entrada'!N397)&lt;=$D$19),'Dados de Entrada'!N397,"")</f>
        <v/>
      </c>
      <c r="C407" s="100" t="str">
        <f t="shared" si="38"/>
        <v/>
      </c>
      <c r="D407" s="97" t="str">
        <f>IF(B407="","",IFERROR(
INDEX('Dados de Entrada'!$K$13:$K$35,MATCH(C407,'Dados de Entrada'!$J$13:$J$35,0)),
INDEX('Dados de Entrada'!$K$13:$K$35,MATCH(C407,'Dados de Entrada'!$J$13:$J$35,1))+
(C407-INDEX('Dados de Entrada'!$J$13:$J$35,MATCH(C407,'Dados de Entrada'!$J$13:$J$35,1)))*
(INDEX('Dados de Entrada'!$K$13:$K$35,MATCH(C407,'Dados de Entrada'!$J$13:$J$35,1)+1)-INDEX('Dados de Entrada'!$K$13:$K$35,MATCH(C407,'Dados de Entrada'!$J$13:$J$35,1)))/
(INDEX('Dados de Entrada'!$J$13:$J$35,MATCH(C407,'Dados de Entrada'!$J$13:$J$35,1)+1)-INDEX('Dados de Entrada'!$J$13:$J$35,MATCH(C407,'Dados de Entrada'!$J$13:$J$35,1)))
))</f>
        <v/>
      </c>
      <c r="E407" s="101" t="str">
        <f>IF(B407="","",('Dados de Entrada'!O397/'Dados de Entrada'!$Q$6)*'Dados de Entrada'!$L$4)</f>
        <v/>
      </c>
      <c r="F407" s="101" t="str">
        <f t="shared" si="39"/>
        <v/>
      </c>
      <c r="G407" s="101" t="str">
        <f>IF(B407="","",VLOOKUP(MONTH(B407),Retiradas!$P$3:$S$14,3,FALSE))</f>
        <v/>
      </c>
      <c r="H407" s="137" t="str">
        <f>IF(B407="","",(VLOOKUP(MONTH(B407),Evaporação!$D$5:$F$16,3,FALSE)/(1000*3600*24*VLOOKUP(MONTH(B407),'Dados de Entrada'!$T$11:$V$22,3,FALSE)))*Simulação!D407)</f>
        <v/>
      </c>
      <c r="I407" s="146"/>
      <c r="J407" s="138" t="str">
        <f>IF(B407="","",(E407+I407-F407-G407-H407)*3600*24*VLOOKUP(MONTH(B407),'Dados de Entrada'!$T$11:$V$22,3,FALSE))</f>
        <v/>
      </c>
      <c r="K407" s="100" t="str">
        <f>IF(B407="","",IF(J407+K406&lt;'Dados de Entrada'!$G$7,IF(Simulação!J407+K406&lt;'Dados de Entrada'!$L$7,'Dados de Entrada'!$L$7,J407+K406),'Dados de Entrada'!$G$7))</f>
        <v/>
      </c>
      <c r="L407" s="101" t="str">
        <f>IF(B407="","",IF(AND(J407&gt;0,K407='Dados de Entrada'!$G$7),(J407/(3600*24*VLOOKUP(MONTH(B407),'Dados de Entrada'!$T$11:$V$22,3,FALSE))),0))</f>
        <v/>
      </c>
      <c r="M407" s="26" t="str">
        <f t="shared" si="40"/>
        <v/>
      </c>
      <c r="N407" s="102" t="str">
        <f>IF(B407="","",IF(K407='Dados de Entrada'!$L$7,1,0))</f>
        <v/>
      </c>
      <c r="O407" s="26" t="str">
        <f t="shared" si="41"/>
        <v/>
      </c>
      <c r="P407" s="110" t="str">
        <f>IF(B407="","",'Dados de Entrada'!$L$7)</f>
        <v/>
      </c>
      <c r="Q407" s="103" t="str">
        <f t="shared" ref="Q407:Q470" si="42">IF(B407&lt;&gt;"",Q406+1,"")</f>
        <v/>
      </c>
      <c r="U407" s="18"/>
    </row>
    <row r="408" spans="1:21" ht="14.25" customHeight="1" x14ac:dyDescent="0.25">
      <c r="A408" s="18"/>
      <c r="B408" s="99" t="str">
        <f>IF(AND(YEAR('Dados de Entrada'!N398)&gt;=$D$18,YEAR('Dados de Entrada'!N398)&lt;=$D$19),'Dados de Entrada'!N398,"")</f>
        <v/>
      </c>
      <c r="C408" s="100" t="str">
        <f t="shared" si="38"/>
        <v/>
      </c>
      <c r="D408" s="97" t="str">
        <f>IF(B408="","",IFERROR(
INDEX('Dados de Entrada'!$K$13:$K$35,MATCH(C408,'Dados de Entrada'!$J$13:$J$35,0)),
INDEX('Dados de Entrada'!$K$13:$K$35,MATCH(C408,'Dados de Entrada'!$J$13:$J$35,1))+
(C408-INDEX('Dados de Entrada'!$J$13:$J$35,MATCH(C408,'Dados de Entrada'!$J$13:$J$35,1)))*
(INDEX('Dados de Entrada'!$K$13:$K$35,MATCH(C408,'Dados de Entrada'!$J$13:$J$35,1)+1)-INDEX('Dados de Entrada'!$K$13:$K$35,MATCH(C408,'Dados de Entrada'!$J$13:$J$35,1)))/
(INDEX('Dados de Entrada'!$J$13:$J$35,MATCH(C408,'Dados de Entrada'!$J$13:$J$35,1)+1)-INDEX('Dados de Entrada'!$J$13:$J$35,MATCH(C408,'Dados de Entrada'!$J$13:$J$35,1)))
))</f>
        <v/>
      </c>
      <c r="E408" s="101" t="str">
        <f>IF(B408="","",('Dados de Entrada'!O398/'Dados de Entrada'!$Q$6)*'Dados de Entrada'!$L$4)</f>
        <v/>
      </c>
      <c r="F408" s="101" t="str">
        <f t="shared" si="39"/>
        <v/>
      </c>
      <c r="G408" s="101" t="str">
        <f>IF(B408="","",VLOOKUP(MONTH(B408),Retiradas!$P$3:$S$14,3,FALSE))</f>
        <v/>
      </c>
      <c r="H408" s="137" t="str">
        <f>IF(B408="","",(VLOOKUP(MONTH(B408),Evaporação!$D$5:$F$16,3,FALSE)/(1000*3600*24*VLOOKUP(MONTH(B408),'Dados de Entrada'!$T$11:$V$22,3,FALSE)))*Simulação!D408)</f>
        <v/>
      </c>
      <c r="I408" s="146"/>
      <c r="J408" s="138" t="str">
        <f>IF(B408="","",(E408+I408-F408-G408-H408)*3600*24*VLOOKUP(MONTH(B408),'Dados de Entrada'!$T$11:$V$22,3,FALSE))</f>
        <v/>
      </c>
      <c r="K408" s="100" t="str">
        <f>IF(B408="","",IF(J408+K407&lt;'Dados de Entrada'!$G$7,IF(Simulação!J408+K407&lt;'Dados de Entrada'!$L$7,'Dados de Entrada'!$L$7,J408+K407),'Dados de Entrada'!$G$7))</f>
        <v/>
      </c>
      <c r="L408" s="101" t="str">
        <f>IF(B408="","",IF(AND(J408&gt;0,K408='Dados de Entrada'!$G$7),(J408/(3600*24*VLOOKUP(MONTH(B408),'Dados de Entrada'!$T$11:$V$22,3,FALSE))),0))</f>
        <v/>
      </c>
      <c r="M408" s="26" t="str">
        <f t="shared" si="40"/>
        <v/>
      </c>
      <c r="N408" s="102" t="str">
        <f>IF(B408="","",IF(K408='Dados de Entrada'!$L$7,1,0))</f>
        <v/>
      </c>
      <c r="O408" s="26" t="str">
        <f t="shared" si="41"/>
        <v/>
      </c>
      <c r="P408" s="110" t="str">
        <f>IF(B408="","",'Dados de Entrada'!$L$7)</f>
        <v/>
      </c>
      <c r="Q408" s="103" t="str">
        <f t="shared" si="42"/>
        <v/>
      </c>
      <c r="U408" s="18"/>
    </row>
    <row r="409" spans="1:21" ht="14.25" customHeight="1" x14ac:dyDescent="0.25">
      <c r="A409" s="18"/>
      <c r="B409" s="99" t="str">
        <f>IF(AND(YEAR('Dados de Entrada'!N399)&gt;=$D$18,YEAR('Dados de Entrada'!N399)&lt;=$D$19),'Dados de Entrada'!N399,"")</f>
        <v/>
      </c>
      <c r="C409" s="100" t="str">
        <f t="shared" si="38"/>
        <v/>
      </c>
      <c r="D409" s="97" t="str">
        <f>IF(B409="","",IFERROR(
INDEX('Dados de Entrada'!$K$13:$K$35,MATCH(C409,'Dados de Entrada'!$J$13:$J$35,0)),
INDEX('Dados de Entrada'!$K$13:$K$35,MATCH(C409,'Dados de Entrada'!$J$13:$J$35,1))+
(C409-INDEX('Dados de Entrada'!$J$13:$J$35,MATCH(C409,'Dados de Entrada'!$J$13:$J$35,1)))*
(INDEX('Dados de Entrada'!$K$13:$K$35,MATCH(C409,'Dados de Entrada'!$J$13:$J$35,1)+1)-INDEX('Dados de Entrada'!$K$13:$K$35,MATCH(C409,'Dados de Entrada'!$J$13:$J$35,1)))/
(INDEX('Dados de Entrada'!$J$13:$J$35,MATCH(C409,'Dados de Entrada'!$J$13:$J$35,1)+1)-INDEX('Dados de Entrada'!$J$13:$J$35,MATCH(C409,'Dados de Entrada'!$J$13:$J$35,1)))
))</f>
        <v/>
      </c>
      <c r="E409" s="101" t="str">
        <f>IF(B409="","",('Dados de Entrada'!O399/'Dados de Entrada'!$Q$6)*'Dados de Entrada'!$L$4)</f>
        <v/>
      </c>
      <c r="F409" s="101" t="str">
        <f t="shared" si="39"/>
        <v/>
      </c>
      <c r="G409" s="101" t="str">
        <f>IF(B409="","",VLOOKUP(MONTH(B409),Retiradas!$P$3:$S$14,3,FALSE))</f>
        <v/>
      </c>
      <c r="H409" s="137" t="str">
        <f>IF(B409="","",(VLOOKUP(MONTH(B409),Evaporação!$D$5:$F$16,3,FALSE)/(1000*3600*24*VLOOKUP(MONTH(B409),'Dados de Entrada'!$T$11:$V$22,3,FALSE)))*Simulação!D409)</f>
        <v/>
      </c>
      <c r="I409" s="146"/>
      <c r="J409" s="138" t="str">
        <f>IF(B409="","",(E409+I409-F409-G409-H409)*3600*24*VLOOKUP(MONTH(B409),'Dados de Entrada'!$T$11:$V$22,3,FALSE))</f>
        <v/>
      </c>
      <c r="K409" s="100" t="str">
        <f>IF(B409="","",IF(J409+K408&lt;'Dados de Entrada'!$G$7,IF(Simulação!J409+K408&lt;'Dados de Entrada'!$L$7,'Dados de Entrada'!$L$7,J409+K408),'Dados de Entrada'!$G$7))</f>
        <v/>
      </c>
      <c r="L409" s="101" t="str">
        <f>IF(B409="","",IF(AND(J409&gt;0,K409='Dados de Entrada'!$G$7),(J409/(3600*24*VLOOKUP(MONTH(B409),'Dados de Entrada'!$T$11:$V$22,3,FALSE))),0))</f>
        <v/>
      </c>
      <c r="M409" s="26" t="str">
        <f t="shared" si="40"/>
        <v/>
      </c>
      <c r="N409" s="102" t="str">
        <f>IF(B409="","",IF(K409='Dados de Entrada'!$L$7,1,0))</f>
        <v/>
      </c>
      <c r="O409" s="26" t="str">
        <f t="shared" si="41"/>
        <v/>
      </c>
      <c r="P409" s="110" t="str">
        <f>IF(B409="","",'Dados de Entrada'!$L$7)</f>
        <v/>
      </c>
      <c r="Q409" s="103" t="str">
        <f t="shared" si="42"/>
        <v/>
      </c>
      <c r="U409" s="18"/>
    </row>
    <row r="410" spans="1:21" ht="14.25" customHeight="1" x14ac:dyDescent="0.25">
      <c r="A410" s="18"/>
      <c r="B410" s="99" t="str">
        <f>IF(AND(YEAR('Dados de Entrada'!N400)&gt;=$D$18,YEAR('Dados de Entrada'!N400)&lt;=$D$19),'Dados de Entrada'!N400,"")</f>
        <v/>
      </c>
      <c r="C410" s="100" t="str">
        <f t="shared" si="38"/>
        <v/>
      </c>
      <c r="D410" s="97" t="str">
        <f>IF(B410="","",IFERROR(
INDEX('Dados de Entrada'!$K$13:$K$35,MATCH(C410,'Dados de Entrada'!$J$13:$J$35,0)),
INDEX('Dados de Entrada'!$K$13:$K$35,MATCH(C410,'Dados de Entrada'!$J$13:$J$35,1))+
(C410-INDEX('Dados de Entrada'!$J$13:$J$35,MATCH(C410,'Dados de Entrada'!$J$13:$J$35,1)))*
(INDEX('Dados de Entrada'!$K$13:$K$35,MATCH(C410,'Dados de Entrada'!$J$13:$J$35,1)+1)-INDEX('Dados de Entrada'!$K$13:$K$35,MATCH(C410,'Dados de Entrada'!$J$13:$J$35,1)))/
(INDEX('Dados de Entrada'!$J$13:$J$35,MATCH(C410,'Dados de Entrada'!$J$13:$J$35,1)+1)-INDEX('Dados de Entrada'!$J$13:$J$35,MATCH(C410,'Dados de Entrada'!$J$13:$J$35,1)))
))</f>
        <v/>
      </c>
      <c r="E410" s="101" t="str">
        <f>IF(B410="","",('Dados de Entrada'!O400/'Dados de Entrada'!$Q$6)*'Dados de Entrada'!$L$4)</f>
        <v/>
      </c>
      <c r="F410" s="101" t="str">
        <f t="shared" si="39"/>
        <v/>
      </c>
      <c r="G410" s="101" t="str">
        <f>IF(B410="","",VLOOKUP(MONTH(B410),Retiradas!$P$3:$S$14,3,FALSE))</f>
        <v/>
      </c>
      <c r="H410" s="137" t="str">
        <f>IF(B410="","",(VLOOKUP(MONTH(B410),Evaporação!$D$5:$F$16,3,FALSE)/(1000*3600*24*VLOOKUP(MONTH(B410),'Dados de Entrada'!$T$11:$V$22,3,FALSE)))*Simulação!D410)</f>
        <v/>
      </c>
      <c r="I410" s="146"/>
      <c r="J410" s="138" t="str">
        <f>IF(B410="","",(E410+I410-F410-G410-H410)*3600*24*VLOOKUP(MONTH(B410),'Dados de Entrada'!$T$11:$V$22,3,FALSE))</f>
        <v/>
      </c>
      <c r="K410" s="100" t="str">
        <f>IF(B410="","",IF(J410+K409&lt;'Dados de Entrada'!$G$7,IF(Simulação!J410+K409&lt;'Dados de Entrada'!$L$7,'Dados de Entrada'!$L$7,J410+K409),'Dados de Entrada'!$G$7))</f>
        <v/>
      </c>
      <c r="L410" s="101" t="str">
        <f>IF(B410="","",IF(AND(J410&gt;0,K410='Dados de Entrada'!$G$7),(J410/(3600*24*VLOOKUP(MONTH(B410),'Dados de Entrada'!$T$11:$V$22,3,FALSE))),0))</f>
        <v/>
      </c>
      <c r="M410" s="26" t="str">
        <f t="shared" si="40"/>
        <v/>
      </c>
      <c r="N410" s="102" t="str">
        <f>IF(B410="","",IF(K410='Dados de Entrada'!$L$7,1,0))</f>
        <v/>
      </c>
      <c r="O410" s="26" t="str">
        <f t="shared" si="41"/>
        <v/>
      </c>
      <c r="P410" s="110" t="str">
        <f>IF(B410="","",'Dados de Entrada'!$L$7)</f>
        <v/>
      </c>
      <c r="Q410" s="103" t="str">
        <f t="shared" si="42"/>
        <v/>
      </c>
      <c r="U410" s="18"/>
    </row>
    <row r="411" spans="1:21" ht="14.25" customHeight="1" x14ac:dyDescent="0.25">
      <c r="A411" s="18"/>
      <c r="B411" s="99" t="str">
        <f>IF(AND(YEAR('Dados de Entrada'!N401)&gt;=$D$18,YEAR('Dados de Entrada'!N401)&lt;=$D$19),'Dados de Entrada'!N401,"")</f>
        <v/>
      </c>
      <c r="C411" s="100" t="str">
        <f t="shared" si="38"/>
        <v/>
      </c>
      <c r="D411" s="97" t="str">
        <f>IF(B411="","",IFERROR(
INDEX('Dados de Entrada'!$K$13:$K$35,MATCH(C411,'Dados de Entrada'!$J$13:$J$35,0)),
INDEX('Dados de Entrada'!$K$13:$K$35,MATCH(C411,'Dados de Entrada'!$J$13:$J$35,1))+
(C411-INDEX('Dados de Entrada'!$J$13:$J$35,MATCH(C411,'Dados de Entrada'!$J$13:$J$35,1)))*
(INDEX('Dados de Entrada'!$K$13:$K$35,MATCH(C411,'Dados de Entrada'!$J$13:$J$35,1)+1)-INDEX('Dados de Entrada'!$K$13:$K$35,MATCH(C411,'Dados de Entrada'!$J$13:$J$35,1)))/
(INDEX('Dados de Entrada'!$J$13:$J$35,MATCH(C411,'Dados de Entrada'!$J$13:$J$35,1)+1)-INDEX('Dados de Entrada'!$J$13:$J$35,MATCH(C411,'Dados de Entrada'!$J$13:$J$35,1)))
))</f>
        <v/>
      </c>
      <c r="E411" s="101" t="str">
        <f>IF(B411="","",('Dados de Entrada'!O401/'Dados de Entrada'!$Q$6)*'Dados de Entrada'!$L$4)</f>
        <v/>
      </c>
      <c r="F411" s="101" t="str">
        <f t="shared" si="39"/>
        <v/>
      </c>
      <c r="G411" s="101" t="str">
        <f>IF(B411="","",VLOOKUP(MONTH(B411),Retiradas!$P$3:$S$14,3,FALSE))</f>
        <v/>
      </c>
      <c r="H411" s="137" t="str">
        <f>IF(B411="","",(VLOOKUP(MONTH(B411),Evaporação!$D$5:$F$16,3,FALSE)/(1000*3600*24*VLOOKUP(MONTH(B411),'Dados de Entrada'!$T$11:$V$22,3,FALSE)))*Simulação!D411)</f>
        <v/>
      </c>
      <c r="I411" s="146"/>
      <c r="J411" s="138" t="str">
        <f>IF(B411="","",(E411+I411-F411-G411-H411)*3600*24*VLOOKUP(MONTH(B411),'Dados de Entrada'!$T$11:$V$22,3,FALSE))</f>
        <v/>
      </c>
      <c r="K411" s="100" t="str">
        <f>IF(B411="","",IF(J411+K410&lt;'Dados de Entrada'!$G$7,IF(Simulação!J411+K410&lt;'Dados de Entrada'!$L$7,'Dados de Entrada'!$L$7,J411+K410),'Dados de Entrada'!$G$7))</f>
        <v/>
      </c>
      <c r="L411" s="101" t="str">
        <f>IF(B411="","",IF(AND(J411&gt;0,K411='Dados de Entrada'!$G$7),(J411/(3600*24*VLOOKUP(MONTH(B411),'Dados de Entrada'!$T$11:$V$22,3,FALSE))),0))</f>
        <v/>
      </c>
      <c r="M411" s="26" t="str">
        <f t="shared" si="40"/>
        <v/>
      </c>
      <c r="N411" s="102" t="str">
        <f>IF(B411="","",IF(K411='Dados de Entrada'!$L$7,1,0))</f>
        <v/>
      </c>
      <c r="O411" s="26" t="str">
        <f t="shared" si="41"/>
        <v/>
      </c>
      <c r="P411" s="110" t="str">
        <f>IF(B411="","",'Dados de Entrada'!$L$7)</f>
        <v/>
      </c>
      <c r="Q411" s="103" t="str">
        <f t="shared" si="42"/>
        <v/>
      </c>
      <c r="U411" s="18"/>
    </row>
    <row r="412" spans="1:21" ht="14.25" customHeight="1" x14ac:dyDescent="0.25">
      <c r="A412" s="18"/>
      <c r="B412" s="99" t="str">
        <f>IF(AND(YEAR('Dados de Entrada'!N402)&gt;=$D$18,YEAR('Dados de Entrada'!N402)&lt;=$D$19),'Dados de Entrada'!N402,"")</f>
        <v/>
      </c>
      <c r="C412" s="100" t="str">
        <f t="shared" si="38"/>
        <v/>
      </c>
      <c r="D412" s="97" t="str">
        <f>IF(B412="","",IFERROR(
INDEX('Dados de Entrada'!$K$13:$K$35,MATCH(C412,'Dados de Entrada'!$J$13:$J$35,0)),
INDEX('Dados de Entrada'!$K$13:$K$35,MATCH(C412,'Dados de Entrada'!$J$13:$J$35,1))+
(C412-INDEX('Dados de Entrada'!$J$13:$J$35,MATCH(C412,'Dados de Entrada'!$J$13:$J$35,1)))*
(INDEX('Dados de Entrada'!$K$13:$K$35,MATCH(C412,'Dados de Entrada'!$J$13:$J$35,1)+1)-INDEX('Dados de Entrada'!$K$13:$K$35,MATCH(C412,'Dados de Entrada'!$J$13:$J$35,1)))/
(INDEX('Dados de Entrada'!$J$13:$J$35,MATCH(C412,'Dados de Entrada'!$J$13:$J$35,1)+1)-INDEX('Dados de Entrada'!$J$13:$J$35,MATCH(C412,'Dados de Entrada'!$J$13:$J$35,1)))
))</f>
        <v/>
      </c>
      <c r="E412" s="101" t="str">
        <f>IF(B412="","",('Dados de Entrada'!O402/'Dados de Entrada'!$Q$6)*'Dados de Entrada'!$L$4)</f>
        <v/>
      </c>
      <c r="F412" s="101" t="str">
        <f t="shared" si="39"/>
        <v/>
      </c>
      <c r="G412" s="101" t="str">
        <f>IF(B412="","",VLOOKUP(MONTH(B412),Retiradas!$P$3:$S$14,3,FALSE))</f>
        <v/>
      </c>
      <c r="H412" s="137" t="str">
        <f>IF(B412="","",(VLOOKUP(MONTH(B412),Evaporação!$D$5:$F$16,3,FALSE)/(1000*3600*24*VLOOKUP(MONTH(B412),'Dados de Entrada'!$T$11:$V$22,3,FALSE)))*Simulação!D412)</f>
        <v/>
      </c>
      <c r="I412" s="146"/>
      <c r="J412" s="138" t="str">
        <f>IF(B412="","",(E412+I412-F412-G412-H412)*3600*24*VLOOKUP(MONTH(B412),'Dados de Entrada'!$T$11:$V$22,3,FALSE))</f>
        <v/>
      </c>
      <c r="K412" s="100" t="str">
        <f>IF(B412="","",IF(J412+K411&lt;'Dados de Entrada'!$G$7,IF(Simulação!J412+K411&lt;'Dados de Entrada'!$L$7,'Dados de Entrada'!$L$7,J412+K411),'Dados de Entrada'!$G$7))</f>
        <v/>
      </c>
      <c r="L412" s="101" t="str">
        <f>IF(B412="","",IF(AND(J412&gt;0,K412='Dados de Entrada'!$G$7),(J412/(3600*24*VLOOKUP(MONTH(B412),'Dados de Entrada'!$T$11:$V$22,3,FALSE))),0))</f>
        <v/>
      </c>
      <c r="M412" s="26" t="str">
        <f t="shared" si="40"/>
        <v/>
      </c>
      <c r="N412" s="102" t="str">
        <f>IF(B412="","",IF(K412='Dados de Entrada'!$L$7,1,0))</f>
        <v/>
      </c>
      <c r="O412" s="26" t="str">
        <f t="shared" si="41"/>
        <v/>
      </c>
      <c r="P412" s="110" t="str">
        <f>IF(B412="","",'Dados de Entrada'!$L$7)</f>
        <v/>
      </c>
      <c r="Q412" s="103" t="str">
        <f t="shared" si="42"/>
        <v/>
      </c>
      <c r="U412" s="18"/>
    </row>
    <row r="413" spans="1:21" ht="14.25" customHeight="1" x14ac:dyDescent="0.25">
      <c r="A413" s="18"/>
      <c r="B413" s="99" t="str">
        <f>IF(AND(YEAR('Dados de Entrada'!N403)&gt;=$D$18,YEAR('Dados de Entrada'!N403)&lt;=$D$19),'Dados de Entrada'!N403,"")</f>
        <v/>
      </c>
      <c r="C413" s="100" t="str">
        <f t="shared" si="38"/>
        <v/>
      </c>
      <c r="D413" s="97" t="str">
        <f>IF(B413="","",IFERROR(
INDEX('Dados de Entrada'!$K$13:$K$35,MATCH(C413,'Dados de Entrada'!$J$13:$J$35,0)),
INDEX('Dados de Entrada'!$K$13:$K$35,MATCH(C413,'Dados de Entrada'!$J$13:$J$35,1))+
(C413-INDEX('Dados de Entrada'!$J$13:$J$35,MATCH(C413,'Dados de Entrada'!$J$13:$J$35,1)))*
(INDEX('Dados de Entrada'!$K$13:$K$35,MATCH(C413,'Dados de Entrada'!$J$13:$J$35,1)+1)-INDEX('Dados de Entrada'!$K$13:$K$35,MATCH(C413,'Dados de Entrada'!$J$13:$J$35,1)))/
(INDEX('Dados de Entrada'!$J$13:$J$35,MATCH(C413,'Dados de Entrada'!$J$13:$J$35,1)+1)-INDEX('Dados de Entrada'!$J$13:$J$35,MATCH(C413,'Dados de Entrada'!$J$13:$J$35,1)))
))</f>
        <v/>
      </c>
      <c r="E413" s="101" t="str">
        <f>IF(B413="","",('Dados de Entrada'!O403/'Dados de Entrada'!$Q$6)*'Dados de Entrada'!$L$4)</f>
        <v/>
      </c>
      <c r="F413" s="101" t="str">
        <f t="shared" si="39"/>
        <v/>
      </c>
      <c r="G413" s="101" t="str">
        <f>IF(B413="","",VLOOKUP(MONTH(B413),Retiradas!$P$3:$S$14,3,FALSE))</f>
        <v/>
      </c>
      <c r="H413" s="137" t="str">
        <f>IF(B413="","",(VLOOKUP(MONTH(B413),Evaporação!$D$5:$F$16,3,FALSE)/(1000*3600*24*VLOOKUP(MONTH(B413),'Dados de Entrada'!$T$11:$V$22,3,FALSE)))*Simulação!D413)</f>
        <v/>
      </c>
      <c r="I413" s="146"/>
      <c r="J413" s="138" t="str">
        <f>IF(B413="","",(E413+I413-F413-G413-H413)*3600*24*VLOOKUP(MONTH(B413),'Dados de Entrada'!$T$11:$V$22,3,FALSE))</f>
        <v/>
      </c>
      <c r="K413" s="100" t="str">
        <f>IF(B413="","",IF(J413+K412&lt;'Dados de Entrada'!$G$7,IF(Simulação!J413+K412&lt;'Dados de Entrada'!$L$7,'Dados de Entrada'!$L$7,J413+K412),'Dados de Entrada'!$G$7))</f>
        <v/>
      </c>
      <c r="L413" s="101" t="str">
        <f>IF(B413="","",IF(AND(J413&gt;0,K413='Dados de Entrada'!$G$7),(J413/(3600*24*VLOOKUP(MONTH(B413),'Dados de Entrada'!$T$11:$V$22,3,FALSE))),0))</f>
        <v/>
      </c>
      <c r="M413" s="26" t="str">
        <f t="shared" si="40"/>
        <v/>
      </c>
      <c r="N413" s="102" t="str">
        <f>IF(B413="","",IF(K413='Dados de Entrada'!$L$7,1,0))</f>
        <v/>
      </c>
      <c r="O413" s="26" t="str">
        <f t="shared" si="41"/>
        <v/>
      </c>
      <c r="P413" s="110" t="str">
        <f>IF(B413="","",'Dados de Entrada'!$L$7)</f>
        <v/>
      </c>
      <c r="Q413" s="103" t="str">
        <f t="shared" si="42"/>
        <v/>
      </c>
      <c r="U413" s="18"/>
    </row>
    <row r="414" spans="1:21" ht="14.25" customHeight="1" x14ac:dyDescent="0.25">
      <c r="A414" s="18"/>
      <c r="B414" s="99" t="str">
        <f>IF(AND(YEAR('Dados de Entrada'!N404)&gt;=$D$18,YEAR('Dados de Entrada'!N404)&lt;=$D$19),'Dados de Entrada'!N404,"")</f>
        <v/>
      </c>
      <c r="C414" s="100" t="str">
        <f t="shared" si="38"/>
        <v/>
      </c>
      <c r="D414" s="97" t="str">
        <f>IF(B414="","",IFERROR(
INDEX('Dados de Entrada'!$K$13:$K$35,MATCH(C414,'Dados de Entrada'!$J$13:$J$35,0)),
INDEX('Dados de Entrada'!$K$13:$K$35,MATCH(C414,'Dados de Entrada'!$J$13:$J$35,1))+
(C414-INDEX('Dados de Entrada'!$J$13:$J$35,MATCH(C414,'Dados de Entrada'!$J$13:$J$35,1)))*
(INDEX('Dados de Entrada'!$K$13:$K$35,MATCH(C414,'Dados de Entrada'!$J$13:$J$35,1)+1)-INDEX('Dados de Entrada'!$K$13:$K$35,MATCH(C414,'Dados de Entrada'!$J$13:$J$35,1)))/
(INDEX('Dados de Entrada'!$J$13:$J$35,MATCH(C414,'Dados de Entrada'!$J$13:$J$35,1)+1)-INDEX('Dados de Entrada'!$J$13:$J$35,MATCH(C414,'Dados de Entrada'!$J$13:$J$35,1)))
))</f>
        <v/>
      </c>
      <c r="E414" s="101" t="str">
        <f>IF(B414="","",('Dados de Entrada'!O404/'Dados de Entrada'!$Q$6)*'Dados de Entrada'!$L$4)</f>
        <v/>
      </c>
      <c r="F414" s="101" t="str">
        <f t="shared" si="39"/>
        <v/>
      </c>
      <c r="G414" s="101" t="str">
        <f>IF(B414="","",VLOOKUP(MONTH(B414),Retiradas!$P$3:$S$14,3,FALSE))</f>
        <v/>
      </c>
      <c r="H414" s="137" t="str">
        <f>IF(B414="","",(VLOOKUP(MONTH(B414),Evaporação!$D$5:$F$16,3,FALSE)/(1000*3600*24*VLOOKUP(MONTH(B414),'Dados de Entrada'!$T$11:$V$22,3,FALSE)))*Simulação!D414)</f>
        <v/>
      </c>
      <c r="I414" s="146"/>
      <c r="J414" s="138" t="str">
        <f>IF(B414="","",(E414+I414-F414-G414-H414)*3600*24*VLOOKUP(MONTH(B414),'Dados de Entrada'!$T$11:$V$22,3,FALSE))</f>
        <v/>
      </c>
      <c r="K414" s="100" t="str">
        <f>IF(B414="","",IF(J414+K413&lt;'Dados de Entrada'!$G$7,IF(Simulação!J414+K413&lt;'Dados de Entrada'!$L$7,'Dados de Entrada'!$L$7,J414+K413),'Dados de Entrada'!$G$7))</f>
        <v/>
      </c>
      <c r="L414" s="101" t="str">
        <f>IF(B414="","",IF(AND(J414&gt;0,K414='Dados de Entrada'!$G$7),(J414/(3600*24*VLOOKUP(MONTH(B414),'Dados de Entrada'!$T$11:$V$22,3,FALSE))),0))</f>
        <v/>
      </c>
      <c r="M414" s="26" t="str">
        <f t="shared" si="40"/>
        <v/>
      </c>
      <c r="N414" s="102" t="str">
        <f>IF(B414="","",IF(K414='Dados de Entrada'!$L$7,1,0))</f>
        <v/>
      </c>
      <c r="O414" s="26" t="str">
        <f t="shared" si="41"/>
        <v/>
      </c>
      <c r="P414" s="110" t="str">
        <f>IF(B414="","",'Dados de Entrada'!$L$7)</f>
        <v/>
      </c>
      <c r="Q414" s="103" t="str">
        <f t="shared" si="42"/>
        <v/>
      </c>
      <c r="U414" s="18"/>
    </row>
    <row r="415" spans="1:21" ht="14.25" customHeight="1" x14ac:dyDescent="0.25">
      <c r="A415" s="18"/>
      <c r="B415" s="99" t="str">
        <f>IF(AND(YEAR('Dados de Entrada'!N405)&gt;=$D$18,YEAR('Dados de Entrada'!N405)&lt;=$D$19),'Dados de Entrada'!N405,"")</f>
        <v/>
      </c>
      <c r="C415" s="100" t="str">
        <f t="shared" si="38"/>
        <v/>
      </c>
      <c r="D415" s="97" t="str">
        <f>IF(B415="","",IFERROR(
INDEX('Dados de Entrada'!$K$13:$K$35,MATCH(C415,'Dados de Entrada'!$J$13:$J$35,0)),
INDEX('Dados de Entrada'!$K$13:$K$35,MATCH(C415,'Dados de Entrada'!$J$13:$J$35,1))+
(C415-INDEX('Dados de Entrada'!$J$13:$J$35,MATCH(C415,'Dados de Entrada'!$J$13:$J$35,1)))*
(INDEX('Dados de Entrada'!$K$13:$K$35,MATCH(C415,'Dados de Entrada'!$J$13:$J$35,1)+1)-INDEX('Dados de Entrada'!$K$13:$K$35,MATCH(C415,'Dados de Entrada'!$J$13:$J$35,1)))/
(INDEX('Dados de Entrada'!$J$13:$J$35,MATCH(C415,'Dados de Entrada'!$J$13:$J$35,1)+1)-INDEX('Dados de Entrada'!$J$13:$J$35,MATCH(C415,'Dados de Entrada'!$J$13:$J$35,1)))
))</f>
        <v/>
      </c>
      <c r="E415" s="101" t="str">
        <f>IF(B415="","",('Dados de Entrada'!O405/'Dados de Entrada'!$Q$6)*'Dados de Entrada'!$L$4)</f>
        <v/>
      </c>
      <c r="F415" s="101" t="str">
        <f t="shared" si="39"/>
        <v/>
      </c>
      <c r="G415" s="101" t="str">
        <f>IF(B415="","",VLOOKUP(MONTH(B415),Retiradas!$P$3:$S$14,3,FALSE))</f>
        <v/>
      </c>
      <c r="H415" s="137" t="str">
        <f>IF(B415="","",(VLOOKUP(MONTH(B415),Evaporação!$D$5:$F$16,3,FALSE)/(1000*3600*24*VLOOKUP(MONTH(B415),'Dados de Entrada'!$T$11:$V$22,3,FALSE)))*Simulação!D415)</f>
        <v/>
      </c>
      <c r="I415" s="146"/>
      <c r="J415" s="138" t="str">
        <f>IF(B415="","",(E415+I415-F415-G415-H415)*3600*24*VLOOKUP(MONTH(B415),'Dados de Entrada'!$T$11:$V$22,3,FALSE))</f>
        <v/>
      </c>
      <c r="K415" s="100" t="str">
        <f>IF(B415="","",IF(J415+K414&lt;'Dados de Entrada'!$G$7,IF(Simulação!J415+K414&lt;'Dados de Entrada'!$L$7,'Dados de Entrada'!$L$7,J415+K414),'Dados de Entrada'!$G$7))</f>
        <v/>
      </c>
      <c r="L415" s="101" t="str">
        <f>IF(B415="","",IF(AND(J415&gt;0,K415='Dados de Entrada'!$G$7),(J415/(3600*24*VLOOKUP(MONTH(B415),'Dados de Entrada'!$T$11:$V$22,3,FALSE))),0))</f>
        <v/>
      </c>
      <c r="M415" s="26" t="str">
        <f t="shared" si="40"/>
        <v/>
      </c>
      <c r="N415" s="102" t="str">
        <f>IF(B415="","",IF(K415='Dados de Entrada'!$L$7,1,0))</f>
        <v/>
      </c>
      <c r="O415" s="26" t="str">
        <f t="shared" si="41"/>
        <v/>
      </c>
      <c r="P415" s="110" t="str">
        <f>IF(B415="","",'Dados de Entrada'!$L$7)</f>
        <v/>
      </c>
      <c r="Q415" s="103" t="str">
        <f t="shared" si="42"/>
        <v/>
      </c>
      <c r="U415" s="18"/>
    </row>
    <row r="416" spans="1:21" ht="14.25" customHeight="1" x14ac:dyDescent="0.25">
      <c r="A416" s="18"/>
      <c r="B416" s="99" t="str">
        <f>IF(AND(YEAR('Dados de Entrada'!N406)&gt;=$D$18,YEAR('Dados de Entrada'!N406)&lt;=$D$19),'Dados de Entrada'!N406,"")</f>
        <v/>
      </c>
      <c r="C416" s="100" t="str">
        <f t="shared" si="38"/>
        <v/>
      </c>
      <c r="D416" s="97" t="str">
        <f>IF(B416="","",IFERROR(
INDEX('Dados de Entrada'!$K$13:$K$35,MATCH(C416,'Dados de Entrada'!$J$13:$J$35,0)),
INDEX('Dados de Entrada'!$K$13:$K$35,MATCH(C416,'Dados de Entrada'!$J$13:$J$35,1))+
(C416-INDEX('Dados de Entrada'!$J$13:$J$35,MATCH(C416,'Dados de Entrada'!$J$13:$J$35,1)))*
(INDEX('Dados de Entrada'!$K$13:$K$35,MATCH(C416,'Dados de Entrada'!$J$13:$J$35,1)+1)-INDEX('Dados de Entrada'!$K$13:$K$35,MATCH(C416,'Dados de Entrada'!$J$13:$J$35,1)))/
(INDEX('Dados de Entrada'!$J$13:$J$35,MATCH(C416,'Dados de Entrada'!$J$13:$J$35,1)+1)-INDEX('Dados de Entrada'!$J$13:$J$35,MATCH(C416,'Dados de Entrada'!$J$13:$J$35,1)))
))</f>
        <v/>
      </c>
      <c r="E416" s="101" t="str">
        <f>IF(B416="","",('Dados de Entrada'!O406/'Dados de Entrada'!$Q$6)*'Dados de Entrada'!$L$4)</f>
        <v/>
      </c>
      <c r="F416" s="101" t="str">
        <f t="shared" si="39"/>
        <v/>
      </c>
      <c r="G416" s="101" t="str">
        <f>IF(B416="","",VLOOKUP(MONTH(B416),Retiradas!$P$3:$S$14,3,FALSE))</f>
        <v/>
      </c>
      <c r="H416" s="137" t="str">
        <f>IF(B416="","",(VLOOKUP(MONTH(B416),Evaporação!$D$5:$F$16,3,FALSE)/(1000*3600*24*VLOOKUP(MONTH(B416),'Dados de Entrada'!$T$11:$V$22,3,FALSE)))*Simulação!D416)</f>
        <v/>
      </c>
      <c r="I416" s="146"/>
      <c r="J416" s="138" t="str">
        <f>IF(B416="","",(E416+I416-F416-G416-H416)*3600*24*VLOOKUP(MONTH(B416),'Dados de Entrada'!$T$11:$V$22,3,FALSE))</f>
        <v/>
      </c>
      <c r="K416" s="100" t="str">
        <f>IF(B416="","",IF(J416+K415&lt;'Dados de Entrada'!$G$7,IF(Simulação!J416+K415&lt;'Dados de Entrada'!$L$7,'Dados de Entrada'!$L$7,J416+K415),'Dados de Entrada'!$G$7))</f>
        <v/>
      </c>
      <c r="L416" s="101" t="str">
        <f>IF(B416="","",IF(AND(J416&gt;0,K416='Dados de Entrada'!$G$7),(J416/(3600*24*VLOOKUP(MONTH(B416),'Dados de Entrada'!$T$11:$V$22,3,FALSE))),0))</f>
        <v/>
      </c>
      <c r="M416" s="26" t="str">
        <f t="shared" si="40"/>
        <v/>
      </c>
      <c r="N416" s="102" t="str">
        <f>IF(B416="","",IF(K416='Dados de Entrada'!$L$7,1,0))</f>
        <v/>
      </c>
      <c r="O416" s="26" t="str">
        <f t="shared" si="41"/>
        <v/>
      </c>
      <c r="P416" s="110" t="str">
        <f>IF(B416="","",'Dados de Entrada'!$L$7)</f>
        <v/>
      </c>
      <c r="Q416" s="103" t="str">
        <f t="shared" si="42"/>
        <v/>
      </c>
      <c r="U416" s="18"/>
    </row>
    <row r="417" spans="1:21" ht="14.25" customHeight="1" x14ac:dyDescent="0.25">
      <c r="A417" s="18"/>
      <c r="B417" s="99" t="str">
        <f>IF(AND(YEAR('Dados de Entrada'!N407)&gt;=$D$18,YEAR('Dados de Entrada'!N407)&lt;=$D$19),'Dados de Entrada'!N407,"")</f>
        <v/>
      </c>
      <c r="C417" s="100" t="str">
        <f t="shared" si="38"/>
        <v/>
      </c>
      <c r="D417" s="97" t="str">
        <f>IF(B417="","",IFERROR(
INDEX('Dados de Entrada'!$K$13:$K$35,MATCH(C417,'Dados de Entrada'!$J$13:$J$35,0)),
INDEX('Dados de Entrada'!$K$13:$K$35,MATCH(C417,'Dados de Entrada'!$J$13:$J$35,1))+
(C417-INDEX('Dados de Entrada'!$J$13:$J$35,MATCH(C417,'Dados de Entrada'!$J$13:$J$35,1)))*
(INDEX('Dados de Entrada'!$K$13:$K$35,MATCH(C417,'Dados de Entrada'!$J$13:$J$35,1)+1)-INDEX('Dados de Entrada'!$K$13:$K$35,MATCH(C417,'Dados de Entrada'!$J$13:$J$35,1)))/
(INDEX('Dados de Entrada'!$J$13:$J$35,MATCH(C417,'Dados de Entrada'!$J$13:$J$35,1)+1)-INDEX('Dados de Entrada'!$J$13:$J$35,MATCH(C417,'Dados de Entrada'!$J$13:$J$35,1)))
))</f>
        <v/>
      </c>
      <c r="E417" s="101" t="str">
        <f>IF(B417="","",('Dados de Entrada'!O407/'Dados de Entrada'!$Q$6)*'Dados de Entrada'!$L$4)</f>
        <v/>
      </c>
      <c r="F417" s="101" t="str">
        <f t="shared" si="39"/>
        <v/>
      </c>
      <c r="G417" s="101" t="str">
        <f>IF(B417="","",VLOOKUP(MONTH(B417),Retiradas!$P$3:$S$14,3,FALSE))</f>
        <v/>
      </c>
      <c r="H417" s="137" t="str">
        <f>IF(B417="","",(VLOOKUP(MONTH(B417),Evaporação!$D$5:$F$16,3,FALSE)/(1000*3600*24*VLOOKUP(MONTH(B417),'Dados de Entrada'!$T$11:$V$22,3,FALSE)))*Simulação!D417)</f>
        <v/>
      </c>
      <c r="I417" s="146"/>
      <c r="J417" s="138" t="str">
        <f>IF(B417="","",(E417+I417-F417-G417-H417)*3600*24*VLOOKUP(MONTH(B417),'Dados de Entrada'!$T$11:$V$22,3,FALSE))</f>
        <v/>
      </c>
      <c r="K417" s="100" t="str">
        <f>IF(B417="","",IF(J417+K416&lt;'Dados de Entrada'!$G$7,IF(Simulação!J417+K416&lt;'Dados de Entrada'!$L$7,'Dados de Entrada'!$L$7,J417+K416),'Dados de Entrada'!$G$7))</f>
        <v/>
      </c>
      <c r="L417" s="101" t="str">
        <f>IF(B417="","",IF(AND(J417&gt;0,K417='Dados de Entrada'!$G$7),(J417/(3600*24*VLOOKUP(MONTH(B417),'Dados de Entrada'!$T$11:$V$22,3,FALSE))),0))</f>
        <v/>
      </c>
      <c r="M417" s="26" t="str">
        <f t="shared" si="40"/>
        <v/>
      </c>
      <c r="N417" s="102" t="str">
        <f>IF(B417="","",IF(K417='Dados de Entrada'!$L$7,1,0))</f>
        <v/>
      </c>
      <c r="O417" s="26" t="str">
        <f t="shared" si="41"/>
        <v/>
      </c>
      <c r="P417" s="110" t="str">
        <f>IF(B417="","",'Dados de Entrada'!$L$7)</f>
        <v/>
      </c>
      <c r="Q417" s="103" t="str">
        <f t="shared" si="42"/>
        <v/>
      </c>
      <c r="U417" s="18"/>
    </row>
    <row r="418" spans="1:21" ht="14.25" customHeight="1" x14ac:dyDescent="0.25">
      <c r="A418" s="18"/>
      <c r="B418" s="99" t="str">
        <f>IF(AND(YEAR('Dados de Entrada'!N408)&gt;=$D$18,YEAR('Dados de Entrada'!N408)&lt;=$D$19),'Dados de Entrada'!N408,"")</f>
        <v/>
      </c>
      <c r="C418" s="100" t="str">
        <f t="shared" si="38"/>
        <v/>
      </c>
      <c r="D418" s="97" t="str">
        <f>IF(B418="","",IFERROR(
INDEX('Dados de Entrada'!$K$13:$K$35,MATCH(C418,'Dados de Entrada'!$J$13:$J$35,0)),
INDEX('Dados de Entrada'!$K$13:$K$35,MATCH(C418,'Dados de Entrada'!$J$13:$J$35,1))+
(C418-INDEX('Dados de Entrada'!$J$13:$J$35,MATCH(C418,'Dados de Entrada'!$J$13:$J$35,1)))*
(INDEX('Dados de Entrada'!$K$13:$K$35,MATCH(C418,'Dados de Entrada'!$J$13:$J$35,1)+1)-INDEX('Dados de Entrada'!$K$13:$K$35,MATCH(C418,'Dados de Entrada'!$J$13:$J$35,1)))/
(INDEX('Dados de Entrada'!$J$13:$J$35,MATCH(C418,'Dados de Entrada'!$J$13:$J$35,1)+1)-INDEX('Dados de Entrada'!$J$13:$J$35,MATCH(C418,'Dados de Entrada'!$J$13:$J$35,1)))
))</f>
        <v/>
      </c>
      <c r="E418" s="101" t="str">
        <f>IF(B418="","",('Dados de Entrada'!O408/'Dados de Entrada'!$Q$6)*'Dados de Entrada'!$L$4)</f>
        <v/>
      </c>
      <c r="F418" s="101" t="str">
        <f t="shared" si="39"/>
        <v/>
      </c>
      <c r="G418" s="101" t="str">
        <f>IF(B418="","",VLOOKUP(MONTH(B418),Retiradas!$P$3:$S$14,3,FALSE))</f>
        <v/>
      </c>
      <c r="H418" s="137" t="str">
        <f>IF(B418="","",(VLOOKUP(MONTH(B418),Evaporação!$D$5:$F$16,3,FALSE)/(1000*3600*24*VLOOKUP(MONTH(B418),'Dados de Entrada'!$T$11:$V$22,3,FALSE)))*Simulação!D418)</f>
        <v/>
      </c>
      <c r="I418" s="146"/>
      <c r="J418" s="138" t="str">
        <f>IF(B418="","",(E418+I418-F418-G418-H418)*3600*24*VLOOKUP(MONTH(B418),'Dados de Entrada'!$T$11:$V$22,3,FALSE))</f>
        <v/>
      </c>
      <c r="K418" s="100" t="str">
        <f>IF(B418="","",IF(J418+K417&lt;'Dados de Entrada'!$G$7,IF(Simulação!J418+K417&lt;'Dados de Entrada'!$L$7,'Dados de Entrada'!$L$7,J418+K417),'Dados de Entrada'!$G$7))</f>
        <v/>
      </c>
      <c r="L418" s="101" t="str">
        <f>IF(B418="","",IF(AND(J418&gt;0,K418='Dados de Entrada'!$G$7),(J418/(3600*24*VLOOKUP(MONTH(B418),'Dados de Entrada'!$T$11:$V$22,3,FALSE))),0))</f>
        <v/>
      </c>
      <c r="M418" s="26" t="str">
        <f t="shared" si="40"/>
        <v/>
      </c>
      <c r="N418" s="102" t="str">
        <f>IF(B418="","",IF(K418='Dados de Entrada'!$L$7,1,0))</f>
        <v/>
      </c>
      <c r="O418" s="26" t="str">
        <f t="shared" si="41"/>
        <v/>
      </c>
      <c r="P418" s="110" t="str">
        <f>IF(B418="","",'Dados de Entrada'!$L$7)</f>
        <v/>
      </c>
      <c r="Q418" s="103" t="str">
        <f t="shared" si="42"/>
        <v/>
      </c>
      <c r="U418" s="18"/>
    </row>
    <row r="419" spans="1:21" ht="14.25" customHeight="1" x14ac:dyDescent="0.25">
      <c r="A419" s="18"/>
      <c r="B419" s="99" t="str">
        <f>IF(AND(YEAR('Dados de Entrada'!N409)&gt;=$D$18,YEAR('Dados de Entrada'!N409)&lt;=$D$19),'Dados de Entrada'!N409,"")</f>
        <v/>
      </c>
      <c r="C419" s="100" t="str">
        <f t="shared" si="38"/>
        <v/>
      </c>
      <c r="D419" s="97" t="str">
        <f>IF(B419="","",IFERROR(
INDEX('Dados de Entrada'!$K$13:$K$35,MATCH(C419,'Dados de Entrada'!$J$13:$J$35,0)),
INDEX('Dados de Entrada'!$K$13:$K$35,MATCH(C419,'Dados de Entrada'!$J$13:$J$35,1))+
(C419-INDEX('Dados de Entrada'!$J$13:$J$35,MATCH(C419,'Dados de Entrada'!$J$13:$J$35,1)))*
(INDEX('Dados de Entrada'!$K$13:$K$35,MATCH(C419,'Dados de Entrada'!$J$13:$J$35,1)+1)-INDEX('Dados de Entrada'!$K$13:$K$35,MATCH(C419,'Dados de Entrada'!$J$13:$J$35,1)))/
(INDEX('Dados de Entrada'!$J$13:$J$35,MATCH(C419,'Dados de Entrada'!$J$13:$J$35,1)+1)-INDEX('Dados de Entrada'!$J$13:$J$35,MATCH(C419,'Dados de Entrada'!$J$13:$J$35,1)))
))</f>
        <v/>
      </c>
      <c r="E419" s="101" t="str">
        <f>IF(B419="","",('Dados de Entrada'!O409/'Dados de Entrada'!$Q$6)*'Dados de Entrada'!$L$4)</f>
        <v/>
      </c>
      <c r="F419" s="101" t="str">
        <f t="shared" si="39"/>
        <v/>
      </c>
      <c r="G419" s="101" t="str">
        <f>IF(B419="","",VLOOKUP(MONTH(B419),Retiradas!$P$3:$S$14,3,FALSE))</f>
        <v/>
      </c>
      <c r="H419" s="137" t="str">
        <f>IF(B419="","",(VLOOKUP(MONTH(B419),Evaporação!$D$5:$F$16,3,FALSE)/(1000*3600*24*VLOOKUP(MONTH(B419),'Dados de Entrada'!$T$11:$V$22,3,FALSE)))*Simulação!D419)</f>
        <v/>
      </c>
      <c r="I419" s="146"/>
      <c r="J419" s="138" t="str">
        <f>IF(B419="","",(E419+I419-F419-G419-H419)*3600*24*VLOOKUP(MONTH(B419),'Dados de Entrada'!$T$11:$V$22,3,FALSE))</f>
        <v/>
      </c>
      <c r="K419" s="100" t="str">
        <f>IF(B419="","",IF(J419+K418&lt;'Dados de Entrada'!$G$7,IF(Simulação!J419+K418&lt;'Dados de Entrada'!$L$7,'Dados de Entrada'!$L$7,J419+K418),'Dados de Entrada'!$G$7))</f>
        <v/>
      </c>
      <c r="L419" s="101" t="str">
        <f>IF(B419="","",IF(AND(J419&gt;0,K419='Dados de Entrada'!$G$7),(J419/(3600*24*VLOOKUP(MONTH(B419),'Dados de Entrada'!$T$11:$V$22,3,FALSE))),0))</f>
        <v/>
      </c>
      <c r="M419" s="26" t="str">
        <f t="shared" si="40"/>
        <v/>
      </c>
      <c r="N419" s="102" t="str">
        <f>IF(B419="","",IF(K419='Dados de Entrada'!$L$7,1,0))</f>
        <v/>
      </c>
      <c r="O419" s="26" t="str">
        <f t="shared" si="41"/>
        <v/>
      </c>
      <c r="P419" s="110" t="str">
        <f>IF(B419="","",'Dados de Entrada'!$L$7)</f>
        <v/>
      </c>
      <c r="Q419" s="103" t="str">
        <f t="shared" si="42"/>
        <v/>
      </c>
      <c r="U419" s="18"/>
    </row>
    <row r="420" spans="1:21" ht="14.25" customHeight="1" x14ac:dyDescent="0.25">
      <c r="A420" s="18"/>
      <c r="B420" s="99" t="str">
        <f>IF(AND(YEAR('Dados de Entrada'!N410)&gt;=$D$18,YEAR('Dados de Entrada'!N410)&lt;=$D$19),'Dados de Entrada'!N410,"")</f>
        <v/>
      </c>
      <c r="C420" s="100" t="str">
        <f t="shared" si="38"/>
        <v/>
      </c>
      <c r="D420" s="97" t="str">
        <f>IF(B420="","",IFERROR(
INDEX('Dados de Entrada'!$K$13:$K$35,MATCH(C420,'Dados de Entrada'!$J$13:$J$35,0)),
INDEX('Dados de Entrada'!$K$13:$K$35,MATCH(C420,'Dados de Entrada'!$J$13:$J$35,1))+
(C420-INDEX('Dados de Entrada'!$J$13:$J$35,MATCH(C420,'Dados de Entrada'!$J$13:$J$35,1)))*
(INDEX('Dados de Entrada'!$K$13:$K$35,MATCH(C420,'Dados de Entrada'!$J$13:$J$35,1)+1)-INDEX('Dados de Entrada'!$K$13:$K$35,MATCH(C420,'Dados de Entrada'!$J$13:$J$35,1)))/
(INDEX('Dados de Entrada'!$J$13:$J$35,MATCH(C420,'Dados de Entrada'!$J$13:$J$35,1)+1)-INDEX('Dados de Entrada'!$J$13:$J$35,MATCH(C420,'Dados de Entrada'!$J$13:$J$35,1)))
))</f>
        <v/>
      </c>
      <c r="E420" s="101" t="str">
        <f>IF(B420="","",('Dados de Entrada'!O410/'Dados de Entrada'!$Q$6)*'Dados de Entrada'!$L$4)</f>
        <v/>
      </c>
      <c r="F420" s="101" t="str">
        <f t="shared" si="39"/>
        <v/>
      </c>
      <c r="G420" s="101" t="str">
        <f>IF(B420="","",VLOOKUP(MONTH(B420),Retiradas!$P$3:$S$14,3,FALSE))</f>
        <v/>
      </c>
      <c r="H420" s="137" t="str">
        <f>IF(B420="","",(VLOOKUP(MONTH(B420),Evaporação!$D$5:$F$16,3,FALSE)/(1000*3600*24*VLOOKUP(MONTH(B420),'Dados de Entrada'!$T$11:$V$22,3,FALSE)))*Simulação!D420)</f>
        <v/>
      </c>
      <c r="I420" s="146"/>
      <c r="J420" s="138" t="str">
        <f>IF(B420="","",(E420+I420-F420-G420-H420)*3600*24*VLOOKUP(MONTH(B420),'Dados de Entrada'!$T$11:$V$22,3,FALSE))</f>
        <v/>
      </c>
      <c r="K420" s="100" t="str">
        <f>IF(B420="","",IF(J420+K419&lt;'Dados de Entrada'!$G$7,IF(Simulação!J420+K419&lt;'Dados de Entrada'!$L$7,'Dados de Entrada'!$L$7,J420+K419),'Dados de Entrada'!$G$7))</f>
        <v/>
      </c>
      <c r="L420" s="101" t="str">
        <f>IF(B420="","",IF(AND(J420&gt;0,K420='Dados de Entrada'!$G$7),(J420/(3600*24*VLOOKUP(MONTH(B420),'Dados de Entrada'!$T$11:$V$22,3,FALSE))),0))</f>
        <v/>
      </c>
      <c r="M420" s="26" t="str">
        <f t="shared" si="40"/>
        <v/>
      </c>
      <c r="N420" s="102" t="str">
        <f>IF(B420="","",IF(K420='Dados de Entrada'!$L$7,1,0))</f>
        <v/>
      </c>
      <c r="O420" s="26" t="str">
        <f t="shared" si="41"/>
        <v/>
      </c>
      <c r="P420" s="110" t="str">
        <f>IF(B420="","",'Dados de Entrada'!$L$7)</f>
        <v/>
      </c>
      <c r="Q420" s="103" t="str">
        <f t="shared" si="42"/>
        <v/>
      </c>
      <c r="U420" s="18"/>
    </row>
    <row r="421" spans="1:21" ht="14.25" customHeight="1" x14ac:dyDescent="0.25">
      <c r="A421" s="18"/>
      <c r="B421" s="99" t="str">
        <f>IF(AND(YEAR('Dados de Entrada'!N411)&gt;=$D$18,YEAR('Dados de Entrada'!N411)&lt;=$D$19),'Dados de Entrada'!N411,"")</f>
        <v/>
      </c>
      <c r="C421" s="100" t="str">
        <f t="shared" si="38"/>
        <v/>
      </c>
      <c r="D421" s="97" t="str">
        <f>IF(B421="","",IFERROR(
INDEX('Dados de Entrada'!$K$13:$K$35,MATCH(C421,'Dados de Entrada'!$J$13:$J$35,0)),
INDEX('Dados de Entrada'!$K$13:$K$35,MATCH(C421,'Dados de Entrada'!$J$13:$J$35,1))+
(C421-INDEX('Dados de Entrada'!$J$13:$J$35,MATCH(C421,'Dados de Entrada'!$J$13:$J$35,1)))*
(INDEX('Dados de Entrada'!$K$13:$K$35,MATCH(C421,'Dados de Entrada'!$J$13:$J$35,1)+1)-INDEX('Dados de Entrada'!$K$13:$K$35,MATCH(C421,'Dados de Entrada'!$J$13:$J$35,1)))/
(INDEX('Dados de Entrada'!$J$13:$J$35,MATCH(C421,'Dados de Entrada'!$J$13:$J$35,1)+1)-INDEX('Dados de Entrada'!$J$13:$J$35,MATCH(C421,'Dados de Entrada'!$J$13:$J$35,1)))
))</f>
        <v/>
      </c>
      <c r="E421" s="101" t="str">
        <f>IF(B421="","",('Dados de Entrada'!O411/'Dados de Entrada'!$Q$6)*'Dados de Entrada'!$L$4)</f>
        <v/>
      </c>
      <c r="F421" s="101" t="str">
        <f t="shared" si="39"/>
        <v/>
      </c>
      <c r="G421" s="101" t="str">
        <f>IF(B421="","",VLOOKUP(MONTH(B421),Retiradas!$P$3:$S$14,3,FALSE))</f>
        <v/>
      </c>
      <c r="H421" s="137" t="str">
        <f>IF(B421="","",(VLOOKUP(MONTH(B421),Evaporação!$D$5:$F$16,3,FALSE)/(1000*3600*24*VLOOKUP(MONTH(B421),'Dados de Entrada'!$T$11:$V$22,3,FALSE)))*Simulação!D421)</f>
        <v/>
      </c>
      <c r="I421" s="146"/>
      <c r="J421" s="138" t="str">
        <f>IF(B421="","",(E421+I421-F421-G421-H421)*3600*24*VLOOKUP(MONTH(B421),'Dados de Entrada'!$T$11:$V$22,3,FALSE))</f>
        <v/>
      </c>
      <c r="K421" s="100" t="str">
        <f>IF(B421="","",IF(J421+K420&lt;'Dados de Entrada'!$G$7,IF(Simulação!J421+K420&lt;'Dados de Entrada'!$L$7,'Dados de Entrada'!$L$7,J421+K420),'Dados de Entrada'!$G$7))</f>
        <v/>
      </c>
      <c r="L421" s="101" t="str">
        <f>IF(B421="","",IF(AND(J421&gt;0,K421='Dados de Entrada'!$G$7),(J421/(3600*24*VLOOKUP(MONTH(B421),'Dados de Entrada'!$T$11:$V$22,3,FALSE))),0))</f>
        <v/>
      </c>
      <c r="M421" s="26" t="str">
        <f t="shared" si="40"/>
        <v/>
      </c>
      <c r="N421" s="102" t="str">
        <f>IF(B421="","",IF(K421='Dados de Entrada'!$L$7,1,0))</f>
        <v/>
      </c>
      <c r="O421" s="26" t="str">
        <f t="shared" si="41"/>
        <v/>
      </c>
      <c r="P421" s="110" t="str">
        <f>IF(B421="","",'Dados de Entrada'!$L$7)</f>
        <v/>
      </c>
      <c r="Q421" s="103" t="str">
        <f t="shared" si="42"/>
        <v/>
      </c>
      <c r="U421" s="18"/>
    </row>
    <row r="422" spans="1:21" ht="14.25" customHeight="1" x14ac:dyDescent="0.25">
      <c r="A422" s="18"/>
      <c r="B422" s="99" t="str">
        <f>IF(AND(YEAR('Dados de Entrada'!N412)&gt;=$D$18,YEAR('Dados de Entrada'!N412)&lt;=$D$19),'Dados de Entrada'!N412,"")</f>
        <v/>
      </c>
      <c r="C422" s="100" t="str">
        <f t="shared" si="38"/>
        <v/>
      </c>
      <c r="D422" s="97" t="str">
        <f>IF(B422="","",IFERROR(
INDEX('Dados de Entrada'!$K$13:$K$35,MATCH(C422,'Dados de Entrada'!$J$13:$J$35,0)),
INDEX('Dados de Entrada'!$K$13:$K$35,MATCH(C422,'Dados de Entrada'!$J$13:$J$35,1))+
(C422-INDEX('Dados de Entrada'!$J$13:$J$35,MATCH(C422,'Dados de Entrada'!$J$13:$J$35,1)))*
(INDEX('Dados de Entrada'!$K$13:$K$35,MATCH(C422,'Dados de Entrada'!$J$13:$J$35,1)+1)-INDEX('Dados de Entrada'!$K$13:$K$35,MATCH(C422,'Dados de Entrada'!$J$13:$J$35,1)))/
(INDEX('Dados de Entrada'!$J$13:$J$35,MATCH(C422,'Dados de Entrada'!$J$13:$J$35,1)+1)-INDEX('Dados de Entrada'!$J$13:$J$35,MATCH(C422,'Dados de Entrada'!$J$13:$J$35,1)))
))</f>
        <v/>
      </c>
      <c r="E422" s="101" t="str">
        <f>IF(B422="","",('Dados de Entrada'!O412/'Dados de Entrada'!$Q$6)*'Dados de Entrada'!$L$4)</f>
        <v/>
      </c>
      <c r="F422" s="101" t="str">
        <f t="shared" si="39"/>
        <v/>
      </c>
      <c r="G422" s="101" t="str">
        <f>IF(B422="","",VLOOKUP(MONTH(B422),Retiradas!$P$3:$S$14,3,FALSE))</f>
        <v/>
      </c>
      <c r="H422" s="137" t="str">
        <f>IF(B422="","",(VLOOKUP(MONTH(B422),Evaporação!$D$5:$F$16,3,FALSE)/(1000*3600*24*VLOOKUP(MONTH(B422),'Dados de Entrada'!$T$11:$V$22,3,FALSE)))*Simulação!D422)</f>
        <v/>
      </c>
      <c r="I422" s="146"/>
      <c r="J422" s="138" t="str">
        <f>IF(B422="","",(E422+I422-F422-G422-H422)*3600*24*VLOOKUP(MONTH(B422),'Dados de Entrada'!$T$11:$V$22,3,FALSE))</f>
        <v/>
      </c>
      <c r="K422" s="100" t="str">
        <f>IF(B422="","",IF(J422+K421&lt;'Dados de Entrada'!$G$7,IF(Simulação!J422+K421&lt;'Dados de Entrada'!$L$7,'Dados de Entrada'!$L$7,J422+K421),'Dados de Entrada'!$G$7))</f>
        <v/>
      </c>
      <c r="L422" s="101" t="str">
        <f>IF(B422="","",IF(AND(J422&gt;0,K422='Dados de Entrada'!$G$7),(J422/(3600*24*VLOOKUP(MONTH(B422),'Dados de Entrada'!$T$11:$V$22,3,FALSE))),0))</f>
        <v/>
      </c>
      <c r="M422" s="26" t="str">
        <f t="shared" si="40"/>
        <v/>
      </c>
      <c r="N422" s="102" t="str">
        <f>IF(B422="","",IF(K422='Dados de Entrada'!$L$7,1,0))</f>
        <v/>
      </c>
      <c r="O422" s="26" t="str">
        <f t="shared" si="41"/>
        <v/>
      </c>
      <c r="P422" s="110" t="str">
        <f>IF(B422="","",'Dados de Entrada'!$L$7)</f>
        <v/>
      </c>
      <c r="Q422" s="103" t="str">
        <f t="shared" si="42"/>
        <v/>
      </c>
      <c r="U422" s="18"/>
    </row>
    <row r="423" spans="1:21" ht="14.25" customHeight="1" x14ac:dyDescent="0.25">
      <c r="A423" s="18"/>
      <c r="B423" s="99" t="str">
        <f>IF(AND(YEAR('Dados de Entrada'!N413)&gt;=$D$18,YEAR('Dados de Entrada'!N413)&lt;=$D$19),'Dados de Entrada'!N413,"")</f>
        <v/>
      </c>
      <c r="C423" s="100" t="str">
        <f t="shared" si="38"/>
        <v/>
      </c>
      <c r="D423" s="97" t="str">
        <f>IF(B423="","",IFERROR(
INDEX('Dados de Entrada'!$K$13:$K$35,MATCH(C423,'Dados de Entrada'!$J$13:$J$35,0)),
INDEX('Dados de Entrada'!$K$13:$K$35,MATCH(C423,'Dados de Entrada'!$J$13:$J$35,1))+
(C423-INDEX('Dados de Entrada'!$J$13:$J$35,MATCH(C423,'Dados de Entrada'!$J$13:$J$35,1)))*
(INDEX('Dados de Entrada'!$K$13:$K$35,MATCH(C423,'Dados de Entrada'!$J$13:$J$35,1)+1)-INDEX('Dados de Entrada'!$K$13:$K$35,MATCH(C423,'Dados de Entrada'!$J$13:$J$35,1)))/
(INDEX('Dados de Entrada'!$J$13:$J$35,MATCH(C423,'Dados de Entrada'!$J$13:$J$35,1)+1)-INDEX('Dados de Entrada'!$J$13:$J$35,MATCH(C423,'Dados de Entrada'!$J$13:$J$35,1)))
))</f>
        <v/>
      </c>
      <c r="E423" s="101" t="str">
        <f>IF(B423="","",('Dados de Entrada'!O413/'Dados de Entrada'!$Q$6)*'Dados de Entrada'!$L$4)</f>
        <v/>
      </c>
      <c r="F423" s="101" t="str">
        <f t="shared" si="39"/>
        <v/>
      </c>
      <c r="G423" s="101" t="str">
        <f>IF(B423="","",VLOOKUP(MONTH(B423),Retiradas!$P$3:$S$14,3,FALSE))</f>
        <v/>
      </c>
      <c r="H423" s="137" t="str">
        <f>IF(B423="","",(VLOOKUP(MONTH(B423),Evaporação!$D$5:$F$16,3,FALSE)/(1000*3600*24*VLOOKUP(MONTH(B423),'Dados de Entrada'!$T$11:$V$22,3,FALSE)))*Simulação!D423)</f>
        <v/>
      </c>
      <c r="I423" s="146"/>
      <c r="J423" s="138" t="str">
        <f>IF(B423="","",(E423+I423-F423-G423-H423)*3600*24*VLOOKUP(MONTH(B423),'Dados de Entrada'!$T$11:$V$22,3,FALSE))</f>
        <v/>
      </c>
      <c r="K423" s="100" t="str">
        <f>IF(B423="","",IF(J423+K422&lt;'Dados de Entrada'!$G$7,IF(Simulação!J423+K422&lt;'Dados de Entrada'!$L$7,'Dados de Entrada'!$L$7,J423+K422),'Dados de Entrada'!$G$7))</f>
        <v/>
      </c>
      <c r="L423" s="101" t="str">
        <f>IF(B423="","",IF(AND(J423&gt;0,K423='Dados de Entrada'!$G$7),(J423/(3600*24*VLOOKUP(MONTH(B423),'Dados de Entrada'!$T$11:$V$22,3,FALSE))),0))</f>
        <v/>
      </c>
      <c r="M423" s="26" t="str">
        <f t="shared" si="40"/>
        <v/>
      </c>
      <c r="N423" s="102" t="str">
        <f>IF(B423="","",IF(K423='Dados de Entrada'!$L$7,1,0))</f>
        <v/>
      </c>
      <c r="O423" s="26" t="str">
        <f t="shared" si="41"/>
        <v/>
      </c>
      <c r="P423" s="110" t="str">
        <f>IF(B423="","",'Dados de Entrada'!$L$7)</f>
        <v/>
      </c>
      <c r="Q423" s="103" t="str">
        <f t="shared" si="42"/>
        <v/>
      </c>
      <c r="U423" s="18"/>
    </row>
    <row r="424" spans="1:21" ht="14.25" customHeight="1" x14ac:dyDescent="0.25">
      <c r="A424" s="18"/>
      <c r="B424" s="99" t="str">
        <f>IF(AND(YEAR('Dados de Entrada'!N414)&gt;=$D$18,YEAR('Dados de Entrada'!N414)&lt;=$D$19),'Dados de Entrada'!N414,"")</f>
        <v/>
      </c>
      <c r="C424" s="100" t="str">
        <f t="shared" si="38"/>
        <v/>
      </c>
      <c r="D424" s="97" t="str">
        <f>IF(B424="","",IFERROR(
INDEX('Dados de Entrada'!$K$13:$K$35,MATCH(C424,'Dados de Entrada'!$J$13:$J$35,0)),
INDEX('Dados de Entrada'!$K$13:$K$35,MATCH(C424,'Dados de Entrada'!$J$13:$J$35,1))+
(C424-INDEX('Dados de Entrada'!$J$13:$J$35,MATCH(C424,'Dados de Entrada'!$J$13:$J$35,1)))*
(INDEX('Dados de Entrada'!$K$13:$K$35,MATCH(C424,'Dados de Entrada'!$J$13:$J$35,1)+1)-INDEX('Dados de Entrada'!$K$13:$K$35,MATCH(C424,'Dados de Entrada'!$J$13:$J$35,1)))/
(INDEX('Dados de Entrada'!$J$13:$J$35,MATCH(C424,'Dados de Entrada'!$J$13:$J$35,1)+1)-INDEX('Dados de Entrada'!$J$13:$J$35,MATCH(C424,'Dados de Entrada'!$J$13:$J$35,1)))
))</f>
        <v/>
      </c>
      <c r="E424" s="101" t="str">
        <f>IF(B424="","",('Dados de Entrada'!O414/'Dados de Entrada'!$Q$6)*'Dados de Entrada'!$L$4)</f>
        <v/>
      </c>
      <c r="F424" s="101" t="str">
        <f t="shared" si="39"/>
        <v/>
      </c>
      <c r="G424" s="101" t="str">
        <f>IF(B424="","",VLOOKUP(MONTH(B424),Retiradas!$P$3:$S$14,3,FALSE))</f>
        <v/>
      </c>
      <c r="H424" s="137" t="str">
        <f>IF(B424="","",(VLOOKUP(MONTH(B424),Evaporação!$D$5:$F$16,3,FALSE)/(1000*3600*24*VLOOKUP(MONTH(B424),'Dados de Entrada'!$T$11:$V$22,3,FALSE)))*Simulação!D424)</f>
        <v/>
      </c>
      <c r="I424" s="146"/>
      <c r="J424" s="138" t="str">
        <f>IF(B424="","",(E424+I424-F424-G424-H424)*3600*24*VLOOKUP(MONTH(B424),'Dados de Entrada'!$T$11:$V$22,3,FALSE))</f>
        <v/>
      </c>
      <c r="K424" s="100" t="str">
        <f>IF(B424="","",IF(J424+K423&lt;'Dados de Entrada'!$G$7,IF(Simulação!J424+K423&lt;'Dados de Entrada'!$L$7,'Dados de Entrada'!$L$7,J424+K423),'Dados de Entrada'!$G$7))</f>
        <v/>
      </c>
      <c r="L424" s="101" t="str">
        <f>IF(B424="","",IF(AND(J424&gt;0,K424='Dados de Entrada'!$G$7),(J424/(3600*24*VLOOKUP(MONTH(B424),'Dados de Entrada'!$T$11:$V$22,3,FALSE))),0))</f>
        <v/>
      </c>
      <c r="M424" s="26" t="str">
        <f t="shared" si="40"/>
        <v/>
      </c>
      <c r="N424" s="102" t="str">
        <f>IF(B424="","",IF(K424='Dados de Entrada'!$L$7,1,0))</f>
        <v/>
      </c>
      <c r="O424" s="26" t="str">
        <f t="shared" si="41"/>
        <v/>
      </c>
      <c r="P424" s="110" t="str">
        <f>IF(B424="","",'Dados de Entrada'!$L$7)</f>
        <v/>
      </c>
      <c r="Q424" s="103" t="str">
        <f t="shared" si="42"/>
        <v/>
      </c>
      <c r="U424" s="18"/>
    </row>
    <row r="425" spans="1:21" ht="14.25" customHeight="1" x14ac:dyDescent="0.25">
      <c r="A425" s="18"/>
      <c r="B425" s="99" t="str">
        <f>IF(AND(YEAR('Dados de Entrada'!N415)&gt;=$D$18,YEAR('Dados de Entrada'!N415)&lt;=$D$19),'Dados de Entrada'!N415,"")</f>
        <v/>
      </c>
      <c r="C425" s="100" t="str">
        <f t="shared" si="38"/>
        <v/>
      </c>
      <c r="D425" s="97" t="str">
        <f>IF(B425="","",IFERROR(
INDEX('Dados de Entrada'!$K$13:$K$35,MATCH(C425,'Dados de Entrada'!$J$13:$J$35,0)),
INDEX('Dados de Entrada'!$K$13:$K$35,MATCH(C425,'Dados de Entrada'!$J$13:$J$35,1))+
(C425-INDEX('Dados de Entrada'!$J$13:$J$35,MATCH(C425,'Dados de Entrada'!$J$13:$J$35,1)))*
(INDEX('Dados de Entrada'!$K$13:$K$35,MATCH(C425,'Dados de Entrada'!$J$13:$J$35,1)+1)-INDEX('Dados de Entrada'!$K$13:$K$35,MATCH(C425,'Dados de Entrada'!$J$13:$J$35,1)))/
(INDEX('Dados de Entrada'!$J$13:$J$35,MATCH(C425,'Dados de Entrada'!$J$13:$J$35,1)+1)-INDEX('Dados de Entrada'!$J$13:$J$35,MATCH(C425,'Dados de Entrada'!$J$13:$J$35,1)))
))</f>
        <v/>
      </c>
      <c r="E425" s="101" t="str">
        <f>IF(B425="","",('Dados de Entrada'!O415/'Dados de Entrada'!$Q$6)*'Dados de Entrada'!$L$4)</f>
        <v/>
      </c>
      <c r="F425" s="101" t="str">
        <f t="shared" si="39"/>
        <v/>
      </c>
      <c r="G425" s="101" t="str">
        <f>IF(B425="","",VLOOKUP(MONTH(B425),Retiradas!$P$3:$S$14,3,FALSE))</f>
        <v/>
      </c>
      <c r="H425" s="137" t="str">
        <f>IF(B425="","",(VLOOKUP(MONTH(B425),Evaporação!$D$5:$F$16,3,FALSE)/(1000*3600*24*VLOOKUP(MONTH(B425),'Dados de Entrada'!$T$11:$V$22,3,FALSE)))*Simulação!D425)</f>
        <v/>
      </c>
      <c r="I425" s="146"/>
      <c r="J425" s="138" t="str">
        <f>IF(B425="","",(E425+I425-F425-G425-H425)*3600*24*VLOOKUP(MONTH(B425),'Dados de Entrada'!$T$11:$V$22,3,FALSE))</f>
        <v/>
      </c>
      <c r="K425" s="100" t="str">
        <f>IF(B425="","",IF(J425+K424&lt;'Dados de Entrada'!$G$7,IF(Simulação!J425+K424&lt;'Dados de Entrada'!$L$7,'Dados de Entrada'!$L$7,J425+K424),'Dados de Entrada'!$G$7))</f>
        <v/>
      </c>
      <c r="L425" s="101" t="str">
        <f>IF(B425="","",IF(AND(J425&gt;0,K425='Dados de Entrada'!$G$7),(J425/(3600*24*VLOOKUP(MONTH(B425),'Dados de Entrada'!$T$11:$V$22,3,FALSE))),0))</f>
        <v/>
      </c>
      <c r="M425" s="26" t="str">
        <f t="shared" si="40"/>
        <v/>
      </c>
      <c r="N425" s="102" t="str">
        <f>IF(B425="","",IF(K425='Dados de Entrada'!$L$7,1,0))</f>
        <v/>
      </c>
      <c r="O425" s="26" t="str">
        <f t="shared" si="41"/>
        <v/>
      </c>
      <c r="P425" s="110" t="str">
        <f>IF(B425="","",'Dados de Entrada'!$L$7)</f>
        <v/>
      </c>
      <c r="Q425" s="103" t="str">
        <f t="shared" si="42"/>
        <v/>
      </c>
      <c r="U425" s="18"/>
    </row>
    <row r="426" spans="1:21" ht="14.25" customHeight="1" x14ac:dyDescent="0.25">
      <c r="A426" s="18"/>
      <c r="B426" s="99" t="str">
        <f>IF(AND(YEAR('Dados de Entrada'!N416)&gt;=$D$18,YEAR('Dados de Entrada'!N416)&lt;=$D$19),'Dados de Entrada'!N416,"")</f>
        <v/>
      </c>
      <c r="C426" s="100" t="str">
        <f t="shared" si="38"/>
        <v/>
      </c>
      <c r="D426" s="97" t="str">
        <f>IF(B426="","",IFERROR(
INDEX('Dados de Entrada'!$K$13:$K$35,MATCH(C426,'Dados de Entrada'!$J$13:$J$35,0)),
INDEX('Dados de Entrada'!$K$13:$K$35,MATCH(C426,'Dados de Entrada'!$J$13:$J$35,1))+
(C426-INDEX('Dados de Entrada'!$J$13:$J$35,MATCH(C426,'Dados de Entrada'!$J$13:$J$35,1)))*
(INDEX('Dados de Entrada'!$K$13:$K$35,MATCH(C426,'Dados de Entrada'!$J$13:$J$35,1)+1)-INDEX('Dados de Entrada'!$K$13:$K$35,MATCH(C426,'Dados de Entrada'!$J$13:$J$35,1)))/
(INDEX('Dados de Entrada'!$J$13:$J$35,MATCH(C426,'Dados de Entrada'!$J$13:$J$35,1)+1)-INDEX('Dados de Entrada'!$J$13:$J$35,MATCH(C426,'Dados de Entrada'!$J$13:$J$35,1)))
))</f>
        <v/>
      </c>
      <c r="E426" s="101" t="str">
        <f>IF(B426="","",('Dados de Entrada'!O416/'Dados de Entrada'!$Q$6)*'Dados de Entrada'!$L$4)</f>
        <v/>
      </c>
      <c r="F426" s="101" t="str">
        <f t="shared" si="39"/>
        <v/>
      </c>
      <c r="G426" s="101" t="str">
        <f>IF(B426="","",VLOOKUP(MONTH(B426),Retiradas!$P$3:$S$14,3,FALSE))</f>
        <v/>
      </c>
      <c r="H426" s="137" t="str">
        <f>IF(B426="","",(VLOOKUP(MONTH(B426),Evaporação!$D$5:$F$16,3,FALSE)/(1000*3600*24*VLOOKUP(MONTH(B426),'Dados de Entrada'!$T$11:$V$22,3,FALSE)))*Simulação!D426)</f>
        <v/>
      </c>
      <c r="I426" s="146"/>
      <c r="J426" s="138" t="str">
        <f>IF(B426="","",(E426+I426-F426-G426-H426)*3600*24*VLOOKUP(MONTH(B426),'Dados de Entrada'!$T$11:$V$22,3,FALSE))</f>
        <v/>
      </c>
      <c r="K426" s="100" t="str">
        <f>IF(B426="","",IF(J426+K425&lt;'Dados de Entrada'!$G$7,IF(Simulação!J426+K425&lt;'Dados de Entrada'!$L$7,'Dados de Entrada'!$L$7,J426+K425),'Dados de Entrada'!$G$7))</f>
        <v/>
      </c>
      <c r="L426" s="101" t="str">
        <f>IF(B426="","",IF(AND(J426&gt;0,K426='Dados de Entrada'!$G$7),(J426/(3600*24*VLOOKUP(MONTH(B426),'Dados de Entrada'!$T$11:$V$22,3,FALSE))),0))</f>
        <v/>
      </c>
      <c r="M426" s="26" t="str">
        <f t="shared" si="40"/>
        <v/>
      </c>
      <c r="N426" s="102" t="str">
        <f>IF(B426="","",IF(K426='Dados de Entrada'!$L$7,1,0))</f>
        <v/>
      </c>
      <c r="O426" s="26" t="str">
        <f t="shared" si="41"/>
        <v/>
      </c>
      <c r="P426" s="110" t="str">
        <f>IF(B426="","",'Dados de Entrada'!$L$7)</f>
        <v/>
      </c>
      <c r="Q426" s="103" t="str">
        <f t="shared" si="42"/>
        <v/>
      </c>
      <c r="U426" s="18"/>
    </row>
    <row r="427" spans="1:21" ht="14.25" customHeight="1" x14ac:dyDescent="0.25">
      <c r="A427" s="18"/>
      <c r="B427" s="99" t="str">
        <f>IF(AND(YEAR('Dados de Entrada'!N417)&gt;=$D$18,YEAR('Dados de Entrada'!N417)&lt;=$D$19),'Dados de Entrada'!N417,"")</f>
        <v/>
      </c>
      <c r="C427" s="100" t="str">
        <f t="shared" si="38"/>
        <v/>
      </c>
      <c r="D427" s="97" t="str">
        <f>IF(B427="","",IFERROR(
INDEX('Dados de Entrada'!$K$13:$K$35,MATCH(C427,'Dados de Entrada'!$J$13:$J$35,0)),
INDEX('Dados de Entrada'!$K$13:$K$35,MATCH(C427,'Dados de Entrada'!$J$13:$J$35,1))+
(C427-INDEX('Dados de Entrada'!$J$13:$J$35,MATCH(C427,'Dados de Entrada'!$J$13:$J$35,1)))*
(INDEX('Dados de Entrada'!$K$13:$K$35,MATCH(C427,'Dados de Entrada'!$J$13:$J$35,1)+1)-INDEX('Dados de Entrada'!$K$13:$K$35,MATCH(C427,'Dados de Entrada'!$J$13:$J$35,1)))/
(INDEX('Dados de Entrada'!$J$13:$J$35,MATCH(C427,'Dados de Entrada'!$J$13:$J$35,1)+1)-INDEX('Dados de Entrada'!$J$13:$J$35,MATCH(C427,'Dados de Entrada'!$J$13:$J$35,1)))
))</f>
        <v/>
      </c>
      <c r="E427" s="101" t="str">
        <f>IF(B427="","",('Dados de Entrada'!O417/'Dados de Entrada'!$Q$6)*'Dados de Entrada'!$L$4)</f>
        <v/>
      </c>
      <c r="F427" s="101" t="str">
        <f t="shared" si="39"/>
        <v/>
      </c>
      <c r="G427" s="101" t="str">
        <f>IF(B427="","",VLOOKUP(MONTH(B427),Retiradas!$P$3:$S$14,3,FALSE))</f>
        <v/>
      </c>
      <c r="H427" s="137" t="str">
        <f>IF(B427="","",(VLOOKUP(MONTH(B427),Evaporação!$D$5:$F$16,3,FALSE)/(1000*3600*24*VLOOKUP(MONTH(B427),'Dados de Entrada'!$T$11:$V$22,3,FALSE)))*Simulação!D427)</f>
        <v/>
      </c>
      <c r="I427" s="146"/>
      <c r="J427" s="138" t="str">
        <f>IF(B427="","",(E427+I427-F427-G427-H427)*3600*24*VLOOKUP(MONTH(B427),'Dados de Entrada'!$T$11:$V$22,3,FALSE))</f>
        <v/>
      </c>
      <c r="K427" s="100" t="str">
        <f>IF(B427="","",IF(J427+K426&lt;'Dados de Entrada'!$G$7,IF(Simulação!J427+K426&lt;'Dados de Entrada'!$L$7,'Dados de Entrada'!$L$7,J427+K426),'Dados de Entrada'!$G$7))</f>
        <v/>
      </c>
      <c r="L427" s="101" t="str">
        <f>IF(B427="","",IF(AND(J427&gt;0,K427='Dados de Entrada'!$G$7),(J427/(3600*24*VLOOKUP(MONTH(B427),'Dados de Entrada'!$T$11:$V$22,3,FALSE))),0))</f>
        <v/>
      </c>
      <c r="M427" s="26" t="str">
        <f t="shared" si="40"/>
        <v/>
      </c>
      <c r="N427" s="102" t="str">
        <f>IF(B427="","",IF(K427='Dados de Entrada'!$L$7,1,0))</f>
        <v/>
      </c>
      <c r="O427" s="26" t="str">
        <f t="shared" si="41"/>
        <v/>
      </c>
      <c r="P427" s="110" t="str">
        <f>IF(B427="","",'Dados de Entrada'!$L$7)</f>
        <v/>
      </c>
      <c r="Q427" s="103" t="str">
        <f t="shared" si="42"/>
        <v/>
      </c>
      <c r="U427" s="18"/>
    </row>
    <row r="428" spans="1:21" ht="14.25" customHeight="1" x14ac:dyDescent="0.25">
      <c r="A428" s="18"/>
      <c r="B428" s="99" t="str">
        <f>IF(AND(YEAR('Dados de Entrada'!N418)&gt;=$D$18,YEAR('Dados de Entrada'!N418)&lt;=$D$19),'Dados de Entrada'!N418,"")</f>
        <v/>
      </c>
      <c r="C428" s="100" t="str">
        <f t="shared" si="38"/>
        <v/>
      </c>
      <c r="D428" s="97" t="str">
        <f>IF(B428="","",IFERROR(
INDEX('Dados de Entrada'!$K$13:$K$35,MATCH(C428,'Dados de Entrada'!$J$13:$J$35,0)),
INDEX('Dados de Entrada'!$K$13:$K$35,MATCH(C428,'Dados de Entrada'!$J$13:$J$35,1))+
(C428-INDEX('Dados de Entrada'!$J$13:$J$35,MATCH(C428,'Dados de Entrada'!$J$13:$J$35,1)))*
(INDEX('Dados de Entrada'!$K$13:$K$35,MATCH(C428,'Dados de Entrada'!$J$13:$J$35,1)+1)-INDEX('Dados de Entrada'!$K$13:$K$35,MATCH(C428,'Dados de Entrada'!$J$13:$J$35,1)))/
(INDEX('Dados de Entrada'!$J$13:$J$35,MATCH(C428,'Dados de Entrada'!$J$13:$J$35,1)+1)-INDEX('Dados de Entrada'!$J$13:$J$35,MATCH(C428,'Dados de Entrada'!$J$13:$J$35,1)))
))</f>
        <v/>
      </c>
      <c r="E428" s="101" t="str">
        <f>IF(B428="","",('Dados de Entrada'!O418/'Dados de Entrada'!$Q$6)*'Dados de Entrada'!$L$4)</f>
        <v/>
      </c>
      <c r="F428" s="101" t="str">
        <f t="shared" si="39"/>
        <v/>
      </c>
      <c r="G428" s="101" t="str">
        <f>IF(B428="","",VLOOKUP(MONTH(B428),Retiradas!$P$3:$S$14,3,FALSE))</f>
        <v/>
      </c>
      <c r="H428" s="137" t="str">
        <f>IF(B428="","",(VLOOKUP(MONTH(B428),Evaporação!$D$5:$F$16,3,FALSE)/(1000*3600*24*VLOOKUP(MONTH(B428),'Dados de Entrada'!$T$11:$V$22,3,FALSE)))*Simulação!D428)</f>
        <v/>
      </c>
      <c r="I428" s="146"/>
      <c r="J428" s="138" t="str">
        <f>IF(B428="","",(E428+I428-F428-G428-H428)*3600*24*VLOOKUP(MONTH(B428),'Dados de Entrada'!$T$11:$V$22,3,FALSE))</f>
        <v/>
      </c>
      <c r="K428" s="100" t="str">
        <f>IF(B428="","",IF(J428+K427&lt;'Dados de Entrada'!$G$7,IF(Simulação!J428+K427&lt;'Dados de Entrada'!$L$7,'Dados de Entrada'!$L$7,J428+K427),'Dados de Entrada'!$G$7))</f>
        <v/>
      </c>
      <c r="L428" s="101" t="str">
        <f>IF(B428="","",IF(AND(J428&gt;0,K428='Dados de Entrada'!$G$7),(J428/(3600*24*VLOOKUP(MONTH(B428),'Dados de Entrada'!$T$11:$V$22,3,FALSE))),0))</f>
        <v/>
      </c>
      <c r="M428" s="26" t="str">
        <f t="shared" si="40"/>
        <v/>
      </c>
      <c r="N428" s="102" t="str">
        <f>IF(B428="","",IF(K428='Dados de Entrada'!$L$7,1,0))</f>
        <v/>
      </c>
      <c r="O428" s="26" t="str">
        <f t="shared" si="41"/>
        <v/>
      </c>
      <c r="P428" s="110" t="str">
        <f>IF(B428="","",'Dados de Entrada'!$L$7)</f>
        <v/>
      </c>
      <c r="Q428" s="103" t="str">
        <f t="shared" si="42"/>
        <v/>
      </c>
      <c r="U428" s="18"/>
    </row>
    <row r="429" spans="1:21" ht="14.25" customHeight="1" x14ac:dyDescent="0.25">
      <c r="A429" s="18"/>
      <c r="B429" s="99" t="str">
        <f>IF(AND(YEAR('Dados de Entrada'!N419)&gt;=$D$18,YEAR('Dados de Entrada'!N419)&lt;=$D$19),'Dados de Entrada'!N419,"")</f>
        <v/>
      </c>
      <c r="C429" s="100" t="str">
        <f t="shared" si="38"/>
        <v/>
      </c>
      <c r="D429" s="97" t="str">
        <f>IF(B429="","",IFERROR(
INDEX('Dados de Entrada'!$K$13:$K$35,MATCH(C429,'Dados de Entrada'!$J$13:$J$35,0)),
INDEX('Dados de Entrada'!$K$13:$K$35,MATCH(C429,'Dados de Entrada'!$J$13:$J$35,1))+
(C429-INDEX('Dados de Entrada'!$J$13:$J$35,MATCH(C429,'Dados de Entrada'!$J$13:$J$35,1)))*
(INDEX('Dados de Entrada'!$K$13:$K$35,MATCH(C429,'Dados de Entrada'!$J$13:$J$35,1)+1)-INDEX('Dados de Entrada'!$K$13:$K$35,MATCH(C429,'Dados de Entrada'!$J$13:$J$35,1)))/
(INDEX('Dados de Entrada'!$J$13:$J$35,MATCH(C429,'Dados de Entrada'!$J$13:$J$35,1)+1)-INDEX('Dados de Entrada'!$J$13:$J$35,MATCH(C429,'Dados de Entrada'!$J$13:$J$35,1)))
))</f>
        <v/>
      </c>
      <c r="E429" s="101" t="str">
        <f>IF(B429="","",('Dados de Entrada'!O419/'Dados de Entrada'!$Q$6)*'Dados de Entrada'!$L$4)</f>
        <v/>
      </c>
      <c r="F429" s="101" t="str">
        <f t="shared" si="39"/>
        <v/>
      </c>
      <c r="G429" s="101" t="str">
        <f>IF(B429="","",VLOOKUP(MONTH(B429),Retiradas!$P$3:$S$14,3,FALSE))</f>
        <v/>
      </c>
      <c r="H429" s="137" t="str">
        <f>IF(B429="","",(VLOOKUP(MONTH(B429),Evaporação!$D$5:$F$16,3,FALSE)/(1000*3600*24*VLOOKUP(MONTH(B429),'Dados de Entrada'!$T$11:$V$22,3,FALSE)))*Simulação!D429)</f>
        <v/>
      </c>
      <c r="I429" s="146"/>
      <c r="J429" s="138" t="str">
        <f>IF(B429="","",(E429+I429-F429-G429-H429)*3600*24*VLOOKUP(MONTH(B429),'Dados de Entrada'!$T$11:$V$22,3,FALSE))</f>
        <v/>
      </c>
      <c r="K429" s="100" t="str">
        <f>IF(B429="","",IF(J429+K428&lt;'Dados de Entrada'!$G$7,IF(Simulação!J429+K428&lt;'Dados de Entrada'!$L$7,'Dados de Entrada'!$L$7,J429+K428),'Dados de Entrada'!$G$7))</f>
        <v/>
      </c>
      <c r="L429" s="101" t="str">
        <f>IF(B429="","",IF(AND(J429&gt;0,K429='Dados de Entrada'!$G$7),(J429/(3600*24*VLOOKUP(MONTH(B429),'Dados de Entrada'!$T$11:$V$22,3,FALSE))),0))</f>
        <v/>
      </c>
      <c r="M429" s="26" t="str">
        <f t="shared" si="40"/>
        <v/>
      </c>
      <c r="N429" s="102" t="str">
        <f>IF(B429="","",IF(K429='Dados de Entrada'!$L$7,1,0))</f>
        <v/>
      </c>
      <c r="O429" s="26" t="str">
        <f t="shared" si="41"/>
        <v/>
      </c>
      <c r="P429" s="110" t="str">
        <f>IF(B429="","",'Dados de Entrada'!$L$7)</f>
        <v/>
      </c>
      <c r="Q429" s="103" t="str">
        <f t="shared" si="42"/>
        <v/>
      </c>
      <c r="U429" s="18"/>
    </row>
    <row r="430" spans="1:21" ht="14.25" customHeight="1" x14ac:dyDescent="0.25">
      <c r="A430" s="18"/>
      <c r="B430" s="99" t="str">
        <f>IF(AND(YEAR('Dados de Entrada'!N420)&gt;=$D$18,YEAR('Dados de Entrada'!N420)&lt;=$D$19),'Dados de Entrada'!N420,"")</f>
        <v/>
      </c>
      <c r="C430" s="100" t="str">
        <f t="shared" si="38"/>
        <v/>
      </c>
      <c r="D430" s="97" t="str">
        <f>IF(B430="","",IFERROR(
INDEX('Dados de Entrada'!$K$13:$K$35,MATCH(C430,'Dados de Entrada'!$J$13:$J$35,0)),
INDEX('Dados de Entrada'!$K$13:$K$35,MATCH(C430,'Dados de Entrada'!$J$13:$J$35,1))+
(C430-INDEX('Dados de Entrada'!$J$13:$J$35,MATCH(C430,'Dados de Entrada'!$J$13:$J$35,1)))*
(INDEX('Dados de Entrada'!$K$13:$K$35,MATCH(C430,'Dados de Entrada'!$J$13:$J$35,1)+1)-INDEX('Dados de Entrada'!$K$13:$K$35,MATCH(C430,'Dados de Entrada'!$J$13:$J$35,1)))/
(INDEX('Dados de Entrada'!$J$13:$J$35,MATCH(C430,'Dados de Entrada'!$J$13:$J$35,1)+1)-INDEX('Dados de Entrada'!$J$13:$J$35,MATCH(C430,'Dados de Entrada'!$J$13:$J$35,1)))
))</f>
        <v/>
      </c>
      <c r="E430" s="101" t="str">
        <f>IF(B430="","",('Dados de Entrada'!O420/'Dados de Entrada'!$Q$6)*'Dados de Entrada'!$L$4)</f>
        <v/>
      </c>
      <c r="F430" s="101" t="str">
        <f t="shared" si="39"/>
        <v/>
      </c>
      <c r="G430" s="101" t="str">
        <f>IF(B430="","",VLOOKUP(MONTH(B430),Retiradas!$P$3:$S$14,3,FALSE))</f>
        <v/>
      </c>
      <c r="H430" s="137" t="str">
        <f>IF(B430="","",(VLOOKUP(MONTH(B430),Evaporação!$D$5:$F$16,3,FALSE)/(1000*3600*24*VLOOKUP(MONTH(B430),'Dados de Entrada'!$T$11:$V$22,3,FALSE)))*Simulação!D430)</f>
        <v/>
      </c>
      <c r="I430" s="146"/>
      <c r="J430" s="138" t="str">
        <f>IF(B430="","",(E430+I430-F430-G430-H430)*3600*24*VLOOKUP(MONTH(B430),'Dados de Entrada'!$T$11:$V$22,3,FALSE))</f>
        <v/>
      </c>
      <c r="K430" s="100" t="str">
        <f>IF(B430="","",IF(J430+K429&lt;'Dados de Entrada'!$G$7,IF(Simulação!J430+K429&lt;'Dados de Entrada'!$L$7,'Dados de Entrada'!$L$7,J430+K429),'Dados de Entrada'!$G$7))</f>
        <v/>
      </c>
      <c r="L430" s="101" t="str">
        <f>IF(B430="","",IF(AND(J430&gt;0,K430='Dados de Entrada'!$G$7),(J430/(3600*24*VLOOKUP(MONTH(B430),'Dados de Entrada'!$T$11:$V$22,3,FALSE))),0))</f>
        <v/>
      </c>
      <c r="M430" s="26" t="str">
        <f t="shared" si="40"/>
        <v/>
      </c>
      <c r="N430" s="102" t="str">
        <f>IF(B430="","",IF(K430='Dados de Entrada'!$L$7,1,0))</f>
        <v/>
      </c>
      <c r="O430" s="26" t="str">
        <f t="shared" si="41"/>
        <v/>
      </c>
      <c r="P430" s="110" t="str">
        <f>IF(B430="","",'Dados de Entrada'!$L$7)</f>
        <v/>
      </c>
      <c r="Q430" s="103" t="str">
        <f t="shared" si="42"/>
        <v/>
      </c>
      <c r="U430" s="18"/>
    </row>
    <row r="431" spans="1:21" ht="14.25" customHeight="1" x14ac:dyDescent="0.25">
      <c r="A431" s="18"/>
      <c r="B431" s="99" t="str">
        <f>IF(AND(YEAR('Dados de Entrada'!N421)&gt;=$D$18,YEAR('Dados de Entrada'!N421)&lt;=$D$19),'Dados de Entrada'!N421,"")</f>
        <v/>
      </c>
      <c r="C431" s="100" t="str">
        <f t="shared" si="38"/>
        <v/>
      </c>
      <c r="D431" s="97" t="str">
        <f>IF(B431="","",IFERROR(
INDEX('Dados de Entrada'!$K$13:$K$35,MATCH(C431,'Dados de Entrada'!$J$13:$J$35,0)),
INDEX('Dados de Entrada'!$K$13:$K$35,MATCH(C431,'Dados de Entrada'!$J$13:$J$35,1))+
(C431-INDEX('Dados de Entrada'!$J$13:$J$35,MATCH(C431,'Dados de Entrada'!$J$13:$J$35,1)))*
(INDEX('Dados de Entrada'!$K$13:$K$35,MATCH(C431,'Dados de Entrada'!$J$13:$J$35,1)+1)-INDEX('Dados de Entrada'!$K$13:$K$35,MATCH(C431,'Dados de Entrada'!$J$13:$J$35,1)))/
(INDEX('Dados de Entrada'!$J$13:$J$35,MATCH(C431,'Dados de Entrada'!$J$13:$J$35,1)+1)-INDEX('Dados de Entrada'!$J$13:$J$35,MATCH(C431,'Dados de Entrada'!$J$13:$J$35,1)))
))</f>
        <v/>
      </c>
      <c r="E431" s="101" t="str">
        <f>IF(B431="","",('Dados de Entrada'!O421/'Dados de Entrada'!$Q$6)*'Dados de Entrada'!$L$4)</f>
        <v/>
      </c>
      <c r="F431" s="101" t="str">
        <f t="shared" si="39"/>
        <v/>
      </c>
      <c r="G431" s="101" t="str">
        <f>IF(B431="","",VLOOKUP(MONTH(B431),Retiradas!$P$3:$S$14,3,FALSE))</f>
        <v/>
      </c>
      <c r="H431" s="137" t="str">
        <f>IF(B431="","",(VLOOKUP(MONTH(B431),Evaporação!$D$5:$F$16,3,FALSE)/(1000*3600*24*VLOOKUP(MONTH(B431),'Dados de Entrada'!$T$11:$V$22,3,FALSE)))*Simulação!D431)</f>
        <v/>
      </c>
      <c r="I431" s="146"/>
      <c r="J431" s="138" t="str">
        <f>IF(B431="","",(E431+I431-F431-G431-H431)*3600*24*VLOOKUP(MONTH(B431),'Dados de Entrada'!$T$11:$V$22,3,FALSE))</f>
        <v/>
      </c>
      <c r="K431" s="100" t="str">
        <f>IF(B431="","",IF(J431+K430&lt;'Dados de Entrada'!$G$7,IF(Simulação!J431+K430&lt;'Dados de Entrada'!$L$7,'Dados de Entrada'!$L$7,J431+K430),'Dados de Entrada'!$G$7))</f>
        <v/>
      </c>
      <c r="L431" s="101" t="str">
        <f>IF(B431="","",IF(AND(J431&gt;0,K431='Dados de Entrada'!$G$7),(J431/(3600*24*VLOOKUP(MONTH(B431),'Dados de Entrada'!$T$11:$V$22,3,FALSE))),0))</f>
        <v/>
      </c>
      <c r="M431" s="26" t="str">
        <f t="shared" si="40"/>
        <v/>
      </c>
      <c r="N431" s="102" t="str">
        <f>IF(B431="","",IF(K431='Dados de Entrada'!$L$7,1,0))</f>
        <v/>
      </c>
      <c r="O431" s="26" t="str">
        <f t="shared" si="41"/>
        <v/>
      </c>
      <c r="P431" s="110" t="str">
        <f>IF(B431="","",'Dados de Entrada'!$L$7)</f>
        <v/>
      </c>
      <c r="Q431" s="103" t="str">
        <f t="shared" si="42"/>
        <v/>
      </c>
      <c r="U431" s="18"/>
    </row>
    <row r="432" spans="1:21" ht="14.25" customHeight="1" x14ac:dyDescent="0.25">
      <c r="A432" s="18"/>
      <c r="B432" s="99" t="str">
        <f>IF(AND(YEAR('Dados de Entrada'!N422)&gt;=$D$18,YEAR('Dados de Entrada'!N422)&lt;=$D$19),'Dados de Entrada'!N422,"")</f>
        <v/>
      </c>
      <c r="C432" s="100" t="str">
        <f t="shared" si="38"/>
        <v/>
      </c>
      <c r="D432" s="97" t="str">
        <f>IF(B432="","",IFERROR(
INDEX('Dados de Entrada'!$K$13:$K$35,MATCH(C432,'Dados de Entrada'!$J$13:$J$35,0)),
INDEX('Dados de Entrada'!$K$13:$K$35,MATCH(C432,'Dados de Entrada'!$J$13:$J$35,1))+
(C432-INDEX('Dados de Entrada'!$J$13:$J$35,MATCH(C432,'Dados de Entrada'!$J$13:$J$35,1)))*
(INDEX('Dados de Entrada'!$K$13:$K$35,MATCH(C432,'Dados de Entrada'!$J$13:$J$35,1)+1)-INDEX('Dados de Entrada'!$K$13:$K$35,MATCH(C432,'Dados de Entrada'!$J$13:$J$35,1)))/
(INDEX('Dados de Entrada'!$J$13:$J$35,MATCH(C432,'Dados de Entrada'!$J$13:$J$35,1)+1)-INDEX('Dados de Entrada'!$J$13:$J$35,MATCH(C432,'Dados de Entrada'!$J$13:$J$35,1)))
))</f>
        <v/>
      </c>
      <c r="E432" s="101" t="str">
        <f>IF(B432="","",('Dados de Entrada'!O422/'Dados de Entrada'!$Q$6)*'Dados de Entrada'!$L$4)</f>
        <v/>
      </c>
      <c r="F432" s="101" t="str">
        <f t="shared" si="39"/>
        <v/>
      </c>
      <c r="G432" s="101" t="str">
        <f>IF(B432="","",VLOOKUP(MONTH(B432),Retiradas!$P$3:$S$14,3,FALSE))</f>
        <v/>
      </c>
      <c r="H432" s="137" t="str">
        <f>IF(B432="","",(VLOOKUP(MONTH(B432),Evaporação!$D$5:$F$16,3,FALSE)/(1000*3600*24*VLOOKUP(MONTH(B432),'Dados de Entrada'!$T$11:$V$22,3,FALSE)))*Simulação!D432)</f>
        <v/>
      </c>
      <c r="I432" s="146"/>
      <c r="J432" s="138" t="str">
        <f>IF(B432="","",(E432+I432-F432-G432-H432)*3600*24*VLOOKUP(MONTH(B432),'Dados de Entrada'!$T$11:$V$22,3,FALSE))</f>
        <v/>
      </c>
      <c r="K432" s="100" t="str">
        <f>IF(B432="","",IF(J432+K431&lt;'Dados de Entrada'!$G$7,IF(Simulação!J432+K431&lt;'Dados de Entrada'!$L$7,'Dados de Entrada'!$L$7,J432+K431),'Dados de Entrada'!$G$7))</f>
        <v/>
      </c>
      <c r="L432" s="101" t="str">
        <f>IF(B432="","",IF(AND(J432&gt;0,K432='Dados de Entrada'!$G$7),(J432/(3600*24*VLOOKUP(MONTH(B432),'Dados de Entrada'!$T$11:$V$22,3,FALSE))),0))</f>
        <v/>
      </c>
      <c r="M432" s="26" t="str">
        <f t="shared" si="40"/>
        <v/>
      </c>
      <c r="N432" s="102" t="str">
        <f>IF(B432="","",IF(K432='Dados de Entrada'!$L$7,1,0))</f>
        <v/>
      </c>
      <c r="O432" s="26" t="str">
        <f t="shared" si="41"/>
        <v/>
      </c>
      <c r="P432" s="110" t="str">
        <f>IF(B432="","",'Dados de Entrada'!$L$7)</f>
        <v/>
      </c>
      <c r="Q432" s="103" t="str">
        <f t="shared" si="42"/>
        <v/>
      </c>
      <c r="U432" s="18"/>
    </row>
    <row r="433" spans="1:21" ht="14.25" customHeight="1" x14ac:dyDescent="0.25">
      <c r="A433" s="18"/>
      <c r="B433" s="99" t="str">
        <f>IF(AND(YEAR('Dados de Entrada'!N423)&gt;=$D$18,YEAR('Dados de Entrada'!N423)&lt;=$D$19),'Dados de Entrada'!N423,"")</f>
        <v/>
      </c>
      <c r="C433" s="100" t="str">
        <f t="shared" si="38"/>
        <v/>
      </c>
      <c r="D433" s="97" t="str">
        <f>IF(B433="","",IFERROR(
INDEX('Dados de Entrada'!$K$13:$K$35,MATCH(C433,'Dados de Entrada'!$J$13:$J$35,0)),
INDEX('Dados de Entrada'!$K$13:$K$35,MATCH(C433,'Dados de Entrada'!$J$13:$J$35,1))+
(C433-INDEX('Dados de Entrada'!$J$13:$J$35,MATCH(C433,'Dados de Entrada'!$J$13:$J$35,1)))*
(INDEX('Dados de Entrada'!$K$13:$K$35,MATCH(C433,'Dados de Entrada'!$J$13:$J$35,1)+1)-INDEX('Dados de Entrada'!$K$13:$K$35,MATCH(C433,'Dados de Entrada'!$J$13:$J$35,1)))/
(INDEX('Dados de Entrada'!$J$13:$J$35,MATCH(C433,'Dados de Entrada'!$J$13:$J$35,1)+1)-INDEX('Dados de Entrada'!$J$13:$J$35,MATCH(C433,'Dados de Entrada'!$J$13:$J$35,1)))
))</f>
        <v/>
      </c>
      <c r="E433" s="101" t="str">
        <f>IF(B433="","",('Dados de Entrada'!O423/'Dados de Entrada'!$Q$6)*'Dados de Entrada'!$L$4)</f>
        <v/>
      </c>
      <c r="F433" s="101" t="str">
        <f t="shared" si="39"/>
        <v/>
      </c>
      <c r="G433" s="101" t="str">
        <f>IF(B433="","",VLOOKUP(MONTH(B433),Retiradas!$P$3:$S$14,3,FALSE))</f>
        <v/>
      </c>
      <c r="H433" s="137" t="str">
        <f>IF(B433="","",(VLOOKUP(MONTH(B433),Evaporação!$D$5:$F$16,3,FALSE)/(1000*3600*24*VLOOKUP(MONTH(B433),'Dados de Entrada'!$T$11:$V$22,3,FALSE)))*Simulação!D433)</f>
        <v/>
      </c>
      <c r="I433" s="146"/>
      <c r="J433" s="138" t="str">
        <f>IF(B433="","",(E433+I433-F433-G433-H433)*3600*24*VLOOKUP(MONTH(B433),'Dados de Entrada'!$T$11:$V$22,3,FALSE))</f>
        <v/>
      </c>
      <c r="K433" s="100" t="str">
        <f>IF(B433="","",IF(J433+K432&lt;'Dados de Entrada'!$G$7,IF(Simulação!J433+K432&lt;'Dados de Entrada'!$L$7,'Dados de Entrada'!$L$7,J433+K432),'Dados de Entrada'!$G$7))</f>
        <v/>
      </c>
      <c r="L433" s="101" t="str">
        <f>IF(B433="","",IF(AND(J433&gt;0,K433='Dados de Entrada'!$G$7),(J433/(3600*24*VLOOKUP(MONTH(B433),'Dados de Entrada'!$T$11:$V$22,3,FALSE))),0))</f>
        <v/>
      </c>
      <c r="M433" s="26" t="str">
        <f t="shared" si="40"/>
        <v/>
      </c>
      <c r="N433" s="102" t="str">
        <f>IF(B433="","",IF(K433='Dados de Entrada'!$L$7,1,0))</f>
        <v/>
      </c>
      <c r="O433" s="26" t="str">
        <f t="shared" si="41"/>
        <v/>
      </c>
      <c r="P433" s="110" t="str">
        <f>IF(B433="","",'Dados de Entrada'!$L$7)</f>
        <v/>
      </c>
      <c r="Q433" s="103" t="str">
        <f t="shared" si="42"/>
        <v/>
      </c>
      <c r="U433" s="18"/>
    </row>
    <row r="434" spans="1:21" ht="14.25" customHeight="1" x14ac:dyDescent="0.25">
      <c r="A434" s="18"/>
      <c r="B434" s="99" t="str">
        <f>IF(AND(YEAR('Dados de Entrada'!N424)&gt;=$D$18,YEAR('Dados de Entrada'!N424)&lt;=$D$19),'Dados de Entrada'!N424,"")</f>
        <v/>
      </c>
      <c r="C434" s="100" t="str">
        <f t="shared" si="38"/>
        <v/>
      </c>
      <c r="D434" s="97" t="str">
        <f>IF(B434="","",IFERROR(
INDEX('Dados de Entrada'!$K$13:$K$35,MATCH(C434,'Dados de Entrada'!$J$13:$J$35,0)),
INDEX('Dados de Entrada'!$K$13:$K$35,MATCH(C434,'Dados de Entrada'!$J$13:$J$35,1))+
(C434-INDEX('Dados de Entrada'!$J$13:$J$35,MATCH(C434,'Dados de Entrada'!$J$13:$J$35,1)))*
(INDEX('Dados de Entrada'!$K$13:$K$35,MATCH(C434,'Dados de Entrada'!$J$13:$J$35,1)+1)-INDEX('Dados de Entrada'!$K$13:$K$35,MATCH(C434,'Dados de Entrada'!$J$13:$J$35,1)))/
(INDEX('Dados de Entrada'!$J$13:$J$35,MATCH(C434,'Dados de Entrada'!$J$13:$J$35,1)+1)-INDEX('Dados de Entrada'!$J$13:$J$35,MATCH(C434,'Dados de Entrada'!$J$13:$J$35,1)))
))</f>
        <v/>
      </c>
      <c r="E434" s="101" t="str">
        <f>IF(B434="","",('Dados de Entrada'!O424/'Dados de Entrada'!$Q$6)*'Dados de Entrada'!$L$4)</f>
        <v/>
      </c>
      <c r="F434" s="101" t="str">
        <f t="shared" si="39"/>
        <v/>
      </c>
      <c r="G434" s="101" t="str">
        <f>IF(B434="","",VLOOKUP(MONTH(B434),Retiradas!$P$3:$S$14,3,FALSE))</f>
        <v/>
      </c>
      <c r="H434" s="137" t="str">
        <f>IF(B434="","",(VLOOKUP(MONTH(B434),Evaporação!$D$5:$F$16,3,FALSE)/(1000*3600*24*VLOOKUP(MONTH(B434),'Dados de Entrada'!$T$11:$V$22,3,FALSE)))*Simulação!D434)</f>
        <v/>
      </c>
      <c r="I434" s="146"/>
      <c r="J434" s="138" t="str">
        <f>IF(B434="","",(E434+I434-F434-G434-H434)*3600*24*VLOOKUP(MONTH(B434),'Dados de Entrada'!$T$11:$V$22,3,FALSE))</f>
        <v/>
      </c>
      <c r="K434" s="100" t="str">
        <f>IF(B434="","",IF(J434+K433&lt;'Dados de Entrada'!$G$7,IF(Simulação!J434+K433&lt;'Dados de Entrada'!$L$7,'Dados de Entrada'!$L$7,J434+K433),'Dados de Entrada'!$G$7))</f>
        <v/>
      </c>
      <c r="L434" s="101" t="str">
        <f>IF(B434="","",IF(AND(J434&gt;0,K434='Dados de Entrada'!$G$7),(J434/(3600*24*VLOOKUP(MONTH(B434),'Dados de Entrada'!$T$11:$V$22,3,FALSE))),0))</f>
        <v/>
      </c>
      <c r="M434" s="26" t="str">
        <f t="shared" si="40"/>
        <v/>
      </c>
      <c r="N434" s="102" t="str">
        <f>IF(B434="","",IF(K434='Dados de Entrada'!$L$7,1,0))</f>
        <v/>
      </c>
      <c r="O434" s="26" t="str">
        <f t="shared" si="41"/>
        <v/>
      </c>
      <c r="P434" s="110" t="str">
        <f>IF(B434="","",'Dados de Entrada'!$L$7)</f>
        <v/>
      </c>
      <c r="Q434" s="103" t="str">
        <f t="shared" si="42"/>
        <v/>
      </c>
      <c r="U434" s="18"/>
    </row>
    <row r="435" spans="1:21" ht="14.25" customHeight="1" x14ac:dyDescent="0.25">
      <c r="A435" s="18"/>
      <c r="B435" s="99" t="str">
        <f>IF(AND(YEAR('Dados de Entrada'!N425)&gt;=$D$18,YEAR('Dados de Entrada'!N425)&lt;=$D$19),'Dados de Entrada'!N425,"")</f>
        <v/>
      </c>
      <c r="C435" s="100" t="str">
        <f t="shared" si="38"/>
        <v/>
      </c>
      <c r="D435" s="97" t="str">
        <f>IF(B435="","",IFERROR(
INDEX('Dados de Entrada'!$K$13:$K$35,MATCH(C435,'Dados de Entrada'!$J$13:$J$35,0)),
INDEX('Dados de Entrada'!$K$13:$K$35,MATCH(C435,'Dados de Entrada'!$J$13:$J$35,1))+
(C435-INDEX('Dados de Entrada'!$J$13:$J$35,MATCH(C435,'Dados de Entrada'!$J$13:$J$35,1)))*
(INDEX('Dados de Entrada'!$K$13:$K$35,MATCH(C435,'Dados de Entrada'!$J$13:$J$35,1)+1)-INDEX('Dados de Entrada'!$K$13:$K$35,MATCH(C435,'Dados de Entrada'!$J$13:$J$35,1)))/
(INDEX('Dados de Entrada'!$J$13:$J$35,MATCH(C435,'Dados de Entrada'!$J$13:$J$35,1)+1)-INDEX('Dados de Entrada'!$J$13:$J$35,MATCH(C435,'Dados de Entrada'!$J$13:$J$35,1)))
))</f>
        <v/>
      </c>
      <c r="E435" s="101" t="str">
        <f>IF(B435="","",('Dados de Entrada'!O425/'Dados de Entrada'!$Q$6)*'Dados de Entrada'!$L$4)</f>
        <v/>
      </c>
      <c r="F435" s="101" t="str">
        <f t="shared" si="39"/>
        <v/>
      </c>
      <c r="G435" s="101" t="str">
        <f>IF(B435="","",VLOOKUP(MONTH(B435),Retiradas!$P$3:$S$14,3,FALSE))</f>
        <v/>
      </c>
      <c r="H435" s="137" t="str">
        <f>IF(B435="","",(VLOOKUP(MONTH(B435),Evaporação!$D$5:$F$16,3,FALSE)/(1000*3600*24*VLOOKUP(MONTH(B435),'Dados de Entrada'!$T$11:$V$22,3,FALSE)))*Simulação!D435)</f>
        <v/>
      </c>
      <c r="I435" s="146"/>
      <c r="J435" s="138" t="str">
        <f>IF(B435="","",(E435+I435-F435-G435-H435)*3600*24*VLOOKUP(MONTH(B435),'Dados de Entrada'!$T$11:$V$22,3,FALSE))</f>
        <v/>
      </c>
      <c r="K435" s="100" t="str">
        <f>IF(B435="","",IF(J435+K434&lt;'Dados de Entrada'!$G$7,IF(Simulação!J435+K434&lt;'Dados de Entrada'!$L$7,'Dados de Entrada'!$L$7,J435+K434),'Dados de Entrada'!$G$7))</f>
        <v/>
      </c>
      <c r="L435" s="101" t="str">
        <f>IF(B435="","",IF(AND(J435&gt;0,K435='Dados de Entrada'!$G$7),(J435/(3600*24*VLOOKUP(MONTH(B435),'Dados de Entrada'!$T$11:$V$22,3,FALSE))),0))</f>
        <v/>
      </c>
      <c r="M435" s="26" t="str">
        <f t="shared" si="40"/>
        <v/>
      </c>
      <c r="N435" s="102" t="str">
        <f>IF(B435="","",IF(K435='Dados de Entrada'!$L$7,1,0))</f>
        <v/>
      </c>
      <c r="O435" s="26" t="str">
        <f t="shared" si="41"/>
        <v/>
      </c>
      <c r="P435" s="110" t="str">
        <f>IF(B435="","",'Dados de Entrada'!$L$7)</f>
        <v/>
      </c>
      <c r="Q435" s="103" t="str">
        <f t="shared" si="42"/>
        <v/>
      </c>
      <c r="U435" s="18"/>
    </row>
    <row r="436" spans="1:21" ht="14.25" customHeight="1" x14ac:dyDescent="0.25">
      <c r="A436" s="18"/>
      <c r="B436" s="99" t="str">
        <f>IF(AND(YEAR('Dados de Entrada'!N426)&gt;=$D$18,YEAR('Dados de Entrada'!N426)&lt;=$D$19),'Dados de Entrada'!N426,"")</f>
        <v/>
      </c>
      <c r="C436" s="100" t="str">
        <f t="shared" si="38"/>
        <v/>
      </c>
      <c r="D436" s="97" t="str">
        <f>IF(B436="","",IFERROR(
INDEX('Dados de Entrada'!$K$13:$K$35,MATCH(C436,'Dados de Entrada'!$J$13:$J$35,0)),
INDEX('Dados de Entrada'!$K$13:$K$35,MATCH(C436,'Dados de Entrada'!$J$13:$J$35,1))+
(C436-INDEX('Dados de Entrada'!$J$13:$J$35,MATCH(C436,'Dados de Entrada'!$J$13:$J$35,1)))*
(INDEX('Dados de Entrada'!$K$13:$K$35,MATCH(C436,'Dados de Entrada'!$J$13:$J$35,1)+1)-INDEX('Dados de Entrada'!$K$13:$K$35,MATCH(C436,'Dados de Entrada'!$J$13:$J$35,1)))/
(INDEX('Dados de Entrada'!$J$13:$J$35,MATCH(C436,'Dados de Entrada'!$J$13:$J$35,1)+1)-INDEX('Dados de Entrada'!$J$13:$J$35,MATCH(C436,'Dados de Entrada'!$J$13:$J$35,1)))
))</f>
        <v/>
      </c>
      <c r="E436" s="101" t="str">
        <f>IF(B436="","",('Dados de Entrada'!O426/'Dados de Entrada'!$Q$6)*'Dados de Entrada'!$L$4)</f>
        <v/>
      </c>
      <c r="F436" s="101" t="str">
        <f t="shared" si="39"/>
        <v/>
      </c>
      <c r="G436" s="101" t="str">
        <f>IF(B436="","",VLOOKUP(MONTH(B436),Retiradas!$P$3:$S$14,3,FALSE))</f>
        <v/>
      </c>
      <c r="H436" s="137" t="str">
        <f>IF(B436="","",(VLOOKUP(MONTH(B436),Evaporação!$D$5:$F$16,3,FALSE)/(1000*3600*24*VLOOKUP(MONTH(B436),'Dados de Entrada'!$T$11:$V$22,3,FALSE)))*Simulação!D436)</f>
        <v/>
      </c>
      <c r="I436" s="146"/>
      <c r="J436" s="138" t="str">
        <f>IF(B436="","",(E436+I436-F436-G436-H436)*3600*24*VLOOKUP(MONTH(B436),'Dados de Entrada'!$T$11:$V$22,3,FALSE))</f>
        <v/>
      </c>
      <c r="K436" s="100" t="str">
        <f>IF(B436="","",IF(J436+K435&lt;'Dados de Entrada'!$G$7,IF(Simulação!J436+K435&lt;'Dados de Entrada'!$L$7,'Dados de Entrada'!$L$7,J436+K435),'Dados de Entrada'!$G$7))</f>
        <v/>
      </c>
      <c r="L436" s="101" t="str">
        <f>IF(B436="","",IF(AND(J436&gt;0,K436='Dados de Entrada'!$G$7),(J436/(3600*24*VLOOKUP(MONTH(B436),'Dados de Entrada'!$T$11:$V$22,3,FALSE))),0))</f>
        <v/>
      </c>
      <c r="M436" s="26" t="str">
        <f t="shared" si="40"/>
        <v/>
      </c>
      <c r="N436" s="102" t="str">
        <f>IF(B436="","",IF(K436='Dados de Entrada'!$L$7,1,0))</f>
        <v/>
      </c>
      <c r="O436" s="26" t="str">
        <f t="shared" si="41"/>
        <v/>
      </c>
      <c r="P436" s="110" t="str">
        <f>IF(B436="","",'Dados de Entrada'!$L$7)</f>
        <v/>
      </c>
      <c r="Q436" s="103" t="str">
        <f t="shared" si="42"/>
        <v/>
      </c>
      <c r="U436" s="18"/>
    </row>
    <row r="437" spans="1:21" ht="14.25" customHeight="1" x14ac:dyDescent="0.25">
      <c r="A437" s="18"/>
      <c r="B437" s="99" t="str">
        <f>IF(AND(YEAR('Dados de Entrada'!N427)&gt;=$D$18,YEAR('Dados de Entrada'!N427)&lt;=$D$19),'Dados de Entrada'!N427,"")</f>
        <v/>
      </c>
      <c r="C437" s="100" t="str">
        <f t="shared" si="38"/>
        <v/>
      </c>
      <c r="D437" s="97" t="str">
        <f>IF(B437="","",IFERROR(
INDEX('Dados de Entrada'!$K$13:$K$35,MATCH(C437,'Dados de Entrada'!$J$13:$J$35,0)),
INDEX('Dados de Entrada'!$K$13:$K$35,MATCH(C437,'Dados de Entrada'!$J$13:$J$35,1))+
(C437-INDEX('Dados de Entrada'!$J$13:$J$35,MATCH(C437,'Dados de Entrada'!$J$13:$J$35,1)))*
(INDEX('Dados de Entrada'!$K$13:$K$35,MATCH(C437,'Dados de Entrada'!$J$13:$J$35,1)+1)-INDEX('Dados de Entrada'!$K$13:$K$35,MATCH(C437,'Dados de Entrada'!$J$13:$J$35,1)))/
(INDEX('Dados de Entrada'!$J$13:$J$35,MATCH(C437,'Dados de Entrada'!$J$13:$J$35,1)+1)-INDEX('Dados de Entrada'!$J$13:$J$35,MATCH(C437,'Dados de Entrada'!$J$13:$J$35,1)))
))</f>
        <v/>
      </c>
      <c r="E437" s="101" t="str">
        <f>IF(B437="","",('Dados de Entrada'!O427/'Dados de Entrada'!$Q$6)*'Dados de Entrada'!$L$4)</f>
        <v/>
      </c>
      <c r="F437" s="101" t="str">
        <f t="shared" si="39"/>
        <v/>
      </c>
      <c r="G437" s="101" t="str">
        <f>IF(B437="","",VLOOKUP(MONTH(B437),Retiradas!$P$3:$S$14,3,FALSE))</f>
        <v/>
      </c>
      <c r="H437" s="137" t="str">
        <f>IF(B437="","",(VLOOKUP(MONTH(B437),Evaporação!$D$5:$F$16,3,FALSE)/(1000*3600*24*VLOOKUP(MONTH(B437),'Dados de Entrada'!$T$11:$V$22,3,FALSE)))*Simulação!D437)</f>
        <v/>
      </c>
      <c r="I437" s="146"/>
      <c r="J437" s="138" t="str">
        <f>IF(B437="","",(E437+I437-F437-G437-H437)*3600*24*VLOOKUP(MONTH(B437),'Dados de Entrada'!$T$11:$V$22,3,FALSE))</f>
        <v/>
      </c>
      <c r="K437" s="100" t="str">
        <f>IF(B437="","",IF(J437+K436&lt;'Dados de Entrada'!$G$7,IF(Simulação!J437+K436&lt;'Dados de Entrada'!$L$7,'Dados de Entrada'!$L$7,J437+K436),'Dados de Entrada'!$G$7))</f>
        <v/>
      </c>
      <c r="L437" s="101" t="str">
        <f>IF(B437="","",IF(AND(J437&gt;0,K437='Dados de Entrada'!$G$7),(J437/(3600*24*VLOOKUP(MONTH(B437),'Dados de Entrada'!$T$11:$V$22,3,FALSE))),0))</f>
        <v/>
      </c>
      <c r="M437" s="26" t="str">
        <f t="shared" si="40"/>
        <v/>
      </c>
      <c r="N437" s="102" t="str">
        <f>IF(B437="","",IF(K437='Dados de Entrada'!$L$7,1,0))</f>
        <v/>
      </c>
      <c r="O437" s="26" t="str">
        <f t="shared" si="41"/>
        <v/>
      </c>
      <c r="P437" s="110" t="str">
        <f>IF(B437="","",'Dados de Entrada'!$L$7)</f>
        <v/>
      </c>
      <c r="Q437" s="103" t="str">
        <f t="shared" si="42"/>
        <v/>
      </c>
      <c r="U437" s="18"/>
    </row>
    <row r="438" spans="1:21" ht="14.25" customHeight="1" x14ac:dyDescent="0.25">
      <c r="A438" s="18"/>
      <c r="B438" s="99" t="str">
        <f>IF(AND(YEAR('Dados de Entrada'!N428)&gt;=$D$18,YEAR('Dados de Entrada'!N428)&lt;=$D$19),'Dados de Entrada'!N428,"")</f>
        <v/>
      </c>
      <c r="C438" s="100" t="str">
        <f t="shared" si="38"/>
        <v/>
      </c>
      <c r="D438" s="97" t="str">
        <f>IF(B438="","",IFERROR(
INDEX('Dados de Entrada'!$K$13:$K$35,MATCH(C438,'Dados de Entrada'!$J$13:$J$35,0)),
INDEX('Dados de Entrada'!$K$13:$K$35,MATCH(C438,'Dados de Entrada'!$J$13:$J$35,1))+
(C438-INDEX('Dados de Entrada'!$J$13:$J$35,MATCH(C438,'Dados de Entrada'!$J$13:$J$35,1)))*
(INDEX('Dados de Entrada'!$K$13:$K$35,MATCH(C438,'Dados de Entrada'!$J$13:$J$35,1)+1)-INDEX('Dados de Entrada'!$K$13:$K$35,MATCH(C438,'Dados de Entrada'!$J$13:$J$35,1)))/
(INDEX('Dados de Entrada'!$J$13:$J$35,MATCH(C438,'Dados de Entrada'!$J$13:$J$35,1)+1)-INDEX('Dados de Entrada'!$J$13:$J$35,MATCH(C438,'Dados de Entrada'!$J$13:$J$35,1)))
))</f>
        <v/>
      </c>
      <c r="E438" s="101" t="str">
        <f>IF(B438="","",('Dados de Entrada'!O428/'Dados de Entrada'!$Q$6)*'Dados de Entrada'!$L$4)</f>
        <v/>
      </c>
      <c r="F438" s="101" t="str">
        <f t="shared" si="39"/>
        <v/>
      </c>
      <c r="G438" s="101" t="str">
        <f>IF(B438="","",VLOOKUP(MONTH(B438),Retiradas!$P$3:$S$14,3,FALSE))</f>
        <v/>
      </c>
      <c r="H438" s="137" t="str">
        <f>IF(B438="","",(VLOOKUP(MONTH(B438),Evaporação!$D$5:$F$16,3,FALSE)/(1000*3600*24*VLOOKUP(MONTH(B438),'Dados de Entrada'!$T$11:$V$22,3,FALSE)))*Simulação!D438)</f>
        <v/>
      </c>
      <c r="I438" s="146"/>
      <c r="J438" s="138" t="str">
        <f>IF(B438="","",(E438+I438-F438-G438-H438)*3600*24*VLOOKUP(MONTH(B438),'Dados de Entrada'!$T$11:$V$22,3,FALSE))</f>
        <v/>
      </c>
      <c r="K438" s="100" t="str">
        <f>IF(B438="","",IF(J438+K437&lt;'Dados de Entrada'!$G$7,IF(Simulação!J438+K437&lt;'Dados de Entrada'!$L$7,'Dados de Entrada'!$L$7,J438+K437),'Dados de Entrada'!$G$7))</f>
        <v/>
      </c>
      <c r="L438" s="101" t="str">
        <f>IF(B438="","",IF(AND(J438&gt;0,K438='Dados de Entrada'!$G$7),(J438/(3600*24*VLOOKUP(MONTH(B438),'Dados de Entrada'!$T$11:$V$22,3,FALSE))),0))</f>
        <v/>
      </c>
      <c r="M438" s="26" t="str">
        <f t="shared" si="40"/>
        <v/>
      </c>
      <c r="N438" s="102" t="str">
        <f>IF(B438="","",IF(K438='Dados de Entrada'!$L$7,1,0))</f>
        <v/>
      </c>
      <c r="O438" s="26" t="str">
        <f t="shared" si="41"/>
        <v/>
      </c>
      <c r="P438" s="110" t="str">
        <f>IF(B438="","",'Dados de Entrada'!$L$7)</f>
        <v/>
      </c>
      <c r="Q438" s="103" t="str">
        <f t="shared" si="42"/>
        <v/>
      </c>
      <c r="U438" s="18"/>
    </row>
    <row r="439" spans="1:21" ht="14.25" customHeight="1" x14ac:dyDescent="0.25">
      <c r="A439" s="18"/>
      <c r="B439" s="99" t="str">
        <f>IF(AND(YEAR('Dados de Entrada'!N429)&gt;=$D$18,YEAR('Dados de Entrada'!N429)&lt;=$D$19),'Dados de Entrada'!N429,"")</f>
        <v/>
      </c>
      <c r="C439" s="100" t="str">
        <f t="shared" si="38"/>
        <v/>
      </c>
      <c r="D439" s="97" t="str">
        <f>IF(B439="","",IFERROR(
INDEX('Dados de Entrada'!$K$13:$K$35,MATCH(C439,'Dados de Entrada'!$J$13:$J$35,0)),
INDEX('Dados de Entrada'!$K$13:$K$35,MATCH(C439,'Dados de Entrada'!$J$13:$J$35,1))+
(C439-INDEX('Dados de Entrada'!$J$13:$J$35,MATCH(C439,'Dados de Entrada'!$J$13:$J$35,1)))*
(INDEX('Dados de Entrada'!$K$13:$K$35,MATCH(C439,'Dados de Entrada'!$J$13:$J$35,1)+1)-INDEX('Dados de Entrada'!$K$13:$K$35,MATCH(C439,'Dados de Entrada'!$J$13:$J$35,1)))/
(INDEX('Dados de Entrada'!$J$13:$J$35,MATCH(C439,'Dados de Entrada'!$J$13:$J$35,1)+1)-INDEX('Dados de Entrada'!$J$13:$J$35,MATCH(C439,'Dados de Entrada'!$J$13:$J$35,1)))
))</f>
        <v/>
      </c>
      <c r="E439" s="101" t="str">
        <f>IF(B439="","",('Dados de Entrada'!O429/'Dados de Entrada'!$Q$6)*'Dados de Entrada'!$L$4)</f>
        <v/>
      </c>
      <c r="F439" s="101" t="str">
        <f t="shared" si="39"/>
        <v/>
      </c>
      <c r="G439" s="101" t="str">
        <f>IF(B439="","",VLOOKUP(MONTH(B439),Retiradas!$P$3:$S$14,3,FALSE))</f>
        <v/>
      </c>
      <c r="H439" s="137" t="str">
        <f>IF(B439="","",(VLOOKUP(MONTH(B439),Evaporação!$D$5:$F$16,3,FALSE)/(1000*3600*24*VLOOKUP(MONTH(B439),'Dados de Entrada'!$T$11:$V$22,3,FALSE)))*Simulação!D439)</f>
        <v/>
      </c>
      <c r="I439" s="146"/>
      <c r="J439" s="138" t="str">
        <f>IF(B439="","",(E439+I439-F439-G439-H439)*3600*24*VLOOKUP(MONTH(B439),'Dados de Entrada'!$T$11:$V$22,3,FALSE))</f>
        <v/>
      </c>
      <c r="K439" s="100" t="str">
        <f>IF(B439="","",IF(J439+K438&lt;'Dados de Entrada'!$G$7,IF(Simulação!J439+K438&lt;'Dados de Entrada'!$L$7,'Dados de Entrada'!$L$7,J439+K438),'Dados de Entrada'!$G$7))</f>
        <v/>
      </c>
      <c r="L439" s="101" t="str">
        <f>IF(B439="","",IF(AND(J439&gt;0,K439='Dados de Entrada'!$G$7),(J439/(3600*24*VLOOKUP(MONTH(B439),'Dados de Entrada'!$T$11:$V$22,3,FALSE))),0))</f>
        <v/>
      </c>
      <c r="M439" s="26" t="str">
        <f t="shared" si="40"/>
        <v/>
      </c>
      <c r="N439" s="102" t="str">
        <f>IF(B439="","",IF(K439='Dados de Entrada'!$L$7,1,0))</f>
        <v/>
      </c>
      <c r="O439" s="26" t="str">
        <f t="shared" si="41"/>
        <v/>
      </c>
      <c r="P439" s="110" t="str">
        <f>IF(B439="","",'Dados de Entrada'!$L$7)</f>
        <v/>
      </c>
      <c r="Q439" s="103" t="str">
        <f t="shared" si="42"/>
        <v/>
      </c>
      <c r="U439" s="18"/>
    </row>
    <row r="440" spans="1:21" ht="14.25" customHeight="1" x14ac:dyDescent="0.25">
      <c r="A440" s="18"/>
      <c r="B440" s="99" t="str">
        <f>IF(AND(YEAR('Dados de Entrada'!N430)&gt;=$D$18,YEAR('Dados de Entrada'!N430)&lt;=$D$19),'Dados de Entrada'!N430,"")</f>
        <v/>
      </c>
      <c r="C440" s="100" t="str">
        <f t="shared" si="38"/>
        <v/>
      </c>
      <c r="D440" s="97" t="str">
        <f>IF(B440="","",IFERROR(
INDEX('Dados de Entrada'!$K$13:$K$35,MATCH(C440,'Dados de Entrada'!$J$13:$J$35,0)),
INDEX('Dados de Entrada'!$K$13:$K$35,MATCH(C440,'Dados de Entrada'!$J$13:$J$35,1))+
(C440-INDEX('Dados de Entrada'!$J$13:$J$35,MATCH(C440,'Dados de Entrada'!$J$13:$J$35,1)))*
(INDEX('Dados de Entrada'!$K$13:$K$35,MATCH(C440,'Dados de Entrada'!$J$13:$J$35,1)+1)-INDEX('Dados de Entrada'!$K$13:$K$35,MATCH(C440,'Dados de Entrada'!$J$13:$J$35,1)))/
(INDEX('Dados de Entrada'!$J$13:$J$35,MATCH(C440,'Dados de Entrada'!$J$13:$J$35,1)+1)-INDEX('Dados de Entrada'!$J$13:$J$35,MATCH(C440,'Dados de Entrada'!$J$13:$J$35,1)))
))</f>
        <v/>
      </c>
      <c r="E440" s="101" t="str">
        <f>IF(B440="","",('Dados de Entrada'!O430/'Dados de Entrada'!$Q$6)*'Dados de Entrada'!$L$4)</f>
        <v/>
      </c>
      <c r="F440" s="101" t="str">
        <f t="shared" si="39"/>
        <v/>
      </c>
      <c r="G440" s="101" t="str">
        <f>IF(B440="","",VLOOKUP(MONTH(B440),Retiradas!$P$3:$S$14,3,FALSE))</f>
        <v/>
      </c>
      <c r="H440" s="137" t="str">
        <f>IF(B440="","",(VLOOKUP(MONTH(B440),Evaporação!$D$5:$F$16,3,FALSE)/(1000*3600*24*VLOOKUP(MONTH(B440),'Dados de Entrada'!$T$11:$V$22,3,FALSE)))*Simulação!D440)</f>
        <v/>
      </c>
      <c r="I440" s="146"/>
      <c r="J440" s="138" t="str">
        <f>IF(B440="","",(E440+I440-F440-G440-H440)*3600*24*VLOOKUP(MONTH(B440),'Dados de Entrada'!$T$11:$V$22,3,FALSE))</f>
        <v/>
      </c>
      <c r="K440" s="100" t="str">
        <f>IF(B440="","",IF(J440+K439&lt;'Dados de Entrada'!$G$7,IF(Simulação!J440+K439&lt;'Dados de Entrada'!$L$7,'Dados de Entrada'!$L$7,J440+K439),'Dados de Entrada'!$G$7))</f>
        <v/>
      </c>
      <c r="L440" s="101" t="str">
        <f>IF(B440="","",IF(AND(J440&gt;0,K440='Dados de Entrada'!$G$7),(J440/(3600*24*VLOOKUP(MONTH(B440),'Dados de Entrada'!$T$11:$V$22,3,FALSE))),0))</f>
        <v/>
      </c>
      <c r="M440" s="26" t="str">
        <f t="shared" si="40"/>
        <v/>
      </c>
      <c r="N440" s="102" t="str">
        <f>IF(B440="","",IF(K440='Dados de Entrada'!$L$7,1,0))</f>
        <v/>
      </c>
      <c r="O440" s="26" t="str">
        <f t="shared" si="41"/>
        <v/>
      </c>
      <c r="P440" s="110" t="str">
        <f>IF(B440="","",'Dados de Entrada'!$L$7)</f>
        <v/>
      </c>
      <c r="Q440" s="103" t="str">
        <f t="shared" si="42"/>
        <v/>
      </c>
      <c r="U440" s="18"/>
    </row>
    <row r="441" spans="1:21" ht="14.25" customHeight="1" x14ac:dyDescent="0.25">
      <c r="A441" s="18"/>
      <c r="B441" s="99" t="str">
        <f>IF(AND(YEAR('Dados de Entrada'!N431)&gt;=$D$18,YEAR('Dados de Entrada'!N431)&lt;=$D$19),'Dados de Entrada'!N431,"")</f>
        <v/>
      </c>
      <c r="C441" s="100" t="str">
        <f t="shared" si="38"/>
        <v/>
      </c>
      <c r="D441" s="97" t="str">
        <f>IF(B441="","",IFERROR(
INDEX('Dados de Entrada'!$K$13:$K$35,MATCH(C441,'Dados de Entrada'!$J$13:$J$35,0)),
INDEX('Dados de Entrada'!$K$13:$K$35,MATCH(C441,'Dados de Entrada'!$J$13:$J$35,1))+
(C441-INDEX('Dados de Entrada'!$J$13:$J$35,MATCH(C441,'Dados de Entrada'!$J$13:$J$35,1)))*
(INDEX('Dados de Entrada'!$K$13:$K$35,MATCH(C441,'Dados de Entrada'!$J$13:$J$35,1)+1)-INDEX('Dados de Entrada'!$K$13:$K$35,MATCH(C441,'Dados de Entrada'!$J$13:$J$35,1)))/
(INDEX('Dados de Entrada'!$J$13:$J$35,MATCH(C441,'Dados de Entrada'!$J$13:$J$35,1)+1)-INDEX('Dados de Entrada'!$J$13:$J$35,MATCH(C441,'Dados de Entrada'!$J$13:$J$35,1)))
))</f>
        <v/>
      </c>
      <c r="E441" s="101" t="str">
        <f>IF(B441="","",('Dados de Entrada'!O431/'Dados de Entrada'!$Q$6)*'Dados de Entrada'!$L$4)</f>
        <v/>
      </c>
      <c r="F441" s="101" t="str">
        <f t="shared" si="39"/>
        <v/>
      </c>
      <c r="G441" s="101" t="str">
        <f>IF(B441="","",VLOOKUP(MONTH(B441),Retiradas!$P$3:$S$14,3,FALSE))</f>
        <v/>
      </c>
      <c r="H441" s="137" t="str">
        <f>IF(B441="","",(VLOOKUP(MONTH(B441),Evaporação!$D$5:$F$16,3,FALSE)/(1000*3600*24*VLOOKUP(MONTH(B441),'Dados de Entrada'!$T$11:$V$22,3,FALSE)))*Simulação!D441)</f>
        <v/>
      </c>
      <c r="I441" s="146"/>
      <c r="J441" s="138" t="str">
        <f>IF(B441="","",(E441+I441-F441-G441-H441)*3600*24*VLOOKUP(MONTH(B441),'Dados de Entrada'!$T$11:$V$22,3,FALSE))</f>
        <v/>
      </c>
      <c r="K441" s="100" t="str">
        <f>IF(B441="","",IF(J441+K440&lt;'Dados de Entrada'!$G$7,IF(Simulação!J441+K440&lt;'Dados de Entrada'!$L$7,'Dados de Entrada'!$L$7,J441+K440),'Dados de Entrada'!$G$7))</f>
        <v/>
      </c>
      <c r="L441" s="101" t="str">
        <f>IF(B441="","",IF(AND(J441&gt;0,K441='Dados de Entrada'!$G$7),(J441/(3600*24*VLOOKUP(MONTH(B441),'Dados de Entrada'!$T$11:$V$22,3,FALSE))),0))</f>
        <v/>
      </c>
      <c r="M441" s="26" t="str">
        <f t="shared" si="40"/>
        <v/>
      </c>
      <c r="N441" s="102" t="str">
        <f>IF(B441="","",IF(K441='Dados de Entrada'!$L$7,1,0))</f>
        <v/>
      </c>
      <c r="O441" s="26" t="str">
        <f t="shared" si="41"/>
        <v/>
      </c>
      <c r="P441" s="110" t="str">
        <f>IF(B441="","",'Dados de Entrada'!$L$7)</f>
        <v/>
      </c>
      <c r="Q441" s="103" t="str">
        <f t="shared" si="42"/>
        <v/>
      </c>
      <c r="U441" s="18"/>
    </row>
    <row r="442" spans="1:21" ht="14.25" customHeight="1" x14ac:dyDescent="0.25">
      <c r="A442" s="18"/>
      <c r="B442" s="99" t="str">
        <f>IF(AND(YEAR('Dados de Entrada'!N432)&gt;=$D$18,YEAR('Dados de Entrada'!N432)&lt;=$D$19),'Dados de Entrada'!N432,"")</f>
        <v/>
      </c>
      <c r="C442" s="100" t="str">
        <f t="shared" si="38"/>
        <v/>
      </c>
      <c r="D442" s="97" t="str">
        <f>IF(B442="","",IFERROR(
INDEX('Dados de Entrada'!$K$13:$K$35,MATCH(C442,'Dados de Entrada'!$J$13:$J$35,0)),
INDEX('Dados de Entrada'!$K$13:$K$35,MATCH(C442,'Dados de Entrada'!$J$13:$J$35,1))+
(C442-INDEX('Dados de Entrada'!$J$13:$J$35,MATCH(C442,'Dados de Entrada'!$J$13:$J$35,1)))*
(INDEX('Dados de Entrada'!$K$13:$K$35,MATCH(C442,'Dados de Entrada'!$J$13:$J$35,1)+1)-INDEX('Dados de Entrada'!$K$13:$K$35,MATCH(C442,'Dados de Entrada'!$J$13:$J$35,1)))/
(INDEX('Dados de Entrada'!$J$13:$J$35,MATCH(C442,'Dados de Entrada'!$J$13:$J$35,1)+1)-INDEX('Dados de Entrada'!$J$13:$J$35,MATCH(C442,'Dados de Entrada'!$J$13:$J$35,1)))
))</f>
        <v/>
      </c>
      <c r="E442" s="101" t="str">
        <f>IF(B442="","",('Dados de Entrada'!O432/'Dados de Entrada'!$Q$6)*'Dados de Entrada'!$L$4)</f>
        <v/>
      </c>
      <c r="F442" s="101" t="str">
        <f t="shared" si="39"/>
        <v/>
      </c>
      <c r="G442" s="101" t="str">
        <f>IF(B442="","",VLOOKUP(MONTH(B442),Retiradas!$P$3:$S$14,3,FALSE))</f>
        <v/>
      </c>
      <c r="H442" s="137" t="str">
        <f>IF(B442="","",(VLOOKUP(MONTH(B442),Evaporação!$D$5:$F$16,3,FALSE)/(1000*3600*24*VLOOKUP(MONTH(B442),'Dados de Entrada'!$T$11:$V$22,3,FALSE)))*Simulação!D442)</f>
        <v/>
      </c>
      <c r="I442" s="146"/>
      <c r="J442" s="138" t="str">
        <f>IF(B442="","",(E442+I442-F442-G442-H442)*3600*24*VLOOKUP(MONTH(B442),'Dados de Entrada'!$T$11:$V$22,3,FALSE))</f>
        <v/>
      </c>
      <c r="K442" s="100" t="str">
        <f>IF(B442="","",IF(J442+K441&lt;'Dados de Entrada'!$G$7,IF(Simulação!J442+K441&lt;'Dados de Entrada'!$L$7,'Dados de Entrada'!$L$7,J442+K441),'Dados de Entrada'!$G$7))</f>
        <v/>
      </c>
      <c r="L442" s="101" t="str">
        <f>IF(B442="","",IF(AND(J442&gt;0,K442='Dados de Entrada'!$G$7),(J442/(3600*24*VLOOKUP(MONTH(B442),'Dados de Entrada'!$T$11:$V$22,3,FALSE))),0))</f>
        <v/>
      </c>
      <c r="M442" s="26" t="str">
        <f t="shared" si="40"/>
        <v/>
      </c>
      <c r="N442" s="102" t="str">
        <f>IF(B442="","",IF(K442='Dados de Entrada'!$L$7,1,0))</f>
        <v/>
      </c>
      <c r="O442" s="26" t="str">
        <f t="shared" si="41"/>
        <v/>
      </c>
      <c r="P442" s="110" t="str">
        <f>IF(B442="","",'Dados de Entrada'!$L$7)</f>
        <v/>
      </c>
      <c r="Q442" s="103" t="str">
        <f t="shared" si="42"/>
        <v/>
      </c>
      <c r="U442" s="18"/>
    </row>
    <row r="443" spans="1:21" ht="14.25" customHeight="1" x14ac:dyDescent="0.25">
      <c r="A443" s="18"/>
      <c r="B443" s="99" t="str">
        <f>IF(AND(YEAR('Dados de Entrada'!N433)&gt;=$D$18,YEAR('Dados de Entrada'!N433)&lt;=$D$19),'Dados de Entrada'!N433,"")</f>
        <v/>
      </c>
      <c r="C443" s="100" t="str">
        <f t="shared" si="38"/>
        <v/>
      </c>
      <c r="D443" s="97" t="str">
        <f>IF(B443="","",IFERROR(
INDEX('Dados de Entrada'!$K$13:$K$35,MATCH(C443,'Dados de Entrada'!$J$13:$J$35,0)),
INDEX('Dados de Entrada'!$K$13:$K$35,MATCH(C443,'Dados de Entrada'!$J$13:$J$35,1))+
(C443-INDEX('Dados de Entrada'!$J$13:$J$35,MATCH(C443,'Dados de Entrada'!$J$13:$J$35,1)))*
(INDEX('Dados de Entrada'!$K$13:$K$35,MATCH(C443,'Dados de Entrada'!$J$13:$J$35,1)+1)-INDEX('Dados de Entrada'!$K$13:$K$35,MATCH(C443,'Dados de Entrada'!$J$13:$J$35,1)))/
(INDEX('Dados de Entrada'!$J$13:$J$35,MATCH(C443,'Dados de Entrada'!$J$13:$J$35,1)+1)-INDEX('Dados de Entrada'!$J$13:$J$35,MATCH(C443,'Dados de Entrada'!$J$13:$J$35,1)))
))</f>
        <v/>
      </c>
      <c r="E443" s="101" t="str">
        <f>IF(B443="","",('Dados de Entrada'!O433/'Dados de Entrada'!$Q$6)*'Dados de Entrada'!$L$4)</f>
        <v/>
      </c>
      <c r="F443" s="101" t="str">
        <f t="shared" si="39"/>
        <v/>
      </c>
      <c r="G443" s="101" t="str">
        <f>IF(B443="","",VLOOKUP(MONTH(B443),Retiradas!$P$3:$S$14,3,FALSE))</f>
        <v/>
      </c>
      <c r="H443" s="137" t="str">
        <f>IF(B443="","",(VLOOKUP(MONTH(B443),Evaporação!$D$5:$F$16,3,FALSE)/(1000*3600*24*VLOOKUP(MONTH(B443),'Dados de Entrada'!$T$11:$V$22,3,FALSE)))*Simulação!D443)</f>
        <v/>
      </c>
      <c r="I443" s="146"/>
      <c r="J443" s="138" t="str">
        <f>IF(B443="","",(E443+I443-F443-G443-H443)*3600*24*VLOOKUP(MONTH(B443),'Dados de Entrada'!$T$11:$V$22,3,FALSE))</f>
        <v/>
      </c>
      <c r="K443" s="100" t="str">
        <f>IF(B443="","",IF(J443+K442&lt;'Dados de Entrada'!$G$7,IF(Simulação!J443+K442&lt;'Dados de Entrada'!$L$7,'Dados de Entrada'!$L$7,J443+K442),'Dados de Entrada'!$G$7))</f>
        <v/>
      </c>
      <c r="L443" s="101" t="str">
        <f>IF(B443="","",IF(AND(J443&gt;0,K443='Dados de Entrada'!$G$7),(J443/(3600*24*VLOOKUP(MONTH(B443),'Dados de Entrada'!$T$11:$V$22,3,FALSE))),0))</f>
        <v/>
      </c>
      <c r="M443" s="26" t="str">
        <f t="shared" si="40"/>
        <v/>
      </c>
      <c r="N443" s="102" t="str">
        <f>IF(B443="","",IF(K443='Dados de Entrada'!$L$7,1,0))</f>
        <v/>
      </c>
      <c r="O443" s="26" t="str">
        <f t="shared" si="41"/>
        <v/>
      </c>
      <c r="P443" s="110" t="str">
        <f>IF(B443="","",'Dados de Entrada'!$L$7)</f>
        <v/>
      </c>
      <c r="Q443" s="103" t="str">
        <f t="shared" si="42"/>
        <v/>
      </c>
      <c r="U443" s="18"/>
    </row>
    <row r="444" spans="1:21" ht="14.25" customHeight="1" x14ac:dyDescent="0.25">
      <c r="A444" s="18"/>
      <c r="B444" s="99" t="str">
        <f>IF(AND(YEAR('Dados de Entrada'!N434)&gt;=$D$18,YEAR('Dados de Entrada'!N434)&lt;=$D$19),'Dados de Entrada'!N434,"")</f>
        <v/>
      </c>
      <c r="C444" s="100" t="str">
        <f t="shared" si="38"/>
        <v/>
      </c>
      <c r="D444" s="97" t="str">
        <f>IF(B444="","",IFERROR(
INDEX('Dados de Entrada'!$K$13:$K$35,MATCH(C444,'Dados de Entrada'!$J$13:$J$35,0)),
INDEX('Dados de Entrada'!$K$13:$K$35,MATCH(C444,'Dados de Entrada'!$J$13:$J$35,1))+
(C444-INDEX('Dados de Entrada'!$J$13:$J$35,MATCH(C444,'Dados de Entrada'!$J$13:$J$35,1)))*
(INDEX('Dados de Entrada'!$K$13:$K$35,MATCH(C444,'Dados de Entrada'!$J$13:$J$35,1)+1)-INDEX('Dados de Entrada'!$K$13:$K$35,MATCH(C444,'Dados de Entrada'!$J$13:$J$35,1)))/
(INDEX('Dados de Entrada'!$J$13:$J$35,MATCH(C444,'Dados de Entrada'!$J$13:$J$35,1)+1)-INDEX('Dados de Entrada'!$J$13:$J$35,MATCH(C444,'Dados de Entrada'!$J$13:$J$35,1)))
))</f>
        <v/>
      </c>
      <c r="E444" s="101" t="str">
        <f>IF(B444="","",('Dados de Entrada'!O434/'Dados de Entrada'!$Q$6)*'Dados de Entrada'!$L$4)</f>
        <v/>
      </c>
      <c r="F444" s="101" t="str">
        <f t="shared" si="39"/>
        <v/>
      </c>
      <c r="G444" s="101" t="str">
        <f>IF(B444="","",VLOOKUP(MONTH(B444),Retiradas!$P$3:$S$14,3,FALSE))</f>
        <v/>
      </c>
      <c r="H444" s="137" t="str">
        <f>IF(B444="","",(VLOOKUP(MONTH(B444),Evaporação!$D$5:$F$16,3,FALSE)/(1000*3600*24*VLOOKUP(MONTH(B444),'Dados de Entrada'!$T$11:$V$22,3,FALSE)))*Simulação!D444)</f>
        <v/>
      </c>
      <c r="I444" s="146"/>
      <c r="J444" s="138" t="str">
        <f>IF(B444="","",(E444+I444-F444-G444-H444)*3600*24*VLOOKUP(MONTH(B444),'Dados de Entrada'!$T$11:$V$22,3,FALSE))</f>
        <v/>
      </c>
      <c r="K444" s="100" t="str">
        <f>IF(B444="","",IF(J444+K443&lt;'Dados de Entrada'!$G$7,IF(Simulação!J444+K443&lt;'Dados de Entrada'!$L$7,'Dados de Entrada'!$L$7,J444+K443),'Dados de Entrada'!$G$7))</f>
        <v/>
      </c>
      <c r="L444" s="101" t="str">
        <f>IF(B444="","",IF(AND(J444&gt;0,K444='Dados de Entrada'!$G$7),(J444/(3600*24*VLOOKUP(MONTH(B444),'Dados de Entrada'!$T$11:$V$22,3,FALSE))),0))</f>
        <v/>
      </c>
      <c r="M444" s="26" t="str">
        <f t="shared" si="40"/>
        <v/>
      </c>
      <c r="N444" s="102" t="str">
        <f>IF(B444="","",IF(K444='Dados de Entrada'!$L$7,1,0))</f>
        <v/>
      </c>
      <c r="O444" s="26" t="str">
        <f t="shared" si="41"/>
        <v/>
      </c>
      <c r="P444" s="110" t="str">
        <f>IF(B444="","",'Dados de Entrada'!$L$7)</f>
        <v/>
      </c>
      <c r="Q444" s="103" t="str">
        <f t="shared" si="42"/>
        <v/>
      </c>
      <c r="U444" s="18"/>
    </row>
    <row r="445" spans="1:21" ht="14.25" customHeight="1" x14ac:dyDescent="0.25">
      <c r="A445" s="18"/>
      <c r="B445" s="99" t="str">
        <f>IF(AND(YEAR('Dados de Entrada'!N435)&gt;=$D$18,YEAR('Dados de Entrada'!N435)&lt;=$D$19),'Dados de Entrada'!N435,"")</f>
        <v/>
      </c>
      <c r="C445" s="100" t="str">
        <f t="shared" si="38"/>
        <v/>
      </c>
      <c r="D445" s="97" t="str">
        <f>IF(B445="","",IFERROR(
INDEX('Dados de Entrada'!$K$13:$K$35,MATCH(C445,'Dados de Entrada'!$J$13:$J$35,0)),
INDEX('Dados de Entrada'!$K$13:$K$35,MATCH(C445,'Dados de Entrada'!$J$13:$J$35,1))+
(C445-INDEX('Dados de Entrada'!$J$13:$J$35,MATCH(C445,'Dados de Entrada'!$J$13:$J$35,1)))*
(INDEX('Dados de Entrada'!$K$13:$K$35,MATCH(C445,'Dados de Entrada'!$J$13:$J$35,1)+1)-INDEX('Dados de Entrada'!$K$13:$K$35,MATCH(C445,'Dados de Entrada'!$J$13:$J$35,1)))/
(INDEX('Dados de Entrada'!$J$13:$J$35,MATCH(C445,'Dados de Entrada'!$J$13:$J$35,1)+1)-INDEX('Dados de Entrada'!$J$13:$J$35,MATCH(C445,'Dados de Entrada'!$J$13:$J$35,1)))
))</f>
        <v/>
      </c>
      <c r="E445" s="101" t="str">
        <f>IF(B445="","",('Dados de Entrada'!O435/'Dados de Entrada'!$Q$6)*'Dados de Entrada'!$L$4)</f>
        <v/>
      </c>
      <c r="F445" s="101" t="str">
        <f t="shared" si="39"/>
        <v/>
      </c>
      <c r="G445" s="101" t="str">
        <f>IF(B445="","",VLOOKUP(MONTH(B445),Retiradas!$P$3:$S$14,3,FALSE))</f>
        <v/>
      </c>
      <c r="H445" s="137" t="str">
        <f>IF(B445="","",(VLOOKUP(MONTH(B445),Evaporação!$D$5:$F$16,3,FALSE)/(1000*3600*24*VLOOKUP(MONTH(B445),'Dados de Entrada'!$T$11:$V$22,3,FALSE)))*Simulação!D445)</f>
        <v/>
      </c>
      <c r="I445" s="146"/>
      <c r="J445" s="138" t="str">
        <f>IF(B445="","",(E445+I445-F445-G445-H445)*3600*24*VLOOKUP(MONTH(B445),'Dados de Entrada'!$T$11:$V$22,3,FALSE))</f>
        <v/>
      </c>
      <c r="K445" s="100" t="str">
        <f>IF(B445="","",IF(J445+K444&lt;'Dados de Entrada'!$G$7,IF(Simulação!J445+K444&lt;'Dados de Entrada'!$L$7,'Dados de Entrada'!$L$7,J445+K444),'Dados de Entrada'!$G$7))</f>
        <v/>
      </c>
      <c r="L445" s="101" t="str">
        <f>IF(B445="","",IF(AND(J445&gt;0,K445='Dados de Entrada'!$G$7),(J445/(3600*24*VLOOKUP(MONTH(B445),'Dados de Entrada'!$T$11:$V$22,3,FALSE))),0))</f>
        <v/>
      </c>
      <c r="M445" s="26" t="str">
        <f t="shared" si="40"/>
        <v/>
      </c>
      <c r="N445" s="102" t="str">
        <f>IF(B445="","",IF(K445='Dados de Entrada'!$L$7,1,0))</f>
        <v/>
      </c>
      <c r="O445" s="26" t="str">
        <f t="shared" si="41"/>
        <v/>
      </c>
      <c r="P445" s="110" t="str">
        <f>IF(B445="","",'Dados de Entrada'!$L$7)</f>
        <v/>
      </c>
      <c r="Q445" s="103" t="str">
        <f t="shared" si="42"/>
        <v/>
      </c>
      <c r="U445" s="18"/>
    </row>
    <row r="446" spans="1:21" ht="14.25" customHeight="1" x14ac:dyDescent="0.25">
      <c r="A446" s="18"/>
      <c r="B446" s="99" t="str">
        <f>IF(AND(YEAR('Dados de Entrada'!N436)&gt;=$D$18,YEAR('Dados de Entrada'!N436)&lt;=$D$19),'Dados de Entrada'!N436,"")</f>
        <v/>
      </c>
      <c r="C446" s="100" t="str">
        <f t="shared" ref="C446:C509" si="43">IF(B446="","",K445)</f>
        <v/>
      </c>
      <c r="D446" s="97" t="str">
        <f>IF(B446="","",IFERROR(
INDEX('Dados de Entrada'!$K$13:$K$35,MATCH(C446,'Dados de Entrada'!$J$13:$J$35,0)),
INDEX('Dados de Entrada'!$K$13:$K$35,MATCH(C446,'Dados de Entrada'!$J$13:$J$35,1))+
(C446-INDEX('Dados de Entrada'!$J$13:$J$35,MATCH(C446,'Dados de Entrada'!$J$13:$J$35,1)))*
(INDEX('Dados de Entrada'!$K$13:$K$35,MATCH(C446,'Dados de Entrada'!$J$13:$J$35,1)+1)-INDEX('Dados de Entrada'!$K$13:$K$35,MATCH(C446,'Dados de Entrada'!$J$13:$J$35,1)))/
(INDEX('Dados de Entrada'!$J$13:$J$35,MATCH(C446,'Dados de Entrada'!$J$13:$J$35,1)+1)-INDEX('Dados de Entrada'!$J$13:$J$35,MATCH(C446,'Dados de Entrada'!$J$13:$J$35,1)))
))</f>
        <v/>
      </c>
      <c r="E446" s="101" t="str">
        <f>IF(B446="","",('Dados de Entrada'!O436/'Dados de Entrada'!$Q$6)*'Dados de Entrada'!$L$4)</f>
        <v/>
      </c>
      <c r="F446" s="101" t="str">
        <f t="shared" ref="F446:F509" si="44">IF(B446="","",(VLOOKUP(MONTH(B446),$G$4:$J$15,4,FALSE)))</f>
        <v/>
      </c>
      <c r="G446" s="101" t="str">
        <f>IF(B446="","",VLOOKUP(MONTH(B446),Retiradas!$P$3:$S$14,3,FALSE))</f>
        <v/>
      </c>
      <c r="H446" s="137" t="str">
        <f>IF(B446="","",(VLOOKUP(MONTH(B446),Evaporação!$D$5:$F$16,3,FALSE)/(1000*3600*24*VLOOKUP(MONTH(B446),'Dados de Entrada'!$T$11:$V$22,3,FALSE)))*Simulação!D446)</f>
        <v/>
      </c>
      <c r="I446" s="146"/>
      <c r="J446" s="138" t="str">
        <f>IF(B446="","",(E446+I446-F446-G446-H446)*3600*24*VLOOKUP(MONTH(B446),'Dados de Entrada'!$T$11:$V$22,3,FALSE))</f>
        <v/>
      </c>
      <c r="K446" s="100" t="str">
        <f>IF(B446="","",IF(J446+K445&lt;'Dados de Entrada'!$G$7,IF(Simulação!J446+K445&lt;'Dados de Entrada'!$L$7,'Dados de Entrada'!$L$7,J446+K445),'Dados de Entrada'!$G$7))</f>
        <v/>
      </c>
      <c r="L446" s="101" t="str">
        <f>IF(B446="","",IF(AND(J446&gt;0,K446='Dados de Entrada'!$G$7),(J446/(3600*24*VLOOKUP(MONTH(B446),'Dados de Entrada'!$T$11:$V$22,3,FALSE))),0))</f>
        <v/>
      </c>
      <c r="M446" s="26" t="str">
        <f t="shared" ref="M446:M509" si="45">IF(B446="","",F446+L446)</f>
        <v/>
      </c>
      <c r="N446" s="102" t="str">
        <f>IF(B446="","",IF(K446='Dados de Entrada'!$L$7,1,0))</f>
        <v/>
      </c>
      <c r="O446" s="26" t="str">
        <f t="shared" ref="O446:O509" si="46">IF(B446="","",MONTH(B446))</f>
        <v/>
      </c>
      <c r="P446" s="110" t="str">
        <f>IF(B446="","",'Dados de Entrada'!$L$7)</f>
        <v/>
      </c>
      <c r="Q446" s="103" t="str">
        <f t="shared" si="42"/>
        <v/>
      </c>
      <c r="U446" s="18"/>
    </row>
    <row r="447" spans="1:21" ht="14.25" customHeight="1" x14ac:dyDescent="0.25">
      <c r="A447" s="18"/>
      <c r="B447" s="99" t="str">
        <f>IF(AND(YEAR('Dados de Entrada'!N437)&gt;=$D$18,YEAR('Dados de Entrada'!N437)&lt;=$D$19),'Dados de Entrada'!N437,"")</f>
        <v/>
      </c>
      <c r="C447" s="100" t="str">
        <f t="shared" si="43"/>
        <v/>
      </c>
      <c r="D447" s="97" t="str">
        <f>IF(B447="","",IFERROR(
INDEX('Dados de Entrada'!$K$13:$K$35,MATCH(C447,'Dados de Entrada'!$J$13:$J$35,0)),
INDEX('Dados de Entrada'!$K$13:$K$35,MATCH(C447,'Dados de Entrada'!$J$13:$J$35,1))+
(C447-INDEX('Dados de Entrada'!$J$13:$J$35,MATCH(C447,'Dados de Entrada'!$J$13:$J$35,1)))*
(INDEX('Dados de Entrada'!$K$13:$K$35,MATCH(C447,'Dados de Entrada'!$J$13:$J$35,1)+1)-INDEX('Dados de Entrada'!$K$13:$K$35,MATCH(C447,'Dados de Entrada'!$J$13:$J$35,1)))/
(INDEX('Dados de Entrada'!$J$13:$J$35,MATCH(C447,'Dados de Entrada'!$J$13:$J$35,1)+1)-INDEX('Dados de Entrada'!$J$13:$J$35,MATCH(C447,'Dados de Entrada'!$J$13:$J$35,1)))
))</f>
        <v/>
      </c>
      <c r="E447" s="101" t="str">
        <f>IF(B447="","",('Dados de Entrada'!O437/'Dados de Entrada'!$Q$6)*'Dados de Entrada'!$L$4)</f>
        <v/>
      </c>
      <c r="F447" s="101" t="str">
        <f t="shared" si="44"/>
        <v/>
      </c>
      <c r="G447" s="101" t="str">
        <f>IF(B447="","",VLOOKUP(MONTH(B447),Retiradas!$P$3:$S$14,3,FALSE))</f>
        <v/>
      </c>
      <c r="H447" s="137" t="str">
        <f>IF(B447="","",(VLOOKUP(MONTH(B447),Evaporação!$D$5:$F$16,3,FALSE)/(1000*3600*24*VLOOKUP(MONTH(B447),'Dados de Entrada'!$T$11:$V$22,3,FALSE)))*Simulação!D447)</f>
        <v/>
      </c>
      <c r="I447" s="146"/>
      <c r="J447" s="138" t="str">
        <f>IF(B447="","",(E447+I447-F447-G447-H447)*3600*24*VLOOKUP(MONTH(B447),'Dados de Entrada'!$T$11:$V$22,3,FALSE))</f>
        <v/>
      </c>
      <c r="K447" s="100" t="str">
        <f>IF(B447="","",IF(J447+K446&lt;'Dados de Entrada'!$G$7,IF(Simulação!J447+K446&lt;'Dados de Entrada'!$L$7,'Dados de Entrada'!$L$7,J447+K446),'Dados de Entrada'!$G$7))</f>
        <v/>
      </c>
      <c r="L447" s="101" t="str">
        <f>IF(B447="","",IF(AND(J447&gt;0,K447='Dados de Entrada'!$G$7),(J447/(3600*24*VLOOKUP(MONTH(B447),'Dados de Entrada'!$T$11:$V$22,3,FALSE))),0))</f>
        <v/>
      </c>
      <c r="M447" s="26" t="str">
        <f t="shared" si="45"/>
        <v/>
      </c>
      <c r="N447" s="102" t="str">
        <f>IF(B447="","",IF(K447='Dados de Entrada'!$L$7,1,0))</f>
        <v/>
      </c>
      <c r="O447" s="26" t="str">
        <f t="shared" si="46"/>
        <v/>
      </c>
      <c r="P447" s="110" t="str">
        <f>IF(B447="","",'Dados de Entrada'!$L$7)</f>
        <v/>
      </c>
      <c r="Q447" s="103" t="str">
        <f t="shared" si="42"/>
        <v/>
      </c>
      <c r="U447" s="18"/>
    </row>
    <row r="448" spans="1:21" ht="14.25" customHeight="1" x14ac:dyDescent="0.25">
      <c r="A448" s="18"/>
      <c r="B448" s="99" t="str">
        <f>IF(AND(YEAR('Dados de Entrada'!N438)&gt;=$D$18,YEAR('Dados de Entrada'!N438)&lt;=$D$19),'Dados de Entrada'!N438,"")</f>
        <v/>
      </c>
      <c r="C448" s="100" t="str">
        <f t="shared" si="43"/>
        <v/>
      </c>
      <c r="D448" s="97" t="str">
        <f>IF(B448="","",IFERROR(
INDEX('Dados de Entrada'!$K$13:$K$35,MATCH(C448,'Dados de Entrada'!$J$13:$J$35,0)),
INDEX('Dados de Entrada'!$K$13:$K$35,MATCH(C448,'Dados de Entrada'!$J$13:$J$35,1))+
(C448-INDEX('Dados de Entrada'!$J$13:$J$35,MATCH(C448,'Dados de Entrada'!$J$13:$J$35,1)))*
(INDEX('Dados de Entrada'!$K$13:$K$35,MATCH(C448,'Dados de Entrada'!$J$13:$J$35,1)+1)-INDEX('Dados de Entrada'!$K$13:$K$35,MATCH(C448,'Dados de Entrada'!$J$13:$J$35,1)))/
(INDEX('Dados de Entrada'!$J$13:$J$35,MATCH(C448,'Dados de Entrada'!$J$13:$J$35,1)+1)-INDEX('Dados de Entrada'!$J$13:$J$35,MATCH(C448,'Dados de Entrada'!$J$13:$J$35,1)))
))</f>
        <v/>
      </c>
      <c r="E448" s="101" t="str">
        <f>IF(B448="","",('Dados de Entrada'!O438/'Dados de Entrada'!$Q$6)*'Dados de Entrada'!$L$4)</f>
        <v/>
      </c>
      <c r="F448" s="101" t="str">
        <f t="shared" si="44"/>
        <v/>
      </c>
      <c r="G448" s="101" t="str">
        <f>IF(B448="","",VLOOKUP(MONTH(B448),Retiradas!$P$3:$S$14,3,FALSE))</f>
        <v/>
      </c>
      <c r="H448" s="137" t="str">
        <f>IF(B448="","",(VLOOKUP(MONTH(B448),Evaporação!$D$5:$F$16,3,FALSE)/(1000*3600*24*VLOOKUP(MONTH(B448),'Dados de Entrada'!$T$11:$V$22,3,FALSE)))*Simulação!D448)</f>
        <v/>
      </c>
      <c r="I448" s="146"/>
      <c r="J448" s="138" t="str">
        <f>IF(B448="","",(E448+I448-F448-G448-H448)*3600*24*VLOOKUP(MONTH(B448),'Dados de Entrada'!$T$11:$V$22,3,FALSE))</f>
        <v/>
      </c>
      <c r="K448" s="100" t="str">
        <f>IF(B448="","",IF(J448+K447&lt;'Dados de Entrada'!$G$7,IF(Simulação!J448+K447&lt;'Dados de Entrada'!$L$7,'Dados de Entrada'!$L$7,J448+K447),'Dados de Entrada'!$G$7))</f>
        <v/>
      </c>
      <c r="L448" s="101" t="str">
        <f>IF(B448="","",IF(AND(J448&gt;0,K448='Dados de Entrada'!$G$7),(J448/(3600*24*VLOOKUP(MONTH(B448),'Dados de Entrada'!$T$11:$V$22,3,FALSE))),0))</f>
        <v/>
      </c>
      <c r="M448" s="26" t="str">
        <f t="shared" si="45"/>
        <v/>
      </c>
      <c r="N448" s="102" t="str">
        <f>IF(B448="","",IF(K448='Dados de Entrada'!$L$7,1,0))</f>
        <v/>
      </c>
      <c r="O448" s="26" t="str">
        <f t="shared" si="46"/>
        <v/>
      </c>
      <c r="P448" s="110" t="str">
        <f>IF(B448="","",'Dados de Entrada'!$L$7)</f>
        <v/>
      </c>
      <c r="Q448" s="103" t="str">
        <f t="shared" si="42"/>
        <v/>
      </c>
      <c r="U448" s="18"/>
    </row>
    <row r="449" spans="1:21" ht="14.25" customHeight="1" x14ac:dyDescent="0.25">
      <c r="A449" s="18"/>
      <c r="B449" s="99" t="str">
        <f>IF(AND(YEAR('Dados de Entrada'!N439)&gt;=$D$18,YEAR('Dados de Entrada'!N439)&lt;=$D$19),'Dados de Entrada'!N439,"")</f>
        <v/>
      </c>
      <c r="C449" s="100" t="str">
        <f t="shared" si="43"/>
        <v/>
      </c>
      <c r="D449" s="97" t="str">
        <f>IF(B449="","",IFERROR(
INDEX('Dados de Entrada'!$K$13:$K$35,MATCH(C449,'Dados de Entrada'!$J$13:$J$35,0)),
INDEX('Dados de Entrada'!$K$13:$K$35,MATCH(C449,'Dados de Entrada'!$J$13:$J$35,1))+
(C449-INDEX('Dados de Entrada'!$J$13:$J$35,MATCH(C449,'Dados de Entrada'!$J$13:$J$35,1)))*
(INDEX('Dados de Entrada'!$K$13:$K$35,MATCH(C449,'Dados de Entrada'!$J$13:$J$35,1)+1)-INDEX('Dados de Entrada'!$K$13:$K$35,MATCH(C449,'Dados de Entrada'!$J$13:$J$35,1)))/
(INDEX('Dados de Entrada'!$J$13:$J$35,MATCH(C449,'Dados de Entrada'!$J$13:$J$35,1)+1)-INDEX('Dados de Entrada'!$J$13:$J$35,MATCH(C449,'Dados de Entrada'!$J$13:$J$35,1)))
))</f>
        <v/>
      </c>
      <c r="E449" s="101" t="str">
        <f>IF(B449="","",('Dados de Entrada'!O439/'Dados de Entrada'!$Q$6)*'Dados de Entrada'!$L$4)</f>
        <v/>
      </c>
      <c r="F449" s="101" t="str">
        <f t="shared" si="44"/>
        <v/>
      </c>
      <c r="G449" s="101" t="str">
        <f>IF(B449="","",VLOOKUP(MONTH(B449),Retiradas!$P$3:$S$14,3,FALSE))</f>
        <v/>
      </c>
      <c r="H449" s="137" t="str">
        <f>IF(B449="","",(VLOOKUP(MONTH(B449),Evaporação!$D$5:$F$16,3,FALSE)/(1000*3600*24*VLOOKUP(MONTH(B449),'Dados de Entrada'!$T$11:$V$22,3,FALSE)))*Simulação!D449)</f>
        <v/>
      </c>
      <c r="I449" s="146"/>
      <c r="J449" s="138" t="str">
        <f>IF(B449="","",(E449+I449-F449-G449-H449)*3600*24*VLOOKUP(MONTH(B449),'Dados de Entrada'!$T$11:$V$22,3,FALSE))</f>
        <v/>
      </c>
      <c r="K449" s="100" t="str">
        <f>IF(B449="","",IF(J449+K448&lt;'Dados de Entrada'!$G$7,IF(Simulação!J449+K448&lt;'Dados de Entrada'!$L$7,'Dados de Entrada'!$L$7,J449+K448),'Dados de Entrada'!$G$7))</f>
        <v/>
      </c>
      <c r="L449" s="101" t="str">
        <f>IF(B449="","",IF(AND(J449&gt;0,K449='Dados de Entrada'!$G$7),(J449/(3600*24*VLOOKUP(MONTH(B449),'Dados de Entrada'!$T$11:$V$22,3,FALSE))),0))</f>
        <v/>
      </c>
      <c r="M449" s="26" t="str">
        <f t="shared" si="45"/>
        <v/>
      </c>
      <c r="N449" s="102" t="str">
        <f>IF(B449="","",IF(K449='Dados de Entrada'!$L$7,1,0))</f>
        <v/>
      </c>
      <c r="O449" s="26" t="str">
        <f t="shared" si="46"/>
        <v/>
      </c>
      <c r="P449" s="110" t="str">
        <f>IF(B449="","",'Dados de Entrada'!$L$7)</f>
        <v/>
      </c>
      <c r="Q449" s="103" t="str">
        <f t="shared" si="42"/>
        <v/>
      </c>
      <c r="U449" s="18"/>
    </row>
    <row r="450" spans="1:21" ht="14.25" customHeight="1" x14ac:dyDescent="0.25">
      <c r="A450" s="18"/>
      <c r="B450" s="99" t="str">
        <f>IF(AND(YEAR('Dados de Entrada'!N440)&gt;=$D$18,YEAR('Dados de Entrada'!N440)&lt;=$D$19),'Dados de Entrada'!N440,"")</f>
        <v/>
      </c>
      <c r="C450" s="100" t="str">
        <f t="shared" si="43"/>
        <v/>
      </c>
      <c r="D450" s="97" t="str">
        <f>IF(B450="","",IFERROR(
INDEX('Dados de Entrada'!$K$13:$K$35,MATCH(C450,'Dados de Entrada'!$J$13:$J$35,0)),
INDEX('Dados de Entrada'!$K$13:$K$35,MATCH(C450,'Dados de Entrada'!$J$13:$J$35,1))+
(C450-INDEX('Dados de Entrada'!$J$13:$J$35,MATCH(C450,'Dados de Entrada'!$J$13:$J$35,1)))*
(INDEX('Dados de Entrada'!$K$13:$K$35,MATCH(C450,'Dados de Entrada'!$J$13:$J$35,1)+1)-INDEX('Dados de Entrada'!$K$13:$K$35,MATCH(C450,'Dados de Entrada'!$J$13:$J$35,1)))/
(INDEX('Dados de Entrada'!$J$13:$J$35,MATCH(C450,'Dados de Entrada'!$J$13:$J$35,1)+1)-INDEX('Dados de Entrada'!$J$13:$J$35,MATCH(C450,'Dados de Entrada'!$J$13:$J$35,1)))
))</f>
        <v/>
      </c>
      <c r="E450" s="101" t="str">
        <f>IF(B450="","",('Dados de Entrada'!O440/'Dados de Entrada'!$Q$6)*'Dados de Entrada'!$L$4)</f>
        <v/>
      </c>
      <c r="F450" s="101" t="str">
        <f t="shared" si="44"/>
        <v/>
      </c>
      <c r="G450" s="101" t="str">
        <f>IF(B450="","",VLOOKUP(MONTH(B450),Retiradas!$P$3:$S$14,3,FALSE))</f>
        <v/>
      </c>
      <c r="H450" s="137" t="str">
        <f>IF(B450="","",(VLOOKUP(MONTH(B450),Evaporação!$D$5:$F$16,3,FALSE)/(1000*3600*24*VLOOKUP(MONTH(B450),'Dados de Entrada'!$T$11:$V$22,3,FALSE)))*Simulação!D450)</f>
        <v/>
      </c>
      <c r="I450" s="146"/>
      <c r="J450" s="138" t="str">
        <f>IF(B450="","",(E450+I450-F450-G450-H450)*3600*24*VLOOKUP(MONTH(B450),'Dados de Entrada'!$T$11:$V$22,3,FALSE))</f>
        <v/>
      </c>
      <c r="K450" s="100" t="str">
        <f>IF(B450="","",IF(J450+K449&lt;'Dados de Entrada'!$G$7,IF(Simulação!J450+K449&lt;'Dados de Entrada'!$L$7,'Dados de Entrada'!$L$7,J450+K449),'Dados de Entrada'!$G$7))</f>
        <v/>
      </c>
      <c r="L450" s="101" t="str">
        <f>IF(B450="","",IF(AND(J450&gt;0,K450='Dados de Entrada'!$G$7),(J450/(3600*24*VLOOKUP(MONTH(B450),'Dados de Entrada'!$T$11:$V$22,3,FALSE))),0))</f>
        <v/>
      </c>
      <c r="M450" s="26" t="str">
        <f t="shared" si="45"/>
        <v/>
      </c>
      <c r="N450" s="102" t="str">
        <f>IF(B450="","",IF(K450='Dados de Entrada'!$L$7,1,0))</f>
        <v/>
      </c>
      <c r="O450" s="26" t="str">
        <f t="shared" si="46"/>
        <v/>
      </c>
      <c r="P450" s="110" t="str">
        <f>IF(B450="","",'Dados de Entrada'!$L$7)</f>
        <v/>
      </c>
      <c r="Q450" s="103" t="str">
        <f t="shared" si="42"/>
        <v/>
      </c>
      <c r="U450" s="18"/>
    </row>
    <row r="451" spans="1:21" ht="14.25" customHeight="1" x14ac:dyDescent="0.25">
      <c r="A451" s="18"/>
      <c r="B451" s="99" t="str">
        <f>IF(AND(YEAR('Dados de Entrada'!N441)&gt;=$D$18,YEAR('Dados de Entrada'!N441)&lt;=$D$19),'Dados de Entrada'!N441,"")</f>
        <v/>
      </c>
      <c r="C451" s="100" t="str">
        <f t="shared" si="43"/>
        <v/>
      </c>
      <c r="D451" s="97" t="str">
        <f>IF(B451="","",IFERROR(
INDEX('Dados de Entrada'!$K$13:$K$35,MATCH(C451,'Dados de Entrada'!$J$13:$J$35,0)),
INDEX('Dados de Entrada'!$K$13:$K$35,MATCH(C451,'Dados de Entrada'!$J$13:$J$35,1))+
(C451-INDEX('Dados de Entrada'!$J$13:$J$35,MATCH(C451,'Dados de Entrada'!$J$13:$J$35,1)))*
(INDEX('Dados de Entrada'!$K$13:$K$35,MATCH(C451,'Dados de Entrada'!$J$13:$J$35,1)+1)-INDEX('Dados de Entrada'!$K$13:$K$35,MATCH(C451,'Dados de Entrada'!$J$13:$J$35,1)))/
(INDEX('Dados de Entrada'!$J$13:$J$35,MATCH(C451,'Dados de Entrada'!$J$13:$J$35,1)+1)-INDEX('Dados de Entrada'!$J$13:$J$35,MATCH(C451,'Dados de Entrada'!$J$13:$J$35,1)))
))</f>
        <v/>
      </c>
      <c r="E451" s="101" t="str">
        <f>IF(B451="","",('Dados de Entrada'!O441/'Dados de Entrada'!$Q$6)*'Dados de Entrada'!$L$4)</f>
        <v/>
      </c>
      <c r="F451" s="101" t="str">
        <f t="shared" si="44"/>
        <v/>
      </c>
      <c r="G451" s="101" t="str">
        <f>IF(B451="","",VLOOKUP(MONTH(B451),Retiradas!$P$3:$S$14,3,FALSE))</f>
        <v/>
      </c>
      <c r="H451" s="137" t="str">
        <f>IF(B451="","",(VLOOKUP(MONTH(B451),Evaporação!$D$5:$F$16,3,FALSE)/(1000*3600*24*VLOOKUP(MONTH(B451),'Dados de Entrada'!$T$11:$V$22,3,FALSE)))*Simulação!D451)</f>
        <v/>
      </c>
      <c r="I451" s="146"/>
      <c r="J451" s="138" t="str">
        <f>IF(B451="","",(E451+I451-F451-G451-H451)*3600*24*VLOOKUP(MONTH(B451),'Dados de Entrada'!$T$11:$V$22,3,FALSE))</f>
        <v/>
      </c>
      <c r="K451" s="100" t="str">
        <f>IF(B451="","",IF(J451+K450&lt;'Dados de Entrada'!$G$7,IF(Simulação!J451+K450&lt;'Dados de Entrada'!$L$7,'Dados de Entrada'!$L$7,J451+K450),'Dados de Entrada'!$G$7))</f>
        <v/>
      </c>
      <c r="L451" s="101" t="str">
        <f>IF(B451="","",IF(AND(J451&gt;0,K451='Dados de Entrada'!$G$7),(J451/(3600*24*VLOOKUP(MONTH(B451),'Dados de Entrada'!$T$11:$V$22,3,FALSE))),0))</f>
        <v/>
      </c>
      <c r="M451" s="26" t="str">
        <f t="shared" si="45"/>
        <v/>
      </c>
      <c r="N451" s="102" t="str">
        <f>IF(B451="","",IF(K451='Dados de Entrada'!$L$7,1,0))</f>
        <v/>
      </c>
      <c r="O451" s="26" t="str">
        <f t="shared" si="46"/>
        <v/>
      </c>
      <c r="P451" s="110" t="str">
        <f>IF(B451="","",'Dados de Entrada'!$L$7)</f>
        <v/>
      </c>
      <c r="Q451" s="103" t="str">
        <f t="shared" si="42"/>
        <v/>
      </c>
      <c r="U451" s="18"/>
    </row>
    <row r="452" spans="1:21" ht="14.25" customHeight="1" x14ac:dyDescent="0.25">
      <c r="A452" s="18"/>
      <c r="B452" s="99" t="str">
        <f>IF(AND(YEAR('Dados de Entrada'!N442)&gt;=$D$18,YEAR('Dados de Entrada'!N442)&lt;=$D$19),'Dados de Entrada'!N442,"")</f>
        <v/>
      </c>
      <c r="C452" s="100" t="str">
        <f t="shared" si="43"/>
        <v/>
      </c>
      <c r="D452" s="97" t="str">
        <f>IF(B452="","",IFERROR(
INDEX('Dados de Entrada'!$K$13:$K$35,MATCH(C452,'Dados de Entrada'!$J$13:$J$35,0)),
INDEX('Dados de Entrada'!$K$13:$K$35,MATCH(C452,'Dados de Entrada'!$J$13:$J$35,1))+
(C452-INDEX('Dados de Entrada'!$J$13:$J$35,MATCH(C452,'Dados de Entrada'!$J$13:$J$35,1)))*
(INDEX('Dados de Entrada'!$K$13:$K$35,MATCH(C452,'Dados de Entrada'!$J$13:$J$35,1)+1)-INDEX('Dados de Entrada'!$K$13:$K$35,MATCH(C452,'Dados de Entrada'!$J$13:$J$35,1)))/
(INDEX('Dados de Entrada'!$J$13:$J$35,MATCH(C452,'Dados de Entrada'!$J$13:$J$35,1)+1)-INDEX('Dados de Entrada'!$J$13:$J$35,MATCH(C452,'Dados de Entrada'!$J$13:$J$35,1)))
))</f>
        <v/>
      </c>
      <c r="E452" s="101" t="str">
        <f>IF(B452="","",('Dados de Entrada'!O442/'Dados de Entrada'!$Q$6)*'Dados de Entrada'!$L$4)</f>
        <v/>
      </c>
      <c r="F452" s="101" t="str">
        <f t="shared" si="44"/>
        <v/>
      </c>
      <c r="G452" s="101" t="str">
        <f>IF(B452="","",VLOOKUP(MONTH(B452),Retiradas!$P$3:$S$14,3,FALSE))</f>
        <v/>
      </c>
      <c r="H452" s="137" t="str">
        <f>IF(B452="","",(VLOOKUP(MONTH(B452),Evaporação!$D$5:$F$16,3,FALSE)/(1000*3600*24*VLOOKUP(MONTH(B452),'Dados de Entrada'!$T$11:$V$22,3,FALSE)))*Simulação!D452)</f>
        <v/>
      </c>
      <c r="I452" s="146"/>
      <c r="J452" s="138" t="str">
        <f>IF(B452="","",(E452+I452-F452-G452-H452)*3600*24*VLOOKUP(MONTH(B452),'Dados de Entrada'!$T$11:$V$22,3,FALSE))</f>
        <v/>
      </c>
      <c r="K452" s="100" t="str">
        <f>IF(B452="","",IF(J452+K451&lt;'Dados de Entrada'!$G$7,IF(Simulação!J452+K451&lt;'Dados de Entrada'!$L$7,'Dados de Entrada'!$L$7,J452+K451),'Dados de Entrada'!$G$7))</f>
        <v/>
      </c>
      <c r="L452" s="101" t="str">
        <f>IF(B452="","",IF(AND(J452&gt;0,K452='Dados de Entrada'!$G$7),(J452/(3600*24*VLOOKUP(MONTH(B452),'Dados de Entrada'!$T$11:$V$22,3,FALSE))),0))</f>
        <v/>
      </c>
      <c r="M452" s="26" t="str">
        <f t="shared" si="45"/>
        <v/>
      </c>
      <c r="N452" s="102" t="str">
        <f>IF(B452="","",IF(K452='Dados de Entrada'!$L$7,1,0))</f>
        <v/>
      </c>
      <c r="O452" s="26" t="str">
        <f t="shared" si="46"/>
        <v/>
      </c>
      <c r="P452" s="110" t="str">
        <f>IF(B452="","",'Dados de Entrada'!$L$7)</f>
        <v/>
      </c>
      <c r="Q452" s="103" t="str">
        <f t="shared" si="42"/>
        <v/>
      </c>
      <c r="U452" s="18"/>
    </row>
    <row r="453" spans="1:21" ht="14.25" customHeight="1" x14ac:dyDescent="0.25">
      <c r="A453" s="18"/>
      <c r="B453" s="99" t="str">
        <f>IF(AND(YEAR('Dados de Entrada'!N443)&gt;=$D$18,YEAR('Dados de Entrada'!N443)&lt;=$D$19),'Dados de Entrada'!N443,"")</f>
        <v/>
      </c>
      <c r="C453" s="100" t="str">
        <f t="shared" si="43"/>
        <v/>
      </c>
      <c r="D453" s="97" t="str">
        <f>IF(B453="","",IFERROR(
INDEX('Dados de Entrada'!$K$13:$K$35,MATCH(C453,'Dados de Entrada'!$J$13:$J$35,0)),
INDEX('Dados de Entrada'!$K$13:$K$35,MATCH(C453,'Dados de Entrada'!$J$13:$J$35,1))+
(C453-INDEX('Dados de Entrada'!$J$13:$J$35,MATCH(C453,'Dados de Entrada'!$J$13:$J$35,1)))*
(INDEX('Dados de Entrada'!$K$13:$K$35,MATCH(C453,'Dados de Entrada'!$J$13:$J$35,1)+1)-INDEX('Dados de Entrada'!$K$13:$K$35,MATCH(C453,'Dados de Entrada'!$J$13:$J$35,1)))/
(INDEX('Dados de Entrada'!$J$13:$J$35,MATCH(C453,'Dados de Entrada'!$J$13:$J$35,1)+1)-INDEX('Dados de Entrada'!$J$13:$J$35,MATCH(C453,'Dados de Entrada'!$J$13:$J$35,1)))
))</f>
        <v/>
      </c>
      <c r="E453" s="101" t="str">
        <f>IF(B453="","",('Dados de Entrada'!O443/'Dados de Entrada'!$Q$6)*'Dados de Entrada'!$L$4)</f>
        <v/>
      </c>
      <c r="F453" s="101" t="str">
        <f t="shared" si="44"/>
        <v/>
      </c>
      <c r="G453" s="101" t="str">
        <f>IF(B453="","",VLOOKUP(MONTH(B453),Retiradas!$P$3:$S$14,3,FALSE))</f>
        <v/>
      </c>
      <c r="H453" s="137" t="str">
        <f>IF(B453="","",(VLOOKUP(MONTH(B453),Evaporação!$D$5:$F$16,3,FALSE)/(1000*3600*24*VLOOKUP(MONTH(B453),'Dados de Entrada'!$T$11:$V$22,3,FALSE)))*Simulação!D453)</f>
        <v/>
      </c>
      <c r="I453" s="146"/>
      <c r="J453" s="138" t="str">
        <f>IF(B453="","",(E453+I453-F453-G453-H453)*3600*24*VLOOKUP(MONTH(B453),'Dados de Entrada'!$T$11:$V$22,3,FALSE))</f>
        <v/>
      </c>
      <c r="K453" s="100" t="str">
        <f>IF(B453="","",IF(J453+K452&lt;'Dados de Entrada'!$G$7,IF(Simulação!J453+K452&lt;'Dados de Entrada'!$L$7,'Dados de Entrada'!$L$7,J453+K452),'Dados de Entrada'!$G$7))</f>
        <v/>
      </c>
      <c r="L453" s="101" t="str">
        <f>IF(B453="","",IF(AND(J453&gt;0,K453='Dados de Entrada'!$G$7),(J453/(3600*24*VLOOKUP(MONTH(B453),'Dados de Entrada'!$T$11:$V$22,3,FALSE))),0))</f>
        <v/>
      </c>
      <c r="M453" s="26" t="str">
        <f t="shared" si="45"/>
        <v/>
      </c>
      <c r="N453" s="102" t="str">
        <f>IF(B453="","",IF(K453='Dados de Entrada'!$L$7,1,0))</f>
        <v/>
      </c>
      <c r="O453" s="26" t="str">
        <f t="shared" si="46"/>
        <v/>
      </c>
      <c r="P453" s="110" t="str">
        <f>IF(B453="","",'Dados de Entrada'!$L$7)</f>
        <v/>
      </c>
      <c r="Q453" s="103" t="str">
        <f t="shared" si="42"/>
        <v/>
      </c>
      <c r="U453" s="18"/>
    </row>
    <row r="454" spans="1:21" ht="14.25" customHeight="1" x14ac:dyDescent="0.25">
      <c r="A454" s="18"/>
      <c r="B454" s="99" t="str">
        <f>IF(AND(YEAR('Dados de Entrada'!N444)&gt;=$D$18,YEAR('Dados de Entrada'!N444)&lt;=$D$19),'Dados de Entrada'!N444,"")</f>
        <v/>
      </c>
      <c r="C454" s="100" t="str">
        <f t="shared" si="43"/>
        <v/>
      </c>
      <c r="D454" s="97" t="str">
        <f>IF(B454="","",IFERROR(
INDEX('Dados de Entrada'!$K$13:$K$35,MATCH(C454,'Dados de Entrada'!$J$13:$J$35,0)),
INDEX('Dados de Entrada'!$K$13:$K$35,MATCH(C454,'Dados de Entrada'!$J$13:$J$35,1))+
(C454-INDEX('Dados de Entrada'!$J$13:$J$35,MATCH(C454,'Dados de Entrada'!$J$13:$J$35,1)))*
(INDEX('Dados de Entrada'!$K$13:$K$35,MATCH(C454,'Dados de Entrada'!$J$13:$J$35,1)+1)-INDEX('Dados de Entrada'!$K$13:$K$35,MATCH(C454,'Dados de Entrada'!$J$13:$J$35,1)))/
(INDEX('Dados de Entrada'!$J$13:$J$35,MATCH(C454,'Dados de Entrada'!$J$13:$J$35,1)+1)-INDEX('Dados de Entrada'!$J$13:$J$35,MATCH(C454,'Dados de Entrada'!$J$13:$J$35,1)))
))</f>
        <v/>
      </c>
      <c r="E454" s="101" t="str">
        <f>IF(B454="","",('Dados de Entrada'!O444/'Dados de Entrada'!$Q$6)*'Dados de Entrada'!$L$4)</f>
        <v/>
      </c>
      <c r="F454" s="101" t="str">
        <f t="shared" si="44"/>
        <v/>
      </c>
      <c r="G454" s="101" t="str">
        <f>IF(B454="","",VLOOKUP(MONTH(B454),Retiradas!$P$3:$S$14,3,FALSE))</f>
        <v/>
      </c>
      <c r="H454" s="137" t="str">
        <f>IF(B454="","",(VLOOKUP(MONTH(B454),Evaporação!$D$5:$F$16,3,FALSE)/(1000*3600*24*VLOOKUP(MONTH(B454),'Dados de Entrada'!$T$11:$V$22,3,FALSE)))*Simulação!D454)</f>
        <v/>
      </c>
      <c r="I454" s="146"/>
      <c r="J454" s="138" t="str">
        <f>IF(B454="","",(E454+I454-F454-G454-H454)*3600*24*VLOOKUP(MONTH(B454),'Dados de Entrada'!$T$11:$V$22,3,FALSE))</f>
        <v/>
      </c>
      <c r="K454" s="100" t="str">
        <f>IF(B454="","",IF(J454+K453&lt;'Dados de Entrada'!$G$7,IF(Simulação!J454+K453&lt;'Dados de Entrada'!$L$7,'Dados de Entrada'!$L$7,J454+K453),'Dados de Entrada'!$G$7))</f>
        <v/>
      </c>
      <c r="L454" s="101" t="str">
        <f>IF(B454="","",IF(AND(J454&gt;0,K454='Dados de Entrada'!$G$7),(J454/(3600*24*VLOOKUP(MONTH(B454),'Dados de Entrada'!$T$11:$V$22,3,FALSE))),0))</f>
        <v/>
      </c>
      <c r="M454" s="26" t="str">
        <f t="shared" si="45"/>
        <v/>
      </c>
      <c r="N454" s="102" t="str">
        <f>IF(B454="","",IF(K454='Dados de Entrada'!$L$7,1,0))</f>
        <v/>
      </c>
      <c r="O454" s="26" t="str">
        <f t="shared" si="46"/>
        <v/>
      </c>
      <c r="P454" s="110" t="str">
        <f>IF(B454="","",'Dados de Entrada'!$L$7)</f>
        <v/>
      </c>
      <c r="Q454" s="103" t="str">
        <f t="shared" si="42"/>
        <v/>
      </c>
      <c r="U454" s="18"/>
    </row>
    <row r="455" spans="1:21" ht="14.25" customHeight="1" x14ac:dyDescent="0.25">
      <c r="A455" s="18"/>
      <c r="B455" s="99" t="str">
        <f>IF(AND(YEAR('Dados de Entrada'!N445)&gt;=$D$18,YEAR('Dados de Entrada'!N445)&lt;=$D$19),'Dados de Entrada'!N445,"")</f>
        <v/>
      </c>
      <c r="C455" s="100" t="str">
        <f t="shared" si="43"/>
        <v/>
      </c>
      <c r="D455" s="97" t="str">
        <f>IF(B455="","",IFERROR(
INDEX('Dados de Entrada'!$K$13:$K$35,MATCH(C455,'Dados de Entrada'!$J$13:$J$35,0)),
INDEX('Dados de Entrada'!$K$13:$K$35,MATCH(C455,'Dados de Entrada'!$J$13:$J$35,1))+
(C455-INDEX('Dados de Entrada'!$J$13:$J$35,MATCH(C455,'Dados de Entrada'!$J$13:$J$35,1)))*
(INDEX('Dados de Entrada'!$K$13:$K$35,MATCH(C455,'Dados de Entrada'!$J$13:$J$35,1)+1)-INDEX('Dados de Entrada'!$K$13:$K$35,MATCH(C455,'Dados de Entrada'!$J$13:$J$35,1)))/
(INDEX('Dados de Entrada'!$J$13:$J$35,MATCH(C455,'Dados de Entrada'!$J$13:$J$35,1)+1)-INDEX('Dados de Entrada'!$J$13:$J$35,MATCH(C455,'Dados de Entrada'!$J$13:$J$35,1)))
))</f>
        <v/>
      </c>
      <c r="E455" s="101" t="str">
        <f>IF(B455="","",('Dados de Entrada'!O445/'Dados de Entrada'!$Q$6)*'Dados de Entrada'!$L$4)</f>
        <v/>
      </c>
      <c r="F455" s="101" t="str">
        <f t="shared" si="44"/>
        <v/>
      </c>
      <c r="G455" s="101" t="str">
        <f>IF(B455="","",VLOOKUP(MONTH(B455),Retiradas!$P$3:$S$14,3,FALSE))</f>
        <v/>
      </c>
      <c r="H455" s="137" t="str">
        <f>IF(B455="","",(VLOOKUP(MONTH(B455),Evaporação!$D$5:$F$16,3,FALSE)/(1000*3600*24*VLOOKUP(MONTH(B455),'Dados de Entrada'!$T$11:$V$22,3,FALSE)))*Simulação!D455)</f>
        <v/>
      </c>
      <c r="I455" s="146"/>
      <c r="J455" s="138" t="str">
        <f>IF(B455="","",(E455+I455-F455-G455-H455)*3600*24*VLOOKUP(MONTH(B455),'Dados de Entrada'!$T$11:$V$22,3,FALSE))</f>
        <v/>
      </c>
      <c r="K455" s="100" t="str">
        <f>IF(B455="","",IF(J455+K454&lt;'Dados de Entrada'!$G$7,IF(Simulação!J455+K454&lt;'Dados de Entrada'!$L$7,'Dados de Entrada'!$L$7,J455+K454),'Dados de Entrada'!$G$7))</f>
        <v/>
      </c>
      <c r="L455" s="101" t="str">
        <f>IF(B455="","",IF(AND(J455&gt;0,K455='Dados de Entrada'!$G$7),(J455/(3600*24*VLOOKUP(MONTH(B455),'Dados de Entrada'!$T$11:$V$22,3,FALSE))),0))</f>
        <v/>
      </c>
      <c r="M455" s="26" t="str">
        <f t="shared" si="45"/>
        <v/>
      </c>
      <c r="N455" s="102" t="str">
        <f>IF(B455="","",IF(K455='Dados de Entrada'!$L$7,1,0))</f>
        <v/>
      </c>
      <c r="O455" s="26" t="str">
        <f t="shared" si="46"/>
        <v/>
      </c>
      <c r="P455" s="110" t="str">
        <f>IF(B455="","",'Dados de Entrada'!$L$7)</f>
        <v/>
      </c>
      <c r="Q455" s="103" t="str">
        <f t="shared" si="42"/>
        <v/>
      </c>
      <c r="U455" s="18"/>
    </row>
    <row r="456" spans="1:21" ht="14.25" customHeight="1" x14ac:dyDescent="0.25">
      <c r="A456" s="18"/>
      <c r="B456" s="99" t="str">
        <f>IF(AND(YEAR('Dados de Entrada'!N446)&gt;=$D$18,YEAR('Dados de Entrada'!N446)&lt;=$D$19),'Dados de Entrada'!N446,"")</f>
        <v/>
      </c>
      <c r="C456" s="100" t="str">
        <f t="shared" si="43"/>
        <v/>
      </c>
      <c r="D456" s="97" t="str">
        <f>IF(B456="","",IFERROR(
INDEX('Dados de Entrada'!$K$13:$K$35,MATCH(C456,'Dados de Entrada'!$J$13:$J$35,0)),
INDEX('Dados de Entrada'!$K$13:$K$35,MATCH(C456,'Dados de Entrada'!$J$13:$J$35,1))+
(C456-INDEX('Dados de Entrada'!$J$13:$J$35,MATCH(C456,'Dados de Entrada'!$J$13:$J$35,1)))*
(INDEX('Dados de Entrada'!$K$13:$K$35,MATCH(C456,'Dados de Entrada'!$J$13:$J$35,1)+1)-INDEX('Dados de Entrada'!$K$13:$K$35,MATCH(C456,'Dados de Entrada'!$J$13:$J$35,1)))/
(INDEX('Dados de Entrada'!$J$13:$J$35,MATCH(C456,'Dados de Entrada'!$J$13:$J$35,1)+1)-INDEX('Dados de Entrada'!$J$13:$J$35,MATCH(C456,'Dados de Entrada'!$J$13:$J$35,1)))
))</f>
        <v/>
      </c>
      <c r="E456" s="101" t="str">
        <f>IF(B456="","",('Dados de Entrada'!O446/'Dados de Entrada'!$Q$6)*'Dados de Entrada'!$L$4)</f>
        <v/>
      </c>
      <c r="F456" s="101" t="str">
        <f t="shared" si="44"/>
        <v/>
      </c>
      <c r="G456" s="101" t="str">
        <f>IF(B456="","",VLOOKUP(MONTH(B456),Retiradas!$P$3:$S$14,3,FALSE))</f>
        <v/>
      </c>
      <c r="H456" s="137" t="str">
        <f>IF(B456="","",(VLOOKUP(MONTH(B456),Evaporação!$D$5:$F$16,3,FALSE)/(1000*3600*24*VLOOKUP(MONTH(B456),'Dados de Entrada'!$T$11:$V$22,3,FALSE)))*Simulação!D456)</f>
        <v/>
      </c>
      <c r="I456" s="146"/>
      <c r="J456" s="138" t="str">
        <f>IF(B456="","",(E456+I456-F456-G456-H456)*3600*24*VLOOKUP(MONTH(B456),'Dados de Entrada'!$T$11:$V$22,3,FALSE))</f>
        <v/>
      </c>
      <c r="K456" s="100" t="str">
        <f>IF(B456="","",IF(J456+K455&lt;'Dados de Entrada'!$G$7,IF(Simulação!J456+K455&lt;'Dados de Entrada'!$L$7,'Dados de Entrada'!$L$7,J456+K455),'Dados de Entrada'!$G$7))</f>
        <v/>
      </c>
      <c r="L456" s="101" t="str">
        <f>IF(B456="","",IF(AND(J456&gt;0,K456='Dados de Entrada'!$G$7),(J456/(3600*24*VLOOKUP(MONTH(B456),'Dados de Entrada'!$T$11:$V$22,3,FALSE))),0))</f>
        <v/>
      </c>
      <c r="M456" s="26" t="str">
        <f t="shared" si="45"/>
        <v/>
      </c>
      <c r="N456" s="102" t="str">
        <f>IF(B456="","",IF(K456='Dados de Entrada'!$L$7,1,0))</f>
        <v/>
      </c>
      <c r="O456" s="26" t="str">
        <f t="shared" si="46"/>
        <v/>
      </c>
      <c r="P456" s="110" t="str">
        <f>IF(B456="","",'Dados de Entrada'!$L$7)</f>
        <v/>
      </c>
      <c r="Q456" s="103" t="str">
        <f t="shared" si="42"/>
        <v/>
      </c>
      <c r="U456" s="18"/>
    </row>
    <row r="457" spans="1:21" ht="14.25" customHeight="1" x14ac:dyDescent="0.25">
      <c r="A457" s="18"/>
      <c r="B457" s="99" t="str">
        <f>IF(AND(YEAR('Dados de Entrada'!N447)&gt;=$D$18,YEAR('Dados de Entrada'!N447)&lt;=$D$19),'Dados de Entrada'!N447,"")</f>
        <v/>
      </c>
      <c r="C457" s="100" t="str">
        <f t="shared" si="43"/>
        <v/>
      </c>
      <c r="D457" s="97" t="str">
        <f>IF(B457="","",IFERROR(
INDEX('Dados de Entrada'!$K$13:$K$35,MATCH(C457,'Dados de Entrada'!$J$13:$J$35,0)),
INDEX('Dados de Entrada'!$K$13:$K$35,MATCH(C457,'Dados de Entrada'!$J$13:$J$35,1))+
(C457-INDEX('Dados de Entrada'!$J$13:$J$35,MATCH(C457,'Dados de Entrada'!$J$13:$J$35,1)))*
(INDEX('Dados de Entrada'!$K$13:$K$35,MATCH(C457,'Dados de Entrada'!$J$13:$J$35,1)+1)-INDEX('Dados de Entrada'!$K$13:$K$35,MATCH(C457,'Dados de Entrada'!$J$13:$J$35,1)))/
(INDEX('Dados de Entrada'!$J$13:$J$35,MATCH(C457,'Dados de Entrada'!$J$13:$J$35,1)+1)-INDEX('Dados de Entrada'!$J$13:$J$35,MATCH(C457,'Dados de Entrada'!$J$13:$J$35,1)))
))</f>
        <v/>
      </c>
      <c r="E457" s="101" t="str">
        <f>IF(B457="","",('Dados de Entrada'!O447/'Dados de Entrada'!$Q$6)*'Dados de Entrada'!$L$4)</f>
        <v/>
      </c>
      <c r="F457" s="101" t="str">
        <f t="shared" si="44"/>
        <v/>
      </c>
      <c r="G457" s="101" t="str">
        <f>IF(B457="","",VLOOKUP(MONTH(B457),Retiradas!$P$3:$S$14,3,FALSE))</f>
        <v/>
      </c>
      <c r="H457" s="137" t="str">
        <f>IF(B457="","",(VLOOKUP(MONTH(B457),Evaporação!$D$5:$F$16,3,FALSE)/(1000*3600*24*VLOOKUP(MONTH(B457),'Dados de Entrada'!$T$11:$V$22,3,FALSE)))*Simulação!D457)</f>
        <v/>
      </c>
      <c r="I457" s="146"/>
      <c r="J457" s="138" t="str">
        <f>IF(B457="","",(E457+I457-F457-G457-H457)*3600*24*VLOOKUP(MONTH(B457),'Dados de Entrada'!$T$11:$V$22,3,FALSE))</f>
        <v/>
      </c>
      <c r="K457" s="100" t="str">
        <f>IF(B457="","",IF(J457+K456&lt;'Dados de Entrada'!$G$7,IF(Simulação!J457+K456&lt;'Dados de Entrada'!$L$7,'Dados de Entrada'!$L$7,J457+K456),'Dados de Entrada'!$G$7))</f>
        <v/>
      </c>
      <c r="L457" s="101" t="str">
        <f>IF(B457="","",IF(AND(J457&gt;0,K457='Dados de Entrada'!$G$7),(J457/(3600*24*VLOOKUP(MONTH(B457),'Dados de Entrada'!$T$11:$V$22,3,FALSE))),0))</f>
        <v/>
      </c>
      <c r="M457" s="26" t="str">
        <f t="shared" si="45"/>
        <v/>
      </c>
      <c r="N457" s="102" t="str">
        <f>IF(B457="","",IF(K457='Dados de Entrada'!$L$7,1,0))</f>
        <v/>
      </c>
      <c r="O457" s="26" t="str">
        <f t="shared" si="46"/>
        <v/>
      </c>
      <c r="P457" s="110" t="str">
        <f>IF(B457="","",'Dados de Entrada'!$L$7)</f>
        <v/>
      </c>
      <c r="Q457" s="103" t="str">
        <f t="shared" si="42"/>
        <v/>
      </c>
      <c r="U457" s="18"/>
    </row>
    <row r="458" spans="1:21" ht="14.25" customHeight="1" x14ac:dyDescent="0.25">
      <c r="A458" s="18"/>
      <c r="B458" s="99" t="str">
        <f>IF(AND(YEAR('Dados de Entrada'!N448)&gt;=$D$18,YEAR('Dados de Entrada'!N448)&lt;=$D$19),'Dados de Entrada'!N448,"")</f>
        <v/>
      </c>
      <c r="C458" s="100" t="str">
        <f t="shared" si="43"/>
        <v/>
      </c>
      <c r="D458" s="97" t="str">
        <f>IF(B458="","",IFERROR(
INDEX('Dados de Entrada'!$K$13:$K$35,MATCH(C458,'Dados de Entrada'!$J$13:$J$35,0)),
INDEX('Dados de Entrada'!$K$13:$K$35,MATCH(C458,'Dados de Entrada'!$J$13:$J$35,1))+
(C458-INDEX('Dados de Entrada'!$J$13:$J$35,MATCH(C458,'Dados de Entrada'!$J$13:$J$35,1)))*
(INDEX('Dados de Entrada'!$K$13:$K$35,MATCH(C458,'Dados de Entrada'!$J$13:$J$35,1)+1)-INDEX('Dados de Entrada'!$K$13:$K$35,MATCH(C458,'Dados de Entrada'!$J$13:$J$35,1)))/
(INDEX('Dados de Entrada'!$J$13:$J$35,MATCH(C458,'Dados de Entrada'!$J$13:$J$35,1)+1)-INDEX('Dados de Entrada'!$J$13:$J$35,MATCH(C458,'Dados de Entrada'!$J$13:$J$35,1)))
))</f>
        <v/>
      </c>
      <c r="E458" s="101" t="str">
        <f>IF(B458="","",('Dados de Entrada'!O448/'Dados de Entrada'!$Q$6)*'Dados de Entrada'!$L$4)</f>
        <v/>
      </c>
      <c r="F458" s="101" t="str">
        <f t="shared" si="44"/>
        <v/>
      </c>
      <c r="G458" s="101" t="str">
        <f>IF(B458="","",VLOOKUP(MONTH(B458),Retiradas!$P$3:$S$14,3,FALSE))</f>
        <v/>
      </c>
      <c r="H458" s="137" t="str">
        <f>IF(B458="","",(VLOOKUP(MONTH(B458),Evaporação!$D$5:$F$16,3,FALSE)/(1000*3600*24*VLOOKUP(MONTH(B458),'Dados de Entrada'!$T$11:$V$22,3,FALSE)))*Simulação!D458)</f>
        <v/>
      </c>
      <c r="I458" s="146"/>
      <c r="J458" s="138" t="str">
        <f>IF(B458="","",(E458+I458-F458-G458-H458)*3600*24*VLOOKUP(MONTH(B458),'Dados de Entrada'!$T$11:$V$22,3,FALSE))</f>
        <v/>
      </c>
      <c r="K458" s="100" t="str">
        <f>IF(B458="","",IF(J458+K457&lt;'Dados de Entrada'!$G$7,IF(Simulação!J458+K457&lt;'Dados de Entrada'!$L$7,'Dados de Entrada'!$L$7,J458+K457),'Dados de Entrada'!$G$7))</f>
        <v/>
      </c>
      <c r="L458" s="101" t="str">
        <f>IF(B458="","",IF(AND(J458&gt;0,K458='Dados de Entrada'!$G$7),(J458/(3600*24*VLOOKUP(MONTH(B458),'Dados de Entrada'!$T$11:$V$22,3,FALSE))),0))</f>
        <v/>
      </c>
      <c r="M458" s="26" t="str">
        <f t="shared" si="45"/>
        <v/>
      </c>
      <c r="N458" s="102" t="str">
        <f>IF(B458="","",IF(K458='Dados de Entrada'!$L$7,1,0))</f>
        <v/>
      </c>
      <c r="O458" s="26" t="str">
        <f t="shared" si="46"/>
        <v/>
      </c>
      <c r="P458" s="110" t="str">
        <f>IF(B458="","",'Dados de Entrada'!$L$7)</f>
        <v/>
      </c>
      <c r="Q458" s="103" t="str">
        <f t="shared" si="42"/>
        <v/>
      </c>
      <c r="U458" s="18"/>
    </row>
    <row r="459" spans="1:21" ht="14.25" customHeight="1" x14ac:dyDescent="0.25">
      <c r="A459" s="18"/>
      <c r="B459" s="99" t="str">
        <f>IF(AND(YEAR('Dados de Entrada'!N449)&gt;=$D$18,YEAR('Dados de Entrada'!N449)&lt;=$D$19),'Dados de Entrada'!N449,"")</f>
        <v/>
      </c>
      <c r="C459" s="100" t="str">
        <f t="shared" si="43"/>
        <v/>
      </c>
      <c r="D459" s="97" t="str">
        <f>IF(B459="","",IFERROR(
INDEX('Dados de Entrada'!$K$13:$K$35,MATCH(C459,'Dados de Entrada'!$J$13:$J$35,0)),
INDEX('Dados de Entrada'!$K$13:$K$35,MATCH(C459,'Dados de Entrada'!$J$13:$J$35,1))+
(C459-INDEX('Dados de Entrada'!$J$13:$J$35,MATCH(C459,'Dados de Entrada'!$J$13:$J$35,1)))*
(INDEX('Dados de Entrada'!$K$13:$K$35,MATCH(C459,'Dados de Entrada'!$J$13:$J$35,1)+1)-INDEX('Dados de Entrada'!$K$13:$K$35,MATCH(C459,'Dados de Entrada'!$J$13:$J$35,1)))/
(INDEX('Dados de Entrada'!$J$13:$J$35,MATCH(C459,'Dados de Entrada'!$J$13:$J$35,1)+1)-INDEX('Dados de Entrada'!$J$13:$J$35,MATCH(C459,'Dados de Entrada'!$J$13:$J$35,1)))
))</f>
        <v/>
      </c>
      <c r="E459" s="101" t="str">
        <f>IF(B459="","",('Dados de Entrada'!O449/'Dados de Entrada'!$Q$6)*'Dados de Entrada'!$L$4)</f>
        <v/>
      </c>
      <c r="F459" s="101" t="str">
        <f t="shared" si="44"/>
        <v/>
      </c>
      <c r="G459" s="101" t="str">
        <f>IF(B459="","",VLOOKUP(MONTH(B459),Retiradas!$P$3:$S$14,3,FALSE))</f>
        <v/>
      </c>
      <c r="H459" s="137" t="str">
        <f>IF(B459="","",(VLOOKUP(MONTH(B459),Evaporação!$D$5:$F$16,3,FALSE)/(1000*3600*24*VLOOKUP(MONTH(B459),'Dados de Entrada'!$T$11:$V$22,3,FALSE)))*Simulação!D459)</f>
        <v/>
      </c>
      <c r="I459" s="146"/>
      <c r="J459" s="138" t="str">
        <f>IF(B459="","",(E459+I459-F459-G459-H459)*3600*24*VLOOKUP(MONTH(B459),'Dados de Entrada'!$T$11:$V$22,3,FALSE))</f>
        <v/>
      </c>
      <c r="K459" s="100" t="str">
        <f>IF(B459="","",IF(J459+K458&lt;'Dados de Entrada'!$G$7,IF(Simulação!J459+K458&lt;'Dados de Entrada'!$L$7,'Dados de Entrada'!$L$7,J459+K458),'Dados de Entrada'!$G$7))</f>
        <v/>
      </c>
      <c r="L459" s="101" t="str">
        <f>IF(B459="","",IF(AND(J459&gt;0,K459='Dados de Entrada'!$G$7),(J459/(3600*24*VLOOKUP(MONTH(B459),'Dados de Entrada'!$T$11:$V$22,3,FALSE))),0))</f>
        <v/>
      </c>
      <c r="M459" s="26" t="str">
        <f t="shared" si="45"/>
        <v/>
      </c>
      <c r="N459" s="102" t="str">
        <f>IF(B459="","",IF(K459='Dados de Entrada'!$L$7,1,0))</f>
        <v/>
      </c>
      <c r="O459" s="26" t="str">
        <f t="shared" si="46"/>
        <v/>
      </c>
      <c r="P459" s="110" t="str">
        <f>IF(B459="","",'Dados de Entrada'!$L$7)</f>
        <v/>
      </c>
      <c r="Q459" s="103" t="str">
        <f t="shared" si="42"/>
        <v/>
      </c>
      <c r="U459" s="18"/>
    </row>
    <row r="460" spans="1:21" ht="14.25" customHeight="1" x14ac:dyDescent="0.25">
      <c r="A460" s="18"/>
      <c r="B460" s="99" t="str">
        <f>IF(AND(YEAR('Dados de Entrada'!N450)&gt;=$D$18,YEAR('Dados de Entrada'!N450)&lt;=$D$19),'Dados de Entrada'!N450,"")</f>
        <v/>
      </c>
      <c r="C460" s="100" t="str">
        <f t="shared" si="43"/>
        <v/>
      </c>
      <c r="D460" s="97" t="str">
        <f>IF(B460="","",IFERROR(
INDEX('Dados de Entrada'!$K$13:$K$35,MATCH(C460,'Dados de Entrada'!$J$13:$J$35,0)),
INDEX('Dados de Entrada'!$K$13:$K$35,MATCH(C460,'Dados de Entrada'!$J$13:$J$35,1))+
(C460-INDEX('Dados de Entrada'!$J$13:$J$35,MATCH(C460,'Dados de Entrada'!$J$13:$J$35,1)))*
(INDEX('Dados de Entrada'!$K$13:$K$35,MATCH(C460,'Dados de Entrada'!$J$13:$J$35,1)+1)-INDEX('Dados de Entrada'!$K$13:$K$35,MATCH(C460,'Dados de Entrada'!$J$13:$J$35,1)))/
(INDEX('Dados de Entrada'!$J$13:$J$35,MATCH(C460,'Dados de Entrada'!$J$13:$J$35,1)+1)-INDEX('Dados de Entrada'!$J$13:$J$35,MATCH(C460,'Dados de Entrada'!$J$13:$J$35,1)))
))</f>
        <v/>
      </c>
      <c r="E460" s="101" t="str">
        <f>IF(B460="","",('Dados de Entrada'!O450/'Dados de Entrada'!$Q$6)*'Dados de Entrada'!$L$4)</f>
        <v/>
      </c>
      <c r="F460" s="101" t="str">
        <f t="shared" si="44"/>
        <v/>
      </c>
      <c r="G460" s="101" t="str">
        <f>IF(B460="","",VLOOKUP(MONTH(B460),Retiradas!$P$3:$S$14,3,FALSE))</f>
        <v/>
      </c>
      <c r="H460" s="137" t="str">
        <f>IF(B460="","",(VLOOKUP(MONTH(B460),Evaporação!$D$5:$F$16,3,FALSE)/(1000*3600*24*VLOOKUP(MONTH(B460),'Dados de Entrada'!$T$11:$V$22,3,FALSE)))*Simulação!D460)</f>
        <v/>
      </c>
      <c r="I460" s="146"/>
      <c r="J460" s="138" t="str">
        <f>IF(B460="","",(E460+I460-F460-G460-H460)*3600*24*VLOOKUP(MONTH(B460),'Dados de Entrada'!$T$11:$V$22,3,FALSE))</f>
        <v/>
      </c>
      <c r="K460" s="100" t="str">
        <f>IF(B460="","",IF(J460+K459&lt;'Dados de Entrada'!$G$7,IF(Simulação!J460+K459&lt;'Dados de Entrada'!$L$7,'Dados de Entrada'!$L$7,J460+K459),'Dados de Entrada'!$G$7))</f>
        <v/>
      </c>
      <c r="L460" s="101" t="str">
        <f>IF(B460="","",IF(AND(J460&gt;0,K460='Dados de Entrada'!$G$7),(J460/(3600*24*VLOOKUP(MONTH(B460),'Dados de Entrada'!$T$11:$V$22,3,FALSE))),0))</f>
        <v/>
      </c>
      <c r="M460" s="26" t="str">
        <f t="shared" si="45"/>
        <v/>
      </c>
      <c r="N460" s="102" t="str">
        <f>IF(B460="","",IF(K460='Dados de Entrada'!$L$7,1,0))</f>
        <v/>
      </c>
      <c r="O460" s="26" t="str">
        <f t="shared" si="46"/>
        <v/>
      </c>
      <c r="P460" s="110" t="str">
        <f>IF(B460="","",'Dados de Entrada'!$L$7)</f>
        <v/>
      </c>
      <c r="Q460" s="103" t="str">
        <f t="shared" si="42"/>
        <v/>
      </c>
      <c r="U460" s="18"/>
    </row>
    <row r="461" spans="1:21" ht="14.25" customHeight="1" x14ac:dyDescent="0.25">
      <c r="A461" s="18"/>
      <c r="B461" s="99" t="str">
        <f>IF(AND(YEAR('Dados de Entrada'!N451)&gt;=$D$18,YEAR('Dados de Entrada'!N451)&lt;=$D$19),'Dados de Entrada'!N451,"")</f>
        <v/>
      </c>
      <c r="C461" s="100" t="str">
        <f t="shared" si="43"/>
        <v/>
      </c>
      <c r="D461" s="97" t="str">
        <f>IF(B461="","",IFERROR(
INDEX('Dados de Entrada'!$K$13:$K$35,MATCH(C461,'Dados de Entrada'!$J$13:$J$35,0)),
INDEX('Dados de Entrada'!$K$13:$K$35,MATCH(C461,'Dados de Entrada'!$J$13:$J$35,1))+
(C461-INDEX('Dados de Entrada'!$J$13:$J$35,MATCH(C461,'Dados de Entrada'!$J$13:$J$35,1)))*
(INDEX('Dados de Entrada'!$K$13:$K$35,MATCH(C461,'Dados de Entrada'!$J$13:$J$35,1)+1)-INDEX('Dados de Entrada'!$K$13:$K$35,MATCH(C461,'Dados de Entrada'!$J$13:$J$35,1)))/
(INDEX('Dados de Entrada'!$J$13:$J$35,MATCH(C461,'Dados de Entrada'!$J$13:$J$35,1)+1)-INDEX('Dados de Entrada'!$J$13:$J$35,MATCH(C461,'Dados de Entrada'!$J$13:$J$35,1)))
))</f>
        <v/>
      </c>
      <c r="E461" s="101" t="str">
        <f>IF(B461="","",('Dados de Entrada'!O451/'Dados de Entrada'!$Q$6)*'Dados de Entrada'!$L$4)</f>
        <v/>
      </c>
      <c r="F461" s="101" t="str">
        <f t="shared" si="44"/>
        <v/>
      </c>
      <c r="G461" s="101" t="str">
        <f>IF(B461="","",VLOOKUP(MONTH(B461),Retiradas!$P$3:$S$14,3,FALSE))</f>
        <v/>
      </c>
      <c r="H461" s="137" t="str">
        <f>IF(B461="","",(VLOOKUP(MONTH(B461),Evaporação!$D$5:$F$16,3,FALSE)/(1000*3600*24*VLOOKUP(MONTH(B461),'Dados de Entrada'!$T$11:$V$22,3,FALSE)))*Simulação!D461)</f>
        <v/>
      </c>
      <c r="I461" s="146"/>
      <c r="J461" s="138" t="str">
        <f>IF(B461="","",(E461+I461-F461-G461-H461)*3600*24*VLOOKUP(MONTH(B461),'Dados de Entrada'!$T$11:$V$22,3,FALSE))</f>
        <v/>
      </c>
      <c r="K461" s="100" t="str">
        <f>IF(B461="","",IF(J461+K460&lt;'Dados de Entrada'!$G$7,IF(Simulação!J461+K460&lt;'Dados de Entrada'!$L$7,'Dados de Entrada'!$L$7,J461+K460),'Dados de Entrada'!$G$7))</f>
        <v/>
      </c>
      <c r="L461" s="101" t="str">
        <f>IF(B461="","",IF(AND(J461&gt;0,K461='Dados de Entrada'!$G$7),(J461/(3600*24*VLOOKUP(MONTH(B461),'Dados de Entrada'!$T$11:$V$22,3,FALSE))),0))</f>
        <v/>
      </c>
      <c r="M461" s="26" t="str">
        <f t="shared" si="45"/>
        <v/>
      </c>
      <c r="N461" s="102" t="str">
        <f>IF(B461="","",IF(K461='Dados de Entrada'!$L$7,1,0))</f>
        <v/>
      </c>
      <c r="O461" s="26" t="str">
        <f t="shared" si="46"/>
        <v/>
      </c>
      <c r="P461" s="110" t="str">
        <f>IF(B461="","",'Dados de Entrada'!$L$7)</f>
        <v/>
      </c>
      <c r="Q461" s="103" t="str">
        <f t="shared" si="42"/>
        <v/>
      </c>
      <c r="U461" s="18"/>
    </row>
    <row r="462" spans="1:21" ht="14.25" customHeight="1" x14ac:dyDescent="0.25">
      <c r="A462" s="18"/>
      <c r="B462" s="99" t="str">
        <f>IF(AND(YEAR('Dados de Entrada'!N452)&gt;=$D$18,YEAR('Dados de Entrada'!N452)&lt;=$D$19),'Dados de Entrada'!N452,"")</f>
        <v/>
      </c>
      <c r="C462" s="100" t="str">
        <f t="shared" si="43"/>
        <v/>
      </c>
      <c r="D462" s="97" t="str">
        <f>IF(B462="","",IFERROR(
INDEX('Dados de Entrada'!$K$13:$K$35,MATCH(C462,'Dados de Entrada'!$J$13:$J$35,0)),
INDEX('Dados de Entrada'!$K$13:$K$35,MATCH(C462,'Dados de Entrada'!$J$13:$J$35,1))+
(C462-INDEX('Dados de Entrada'!$J$13:$J$35,MATCH(C462,'Dados de Entrada'!$J$13:$J$35,1)))*
(INDEX('Dados de Entrada'!$K$13:$K$35,MATCH(C462,'Dados de Entrada'!$J$13:$J$35,1)+1)-INDEX('Dados de Entrada'!$K$13:$K$35,MATCH(C462,'Dados de Entrada'!$J$13:$J$35,1)))/
(INDEX('Dados de Entrada'!$J$13:$J$35,MATCH(C462,'Dados de Entrada'!$J$13:$J$35,1)+1)-INDEX('Dados de Entrada'!$J$13:$J$35,MATCH(C462,'Dados de Entrada'!$J$13:$J$35,1)))
))</f>
        <v/>
      </c>
      <c r="E462" s="101" t="str">
        <f>IF(B462="","",('Dados de Entrada'!O452/'Dados de Entrada'!$Q$6)*'Dados de Entrada'!$L$4)</f>
        <v/>
      </c>
      <c r="F462" s="101" t="str">
        <f t="shared" si="44"/>
        <v/>
      </c>
      <c r="G462" s="101" t="str">
        <f>IF(B462="","",VLOOKUP(MONTH(B462),Retiradas!$P$3:$S$14,3,FALSE))</f>
        <v/>
      </c>
      <c r="H462" s="137" t="str">
        <f>IF(B462="","",(VLOOKUP(MONTH(B462),Evaporação!$D$5:$F$16,3,FALSE)/(1000*3600*24*VLOOKUP(MONTH(B462),'Dados de Entrada'!$T$11:$V$22,3,FALSE)))*Simulação!D462)</f>
        <v/>
      </c>
      <c r="I462" s="146"/>
      <c r="J462" s="138" t="str">
        <f>IF(B462="","",(E462+I462-F462-G462-H462)*3600*24*VLOOKUP(MONTH(B462),'Dados de Entrada'!$T$11:$V$22,3,FALSE))</f>
        <v/>
      </c>
      <c r="K462" s="100" t="str">
        <f>IF(B462="","",IF(J462+K461&lt;'Dados de Entrada'!$G$7,IF(Simulação!J462+K461&lt;'Dados de Entrada'!$L$7,'Dados de Entrada'!$L$7,J462+K461),'Dados de Entrada'!$G$7))</f>
        <v/>
      </c>
      <c r="L462" s="101" t="str">
        <f>IF(B462="","",IF(AND(J462&gt;0,K462='Dados de Entrada'!$G$7),(J462/(3600*24*VLOOKUP(MONTH(B462),'Dados de Entrada'!$T$11:$V$22,3,FALSE))),0))</f>
        <v/>
      </c>
      <c r="M462" s="26" t="str">
        <f t="shared" si="45"/>
        <v/>
      </c>
      <c r="N462" s="102" t="str">
        <f>IF(B462="","",IF(K462='Dados de Entrada'!$L$7,1,0))</f>
        <v/>
      </c>
      <c r="O462" s="26" t="str">
        <f t="shared" si="46"/>
        <v/>
      </c>
      <c r="P462" s="110" t="str">
        <f>IF(B462="","",'Dados de Entrada'!$L$7)</f>
        <v/>
      </c>
      <c r="Q462" s="103" t="str">
        <f t="shared" si="42"/>
        <v/>
      </c>
      <c r="U462" s="18"/>
    </row>
    <row r="463" spans="1:21" ht="14.25" customHeight="1" x14ac:dyDescent="0.25">
      <c r="A463" s="18"/>
      <c r="B463" s="99" t="str">
        <f>IF(AND(YEAR('Dados de Entrada'!N453)&gt;=$D$18,YEAR('Dados de Entrada'!N453)&lt;=$D$19),'Dados de Entrada'!N453,"")</f>
        <v/>
      </c>
      <c r="C463" s="100" t="str">
        <f t="shared" si="43"/>
        <v/>
      </c>
      <c r="D463" s="97" t="str">
        <f>IF(B463="","",IFERROR(
INDEX('Dados de Entrada'!$K$13:$K$35,MATCH(C463,'Dados de Entrada'!$J$13:$J$35,0)),
INDEX('Dados de Entrada'!$K$13:$K$35,MATCH(C463,'Dados de Entrada'!$J$13:$J$35,1))+
(C463-INDEX('Dados de Entrada'!$J$13:$J$35,MATCH(C463,'Dados de Entrada'!$J$13:$J$35,1)))*
(INDEX('Dados de Entrada'!$K$13:$K$35,MATCH(C463,'Dados de Entrada'!$J$13:$J$35,1)+1)-INDEX('Dados de Entrada'!$K$13:$K$35,MATCH(C463,'Dados de Entrada'!$J$13:$J$35,1)))/
(INDEX('Dados de Entrada'!$J$13:$J$35,MATCH(C463,'Dados de Entrada'!$J$13:$J$35,1)+1)-INDEX('Dados de Entrada'!$J$13:$J$35,MATCH(C463,'Dados de Entrada'!$J$13:$J$35,1)))
))</f>
        <v/>
      </c>
      <c r="E463" s="101" t="str">
        <f>IF(B463="","",('Dados de Entrada'!O453/'Dados de Entrada'!$Q$6)*'Dados de Entrada'!$L$4)</f>
        <v/>
      </c>
      <c r="F463" s="101" t="str">
        <f t="shared" si="44"/>
        <v/>
      </c>
      <c r="G463" s="101" t="str">
        <f>IF(B463="","",VLOOKUP(MONTH(B463),Retiradas!$P$3:$S$14,3,FALSE))</f>
        <v/>
      </c>
      <c r="H463" s="137" t="str">
        <f>IF(B463="","",(VLOOKUP(MONTH(B463),Evaporação!$D$5:$F$16,3,FALSE)/(1000*3600*24*VLOOKUP(MONTH(B463),'Dados de Entrada'!$T$11:$V$22,3,FALSE)))*Simulação!D463)</f>
        <v/>
      </c>
      <c r="I463" s="146"/>
      <c r="J463" s="138" t="str">
        <f>IF(B463="","",(E463+I463-F463-G463-H463)*3600*24*VLOOKUP(MONTH(B463),'Dados de Entrada'!$T$11:$V$22,3,FALSE))</f>
        <v/>
      </c>
      <c r="K463" s="100" t="str">
        <f>IF(B463="","",IF(J463+K462&lt;'Dados de Entrada'!$G$7,IF(Simulação!J463+K462&lt;'Dados de Entrada'!$L$7,'Dados de Entrada'!$L$7,J463+K462),'Dados de Entrada'!$G$7))</f>
        <v/>
      </c>
      <c r="L463" s="101" t="str">
        <f>IF(B463="","",IF(AND(J463&gt;0,K463='Dados de Entrada'!$G$7),(J463/(3600*24*VLOOKUP(MONTH(B463),'Dados de Entrada'!$T$11:$V$22,3,FALSE))),0))</f>
        <v/>
      </c>
      <c r="M463" s="26" t="str">
        <f t="shared" si="45"/>
        <v/>
      </c>
      <c r="N463" s="102" t="str">
        <f>IF(B463="","",IF(K463='Dados de Entrada'!$L$7,1,0))</f>
        <v/>
      </c>
      <c r="O463" s="26" t="str">
        <f t="shared" si="46"/>
        <v/>
      </c>
      <c r="P463" s="110" t="str">
        <f>IF(B463="","",'Dados de Entrada'!$L$7)</f>
        <v/>
      </c>
      <c r="Q463" s="103" t="str">
        <f t="shared" si="42"/>
        <v/>
      </c>
      <c r="U463" s="18"/>
    </row>
    <row r="464" spans="1:21" ht="14.25" customHeight="1" x14ac:dyDescent="0.25">
      <c r="A464" s="18"/>
      <c r="B464" s="99" t="str">
        <f>IF(AND(YEAR('Dados de Entrada'!N454)&gt;=$D$18,YEAR('Dados de Entrada'!N454)&lt;=$D$19),'Dados de Entrada'!N454,"")</f>
        <v/>
      </c>
      <c r="C464" s="100" t="str">
        <f t="shared" si="43"/>
        <v/>
      </c>
      <c r="D464" s="97" t="str">
        <f>IF(B464="","",IFERROR(
INDEX('Dados de Entrada'!$K$13:$K$35,MATCH(C464,'Dados de Entrada'!$J$13:$J$35,0)),
INDEX('Dados de Entrada'!$K$13:$K$35,MATCH(C464,'Dados de Entrada'!$J$13:$J$35,1))+
(C464-INDEX('Dados de Entrada'!$J$13:$J$35,MATCH(C464,'Dados de Entrada'!$J$13:$J$35,1)))*
(INDEX('Dados de Entrada'!$K$13:$K$35,MATCH(C464,'Dados de Entrada'!$J$13:$J$35,1)+1)-INDEX('Dados de Entrada'!$K$13:$K$35,MATCH(C464,'Dados de Entrada'!$J$13:$J$35,1)))/
(INDEX('Dados de Entrada'!$J$13:$J$35,MATCH(C464,'Dados de Entrada'!$J$13:$J$35,1)+1)-INDEX('Dados de Entrada'!$J$13:$J$35,MATCH(C464,'Dados de Entrada'!$J$13:$J$35,1)))
))</f>
        <v/>
      </c>
      <c r="E464" s="101" t="str">
        <f>IF(B464="","",('Dados de Entrada'!O454/'Dados de Entrada'!$Q$6)*'Dados de Entrada'!$L$4)</f>
        <v/>
      </c>
      <c r="F464" s="101" t="str">
        <f t="shared" si="44"/>
        <v/>
      </c>
      <c r="G464" s="101" t="str">
        <f>IF(B464="","",VLOOKUP(MONTH(B464),Retiradas!$P$3:$S$14,3,FALSE))</f>
        <v/>
      </c>
      <c r="H464" s="137" t="str">
        <f>IF(B464="","",(VLOOKUP(MONTH(B464),Evaporação!$D$5:$F$16,3,FALSE)/(1000*3600*24*VLOOKUP(MONTH(B464),'Dados de Entrada'!$T$11:$V$22,3,FALSE)))*Simulação!D464)</f>
        <v/>
      </c>
      <c r="I464" s="146"/>
      <c r="J464" s="138" t="str">
        <f>IF(B464="","",(E464+I464-F464-G464-H464)*3600*24*VLOOKUP(MONTH(B464),'Dados de Entrada'!$T$11:$V$22,3,FALSE))</f>
        <v/>
      </c>
      <c r="K464" s="100" t="str">
        <f>IF(B464="","",IF(J464+K463&lt;'Dados de Entrada'!$G$7,IF(Simulação!J464+K463&lt;'Dados de Entrada'!$L$7,'Dados de Entrada'!$L$7,J464+K463),'Dados de Entrada'!$G$7))</f>
        <v/>
      </c>
      <c r="L464" s="101" t="str">
        <f>IF(B464="","",IF(AND(J464&gt;0,K464='Dados de Entrada'!$G$7),(J464/(3600*24*VLOOKUP(MONTH(B464),'Dados de Entrada'!$T$11:$V$22,3,FALSE))),0))</f>
        <v/>
      </c>
      <c r="M464" s="26" t="str">
        <f t="shared" si="45"/>
        <v/>
      </c>
      <c r="N464" s="102" t="str">
        <f>IF(B464="","",IF(K464='Dados de Entrada'!$L$7,1,0))</f>
        <v/>
      </c>
      <c r="O464" s="26" t="str">
        <f t="shared" si="46"/>
        <v/>
      </c>
      <c r="P464" s="110" t="str">
        <f>IF(B464="","",'Dados de Entrada'!$L$7)</f>
        <v/>
      </c>
      <c r="Q464" s="103" t="str">
        <f t="shared" si="42"/>
        <v/>
      </c>
      <c r="U464" s="18"/>
    </row>
    <row r="465" spans="1:21" ht="14.25" customHeight="1" x14ac:dyDescent="0.25">
      <c r="A465" s="18"/>
      <c r="B465" s="99" t="str">
        <f>IF(AND(YEAR('Dados de Entrada'!N455)&gt;=$D$18,YEAR('Dados de Entrada'!N455)&lt;=$D$19),'Dados de Entrada'!N455,"")</f>
        <v/>
      </c>
      <c r="C465" s="100" t="str">
        <f t="shared" si="43"/>
        <v/>
      </c>
      <c r="D465" s="97" t="str">
        <f>IF(B465="","",IFERROR(
INDEX('Dados de Entrada'!$K$13:$K$35,MATCH(C465,'Dados de Entrada'!$J$13:$J$35,0)),
INDEX('Dados de Entrada'!$K$13:$K$35,MATCH(C465,'Dados de Entrada'!$J$13:$J$35,1))+
(C465-INDEX('Dados de Entrada'!$J$13:$J$35,MATCH(C465,'Dados de Entrada'!$J$13:$J$35,1)))*
(INDEX('Dados de Entrada'!$K$13:$K$35,MATCH(C465,'Dados de Entrada'!$J$13:$J$35,1)+1)-INDEX('Dados de Entrada'!$K$13:$K$35,MATCH(C465,'Dados de Entrada'!$J$13:$J$35,1)))/
(INDEX('Dados de Entrada'!$J$13:$J$35,MATCH(C465,'Dados de Entrada'!$J$13:$J$35,1)+1)-INDEX('Dados de Entrada'!$J$13:$J$35,MATCH(C465,'Dados de Entrada'!$J$13:$J$35,1)))
))</f>
        <v/>
      </c>
      <c r="E465" s="101" t="str">
        <f>IF(B465="","",('Dados de Entrada'!O455/'Dados de Entrada'!$Q$6)*'Dados de Entrada'!$L$4)</f>
        <v/>
      </c>
      <c r="F465" s="101" t="str">
        <f t="shared" si="44"/>
        <v/>
      </c>
      <c r="G465" s="101" t="str">
        <f>IF(B465="","",VLOOKUP(MONTH(B465),Retiradas!$P$3:$S$14,3,FALSE))</f>
        <v/>
      </c>
      <c r="H465" s="137" t="str">
        <f>IF(B465="","",(VLOOKUP(MONTH(B465),Evaporação!$D$5:$F$16,3,FALSE)/(1000*3600*24*VLOOKUP(MONTH(B465),'Dados de Entrada'!$T$11:$V$22,3,FALSE)))*Simulação!D465)</f>
        <v/>
      </c>
      <c r="I465" s="146"/>
      <c r="J465" s="138" t="str">
        <f>IF(B465="","",(E465+I465-F465-G465-H465)*3600*24*VLOOKUP(MONTH(B465),'Dados de Entrada'!$T$11:$V$22,3,FALSE))</f>
        <v/>
      </c>
      <c r="K465" s="100" t="str">
        <f>IF(B465="","",IF(J465+K464&lt;'Dados de Entrada'!$G$7,IF(Simulação!J465+K464&lt;'Dados de Entrada'!$L$7,'Dados de Entrada'!$L$7,J465+K464),'Dados de Entrada'!$G$7))</f>
        <v/>
      </c>
      <c r="L465" s="101" t="str">
        <f>IF(B465="","",IF(AND(J465&gt;0,K465='Dados de Entrada'!$G$7),(J465/(3600*24*VLOOKUP(MONTH(B465),'Dados de Entrada'!$T$11:$V$22,3,FALSE))),0))</f>
        <v/>
      </c>
      <c r="M465" s="26" t="str">
        <f t="shared" si="45"/>
        <v/>
      </c>
      <c r="N465" s="102" t="str">
        <f>IF(B465="","",IF(K465='Dados de Entrada'!$L$7,1,0))</f>
        <v/>
      </c>
      <c r="O465" s="26" t="str">
        <f t="shared" si="46"/>
        <v/>
      </c>
      <c r="P465" s="110" t="str">
        <f>IF(B465="","",'Dados de Entrada'!$L$7)</f>
        <v/>
      </c>
      <c r="Q465" s="103" t="str">
        <f t="shared" si="42"/>
        <v/>
      </c>
      <c r="U465" s="18"/>
    </row>
    <row r="466" spans="1:21" ht="14.25" customHeight="1" x14ac:dyDescent="0.25">
      <c r="A466" s="18"/>
      <c r="B466" s="99" t="str">
        <f>IF(AND(YEAR('Dados de Entrada'!N456)&gt;=$D$18,YEAR('Dados de Entrada'!N456)&lt;=$D$19),'Dados de Entrada'!N456,"")</f>
        <v/>
      </c>
      <c r="C466" s="100" t="str">
        <f t="shared" si="43"/>
        <v/>
      </c>
      <c r="D466" s="97" t="str">
        <f>IF(B466="","",IFERROR(
INDEX('Dados de Entrada'!$K$13:$K$35,MATCH(C466,'Dados de Entrada'!$J$13:$J$35,0)),
INDEX('Dados de Entrada'!$K$13:$K$35,MATCH(C466,'Dados de Entrada'!$J$13:$J$35,1))+
(C466-INDEX('Dados de Entrada'!$J$13:$J$35,MATCH(C466,'Dados de Entrada'!$J$13:$J$35,1)))*
(INDEX('Dados de Entrada'!$K$13:$K$35,MATCH(C466,'Dados de Entrada'!$J$13:$J$35,1)+1)-INDEX('Dados de Entrada'!$K$13:$K$35,MATCH(C466,'Dados de Entrada'!$J$13:$J$35,1)))/
(INDEX('Dados de Entrada'!$J$13:$J$35,MATCH(C466,'Dados de Entrada'!$J$13:$J$35,1)+1)-INDEX('Dados de Entrada'!$J$13:$J$35,MATCH(C466,'Dados de Entrada'!$J$13:$J$35,1)))
))</f>
        <v/>
      </c>
      <c r="E466" s="101" t="str">
        <f>IF(B466="","",('Dados de Entrada'!O456/'Dados de Entrada'!$Q$6)*'Dados de Entrada'!$L$4)</f>
        <v/>
      </c>
      <c r="F466" s="101" t="str">
        <f t="shared" si="44"/>
        <v/>
      </c>
      <c r="G466" s="101" t="str">
        <f>IF(B466="","",VLOOKUP(MONTH(B466),Retiradas!$P$3:$S$14,3,FALSE))</f>
        <v/>
      </c>
      <c r="H466" s="137" t="str">
        <f>IF(B466="","",(VLOOKUP(MONTH(B466),Evaporação!$D$5:$F$16,3,FALSE)/(1000*3600*24*VLOOKUP(MONTH(B466),'Dados de Entrada'!$T$11:$V$22,3,FALSE)))*Simulação!D466)</f>
        <v/>
      </c>
      <c r="I466" s="146"/>
      <c r="J466" s="138" t="str">
        <f>IF(B466="","",(E466+I466-F466-G466-H466)*3600*24*VLOOKUP(MONTH(B466),'Dados de Entrada'!$T$11:$V$22,3,FALSE))</f>
        <v/>
      </c>
      <c r="K466" s="100" t="str">
        <f>IF(B466="","",IF(J466+K465&lt;'Dados de Entrada'!$G$7,IF(Simulação!J466+K465&lt;'Dados de Entrada'!$L$7,'Dados de Entrada'!$L$7,J466+K465),'Dados de Entrada'!$G$7))</f>
        <v/>
      </c>
      <c r="L466" s="101" t="str">
        <f>IF(B466="","",IF(AND(J466&gt;0,K466='Dados de Entrada'!$G$7),(J466/(3600*24*VLOOKUP(MONTH(B466),'Dados de Entrada'!$T$11:$V$22,3,FALSE))),0))</f>
        <v/>
      </c>
      <c r="M466" s="26" t="str">
        <f t="shared" si="45"/>
        <v/>
      </c>
      <c r="N466" s="102" t="str">
        <f>IF(B466="","",IF(K466='Dados de Entrada'!$L$7,1,0))</f>
        <v/>
      </c>
      <c r="O466" s="26" t="str">
        <f t="shared" si="46"/>
        <v/>
      </c>
      <c r="P466" s="110" t="str">
        <f>IF(B466="","",'Dados de Entrada'!$L$7)</f>
        <v/>
      </c>
      <c r="Q466" s="103" t="str">
        <f t="shared" si="42"/>
        <v/>
      </c>
      <c r="U466" s="18"/>
    </row>
    <row r="467" spans="1:21" ht="14.25" customHeight="1" x14ac:dyDescent="0.25">
      <c r="A467" s="18"/>
      <c r="B467" s="99" t="str">
        <f>IF(AND(YEAR('Dados de Entrada'!N457)&gt;=$D$18,YEAR('Dados de Entrada'!N457)&lt;=$D$19),'Dados de Entrada'!N457,"")</f>
        <v/>
      </c>
      <c r="C467" s="100" t="str">
        <f t="shared" si="43"/>
        <v/>
      </c>
      <c r="D467" s="97" t="str">
        <f>IF(B467="","",IFERROR(
INDEX('Dados de Entrada'!$K$13:$K$35,MATCH(C467,'Dados de Entrada'!$J$13:$J$35,0)),
INDEX('Dados de Entrada'!$K$13:$K$35,MATCH(C467,'Dados de Entrada'!$J$13:$J$35,1))+
(C467-INDEX('Dados de Entrada'!$J$13:$J$35,MATCH(C467,'Dados de Entrada'!$J$13:$J$35,1)))*
(INDEX('Dados de Entrada'!$K$13:$K$35,MATCH(C467,'Dados de Entrada'!$J$13:$J$35,1)+1)-INDEX('Dados de Entrada'!$K$13:$K$35,MATCH(C467,'Dados de Entrada'!$J$13:$J$35,1)))/
(INDEX('Dados de Entrada'!$J$13:$J$35,MATCH(C467,'Dados de Entrada'!$J$13:$J$35,1)+1)-INDEX('Dados de Entrada'!$J$13:$J$35,MATCH(C467,'Dados de Entrada'!$J$13:$J$35,1)))
))</f>
        <v/>
      </c>
      <c r="E467" s="101" t="str">
        <f>IF(B467="","",('Dados de Entrada'!O457/'Dados de Entrada'!$Q$6)*'Dados de Entrada'!$L$4)</f>
        <v/>
      </c>
      <c r="F467" s="101" t="str">
        <f t="shared" si="44"/>
        <v/>
      </c>
      <c r="G467" s="101" t="str">
        <f>IF(B467="","",VLOOKUP(MONTH(B467),Retiradas!$P$3:$S$14,3,FALSE))</f>
        <v/>
      </c>
      <c r="H467" s="137" t="str">
        <f>IF(B467="","",(VLOOKUP(MONTH(B467),Evaporação!$D$5:$F$16,3,FALSE)/(1000*3600*24*VLOOKUP(MONTH(B467),'Dados de Entrada'!$T$11:$V$22,3,FALSE)))*Simulação!D467)</f>
        <v/>
      </c>
      <c r="I467" s="146"/>
      <c r="J467" s="138" t="str">
        <f>IF(B467="","",(E467+I467-F467-G467-H467)*3600*24*VLOOKUP(MONTH(B467),'Dados de Entrada'!$T$11:$V$22,3,FALSE))</f>
        <v/>
      </c>
      <c r="K467" s="100" t="str">
        <f>IF(B467="","",IF(J467+K466&lt;'Dados de Entrada'!$G$7,IF(Simulação!J467+K466&lt;'Dados de Entrada'!$L$7,'Dados de Entrada'!$L$7,J467+K466),'Dados de Entrada'!$G$7))</f>
        <v/>
      </c>
      <c r="L467" s="101" t="str">
        <f>IF(B467="","",IF(AND(J467&gt;0,K467='Dados de Entrada'!$G$7),(J467/(3600*24*VLOOKUP(MONTH(B467),'Dados de Entrada'!$T$11:$V$22,3,FALSE))),0))</f>
        <v/>
      </c>
      <c r="M467" s="26" t="str">
        <f t="shared" si="45"/>
        <v/>
      </c>
      <c r="N467" s="102" t="str">
        <f>IF(B467="","",IF(K467='Dados de Entrada'!$L$7,1,0))</f>
        <v/>
      </c>
      <c r="O467" s="26" t="str">
        <f t="shared" si="46"/>
        <v/>
      </c>
      <c r="P467" s="110" t="str">
        <f>IF(B467="","",'Dados de Entrada'!$L$7)</f>
        <v/>
      </c>
      <c r="Q467" s="103" t="str">
        <f t="shared" si="42"/>
        <v/>
      </c>
      <c r="U467" s="18"/>
    </row>
    <row r="468" spans="1:21" ht="14.25" customHeight="1" x14ac:dyDescent="0.25">
      <c r="A468" s="18"/>
      <c r="B468" s="99" t="str">
        <f>IF(AND(YEAR('Dados de Entrada'!N458)&gt;=$D$18,YEAR('Dados de Entrada'!N458)&lt;=$D$19),'Dados de Entrada'!N458,"")</f>
        <v/>
      </c>
      <c r="C468" s="100" t="str">
        <f t="shared" si="43"/>
        <v/>
      </c>
      <c r="D468" s="97" t="str">
        <f>IF(B468="","",IFERROR(
INDEX('Dados de Entrada'!$K$13:$K$35,MATCH(C468,'Dados de Entrada'!$J$13:$J$35,0)),
INDEX('Dados de Entrada'!$K$13:$K$35,MATCH(C468,'Dados de Entrada'!$J$13:$J$35,1))+
(C468-INDEX('Dados de Entrada'!$J$13:$J$35,MATCH(C468,'Dados de Entrada'!$J$13:$J$35,1)))*
(INDEX('Dados de Entrada'!$K$13:$K$35,MATCH(C468,'Dados de Entrada'!$J$13:$J$35,1)+1)-INDEX('Dados de Entrada'!$K$13:$K$35,MATCH(C468,'Dados de Entrada'!$J$13:$J$35,1)))/
(INDEX('Dados de Entrada'!$J$13:$J$35,MATCH(C468,'Dados de Entrada'!$J$13:$J$35,1)+1)-INDEX('Dados de Entrada'!$J$13:$J$35,MATCH(C468,'Dados de Entrada'!$J$13:$J$35,1)))
))</f>
        <v/>
      </c>
      <c r="E468" s="101" t="str">
        <f>IF(B468="","",('Dados de Entrada'!O458/'Dados de Entrada'!$Q$6)*'Dados de Entrada'!$L$4)</f>
        <v/>
      </c>
      <c r="F468" s="101" t="str">
        <f t="shared" si="44"/>
        <v/>
      </c>
      <c r="G468" s="101" t="str">
        <f>IF(B468="","",VLOOKUP(MONTH(B468),Retiradas!$P$3:$S$14,3,FALSE))</f>
        <v/>
      </c>
      <c r="H468" s="137" t="str">
        <f>IF(B468="","",(VLOOKUP(MONTH(B468),Evaporação!$D$5:$F$16,3,FALSE)/(1000*3600*24*VLOOKUP(MONTH(B468),'Dados de Entrada'!$T$11:$V$22,3,FALSE)))*Simulação!D468)</f>
        <v/>
      </c>
      <c r="I468" s="146"/>
      <c r="J468" s="138" t="str">
        <f>IF(B468="","",(E468+I468-F468-G468-H468)*3600*24*VLOOKUP(MONTH(B468),'Dados de Entrada'!$T$11:$V$22,3,FALSE))</f>
        <v/>
      </c>
      <c r="K468" s="100" t="str">
        <f>IF(B468="","",IF(J468+K467&lt;'Dados de Entrada'!$G$7,IF(Simulação!J468+K467&lt;'Dados de Entrada'!$L$7,'Dados de Entrada'!$L$7,J468+K467),'Dados de Entrada'!$G$7))</f>
        <v/>
      </c>
      <c r="L468" s="101" t="str">
        <f>IF(B468="","",IF(AND(J468&gt;0,K468='Dados de Entrada'!$G$7),(J468/(3600*24*VLOOKUP(MONTH(B468),'Dados de Entrada'!$T$11:$V$22,3,FALSE))),0))</f>
        <v/>
      </c>
      <c r="M468" s="26" t="str">
        <f t="shared" si="45"/>
        <v/>
      </c>
      <c r="N468" s="102" t="str">
        <f>IF(B468="","",IF(K468='Dados de Entrada'!$L$7,1,0))</f>
        <v/>
      </c>
      <c r="O468" s="26" t="str">
        <f t="shared" si="46"/>
        <v/>
      </c>
      <c r="P468" s="110" t="str">
        <f>IF(B468="","",'Dados de Entrada'!$L$7)</f>
        <v/>
      </c>
      <c r="Q468" s="103" t="str">
        <f t="shared" si="42"/>
        <v/>
      </c>
      <c r="U468" s="18"/>
    </row>
    <row r="469" spans="1:21" ht="14.25" customHeight="1" x14ac:dyDescent="0.25">
      <c r="A469" s="18"/>
      <c r="B469" s="99" t="str">
        <f>IF(AND(YEAR('Dados de Entrada'!N459)&gt;=$D$18,YEAR('Dados de Entrada'!N459)&lt;=$D$19),'Dados de Entrada'!N459,"")</f>
        <v/>
      </c>
      <c r="C469" s="100" t="str">
        <f t="shared" si="43"/>
        <v/>
      </c>
      <c r="D469" s="97" t="str">
        <f>IF(B469="","",IFERROR(
INDEX('Dados de Entrada'!$K$13:$K$35,MATCH(C469,'Dados de Entrada'!$J$13:$J$35,0)),
INDEX('Dados de Entrada'!$K$13:$K$35,MATCH(C469,'Dados de Entrada'!$J$13:$J$35,1))+
(C469-INDEX('Dados de Entrada'!$J$13:$J$35,MATCH(C469,'Dados de Entrada'!$J$13:$J$35,1)))*
(INDEX('Dados de Entrada'!$K$13:$K$35,MATCH(C469,'Dados de Entrada'!$J$13:$J$35,1)+1)-INDEX('Dados de Entrada'!$K$13:$K$35,MATCH(C469,'Dados de Entrada'!$J$13:$J$35,1)))/
(INDEX('Dados de Entrada'!$J$13:$J$35,MATCH(C469,'Dados de Entrada'!$J$13:$J$35,1)+1)-INDEX('Dados de Entrada'!$J$13:$J$35,MATCH(C469,'Dados de Entrada'!$J$13:$J$35,1)))
))</f>
        <v/>
      </c>
      <c r="E469" s="101" t="str">
        <f>IF(B469="","",('Dados de Entrada'!O459/'Dados de Entrada'!$Q$6)*'Dados de Entrada'!$L$4)</f>
        <v/>
      </c>
      <c r="F469" s="101" t="str">
        <f t="shared" si="44"/>
        <v/>
      </c>
      <c r="G469" s="101" t="str">
        <f>IF(B469="","",VLOOKUP(MONTH(B469),Retiradas!$P$3:$S$14,3,FALSE))</f>
        <v/>
      </c>
      <c r="H469" s="137" t="str">
        <f>IF(B469="","",(VLOOKUP(MONTH(B469),Evaporação!$D$5:$F$16,3,FALSE)/(1000*3600*24*VLOOKUP(MONTH(B469),'Dados de Entrada'!$T$11:$V$22,3,FALSE)))*Simulação!D469)</f>
        <v/>
      </c>
      <c r="I469" s="146"/>
      <c r="J469" s="138" t="str">
        <f>IF(B469="","",(E469+I469-F469-G469-H469)*3600*24*VLOOKUP(MONTH(B469),'Dados de Entrada'!$T$11:$V$22,3,FALSE))</f>
        <v/>
      </c>
      <c r="K469" s="100" t="str">
        <f>IF(B469="","",IF(J469+K468&lt;'Dados de Entrada'!$G$7,IF(Simulação!J469+K468&lt;'Dados de Entrada'!$L$7,'Dados de Entrada'!$L$7,J469+K468),'Dados de Entrada'!$G$7))</f>
        <v/>
      </c>
      <c r="L469" s="101" t="str">
        <f>IF(B469="","",IF(AND(J469&gt;0,K469='Dados de Entrada'!$G$7),(J469/(3600*24*VLOOKUP(MONTH(B469),'Dados de Entrada'!$T$11:$V$22,3,FALSE))),0))</f>
        <v/>
      </c>
      <c r="M469" s="26" t="str">
        <f t="shared" si="45"/>
        <v/>
      </c>
      <c r="N469" s="102" t="str">
        <f>IF(B469="","",IF(K469='Dados de Entrada'!$L$7,1,0))</f>
        <v/>
      </c>
      <c r="O469" s="26" t="str">
        <f t="shared" si="46"/>
        <v/>
      </c>
      <c r="P469" s="110" t="str">
        <f>IF(B469="","",'Dados de Entrada'!$L$7)</f>
        <v/>
      </c>
      <c r="Q469" s="103" t="str">
        <f t="shared" si="42"/>
        <v/>
      </c>
      <c r="U469" s="18"/>
    </row>
    <row r="470" spans="1:21" ht="14.25" customHeight="1" x14ac:dyDescent="0.25">
      <c r="A470" s="18"/>
      <c r="B470" s="99" t="str">
        <f>IF(AND(YEAR('Dados de Entrada'!N460)&gt;=$D$18,YEAR('Dados de Entrada'!N460)&lt;=$D$19),'Dados de Entrada'!N460,"")</f>
        <v/>
      </c>
      <c r="C470" s="100" t="str">
        <f t="shared" si="43"/>
        <v/>
      </c>
      <c r="D470" s="97" t="str">
        <f>IF(B470="","",IFERROR(
INDEX('Dados de Entrada'!$K$13:$K$35,MATCH(C470,'Dados de Entrada'!$J$13:$J$35,0)),
INDEX('Dados de Entrada'!$K$13:$K$35,MATCH(C470,'Dados de Entrada'!$J$13:$J$35,1))+
(C470-INDEX('Dados de Entrada'!$J$13:$J$35,MATCH(C470,'Dados de Entrada'!$J$13:$J$35,1)))*
(INDEX('Dados de Entrada'!$K$13:$K$35,MATCH(C470,'Dados de Entrada'!$J$13:$J$35,1)+1)-INDEX('Dados de Entrada'!$K$13:$K$35,MATCH(C470,'Dados de Entrada'!$J$13:$J$35,1)))/
(INDEX('Dados de Entrada'!$J$13:$J$35,MATCH(C470,'Dados de Entrada'!$J$13:$J$35,1)+1)-INDEX('Dados de Entrada'!$J$13:$J$35,MATCH(C470,'Dados de Entrada'!$J$13:$J$35,1)))
))</f>
        <v/>
      </c>
      <c r="E470" s="101" t="str">
        <f>IF(B470="","",('Dados de Entrada'!O460/'Dados de Entrada'!$Q$6)*'Dados de Entrada'!$L$4)</f>
        <v/>
      </c>
      <c r="F470" s="101" t="str">
        <f t="shared" si="44"/>
        <v/>
      </c>
      <c r="G470" s="101" t="str">
        <f>IF(B470="","",VLOOKUP(MONTH(B470),Retiradas!$P$3:$S$14,3,FALSE))</f>
        <v/>
      </c>
      <c r="H470" s="137" t="str">
        <f>IF(B470="","",(VLOOKUP(MONTH(B470),Evaporação!$D$5:$F$16,3,FALSE)/(1000*3600*24*VLOOKUP(MONTH(B470),'Dados de Entrada'!$T$11:$V$22,3,FALSE)))*Simulação!D470)</f>
        <v/>
      </c>
      <c r="I470" s="146"/>
      <c r="J470" s="138" t="str">
        <f>IF(B470="","",(E470+I470-F470-G470-H470)*3600*24*VLOOKUP(MONTH(B470),'Dados de Entrada'!$T$11:$V$22,3,FALSE))</f>
        <v/>
      </c>
      <c r="K470" s="100" t="str">
        <f>IF(B470="","",IF(J470+K469&lt;'Dados de Entrada'!$G$7,IF(Simulação!J470+K469&lt;'Dados de Entrada'!$L$7,'Dados de Entrada'!$L$7,J470+K469),'Dados de Entrada'!$G$7))</f>
        <v/>
      </c>
      <c r="L470" s="101" t="str">
        <f>IF(B470="","",IF(AND(J470&gt;0,K470='Dados de Entrada'!$G$7),(J470/(3600*24*VLOOKUP(MONTH(B470),'Dados de Entrada'!$T$11:$V$22,3,FALSE))),0))</f>
        <v/>
      </c>
      <c r="M470" s="26" t="str">
        <f t="shared" si="45"/>
        <v/>
      </c>
      <c r="N470" s="102" t="str">
        <f>IF(B470="","",IF(K470='Dados de Entrada'!$L$7,1,0))</f>
        <v/>
      </c>
      <c r="O470" s="26" t="str">
        <f t="shared" si="46"/>
        <v/>
      </c>
      <c r="P470" s="110" t="str">
        <f>IF(B470="","",'Dados de Entrada'!$L$7)</f>
        <v/>
      </c>
      <c r="Q470" s="103" t="str">
        <f t="shared" si="42"/>
        <v/>
      </c>
      <c r="U470" s="18"/>
    </row>
    <row r="471" spans="1:21" ht="14.25" customHeight="1" x14ac:dyDescent="0.25">
      <c r="A471" s="18"/>
      <c r="B471" s="99" t="str">
        <f>IF(AND(YEAR('Dados de Entrada'!N461)&gt;=$D$18,YEAR('Dados de Entrada'!N461)&lt;=$D$19),'Dados de Entrada'!N461,"")</f>
        <v/>
      </c>
      <c r="C471" s="100" t="str">
        <f t="shared" si="43"/>
        <v/>
      </c>
      <c r="D471" s="97" t="str">
        <f>IF(B471="","",IFERROR(
INDEX('Dados de Entrada'!$K$13:$K$35,MATCH(C471,'Dados de Entrada'!$J$13:$J$35,0)),
INDEX('Dados de Entrada'!$K$13:$K$35,MATCH(C471,'Dados de Entrada'!$J$13:$J$35,1))+
(C471-INDEX('Dados de Entrada'!$J$13:$J$35,MATCH(C471,'Dados de Entrada'!$J$13:$J$35,1)))*
(INDEX('Dados de Entrada'!$K$13:$K$35,MATCH(C471,'Dados de Entrada'!$J$13:$J$35,1)+1)-INDEX('Dados de Entrada'!$K$13:$K$35,MATCH(C471,'Dados de Entrada'!$J$13:$J$35,1)))/
(INDEX('Dados de Entrada'!$J$13:$J$35,MATCH(C471,'Dados de Entrada'!$J$13:$J$35,1)+1)-INDEX('Dados de Entrada'!$J$13:$J$35,MATCH(C471,'Dados de Entrada'!$J$13:$J$35,1)))
))</f>
        <v/>
      </c>
      <c r="E471" s="101" t="str">
        <f>IF(B471="","",('Dados de Entrada'!O461/'Dados de Entrada'!$Q$6)*'Dados de Entrada'!$L$4)</f>
        <v/>
      </c>
      <c r="F471" s="101" t="str">
        <f t="shared" si="44"/>
        <v/>
      </c>
      <c r="G471" s="101" t="str">
        <f>IF(B471="","",VLOOKUP(MONTH(B471),Retiradas!$P$3:$S$14,3,FALSE))</f>
        <v/>
      </c>
      <c r="H471" s="137" t="str">
        <f>IF(B471="","",(VLOOKUP(MONTH(B471),Evaporação!$D$5:$F$16,3,FALSE)/(1000*3600*24*VLOOKUP(MONTH(B471),'Dados de Entrada'!$T$11:$V$22,3,FALSE)))*Simulação!D471)</f>
        <v/>
      </c>
      <c r="I471" s="146"/>
      <c r="J471" s="138" t="str">
        <f>IF(B471="","",(E471+I471-F471-G471-H471)*3600*24*VLOOKUP(MONTH(B471),'Dados de Entrada'!$T$11:$V$22,3,FALSE))</f>
        <v/>
      </c>
      <c r="K471" s="100" t="str">
        <f>IF(B471="","",IF(J471+K470&lt;'Dados de Entrada'!$G$7,IF(Simulação!J471+K470&lt;'Dados de Entrada'!$L$7,'Dados de Entrada'!$L$7,J471+K470),'Dados de Entrada'!$G$7))</f>
        <v/>
      </c>
      <c r="L471" s="101" t="str">
        <f>IF(B471="","",IF(AND(J471&gt;0,K471='Dados de Entrada'!$G$7),(J471/(3600*24*VLOOKUP(MONTH(B471),'Dados de Entrada'!$T$11:$V$22,3,FALSE))),0))</f>
        <v/>
      </c>
      <c r="M471" s="26" t="str">
        <f t="shared" si="45"/>
        <v/>
      </c>
      <c r="N471" s="102" t="str">
        <f>IF(B471="","",IF(K471='Dados de Entrada'!$L$7,1,0))</f>
        <v/>
      </c>
      <c r="O471" s="26" t="str">
        <f t="shared" si="46"/>
        <v/>
      </c>
      <c r="P471" s="110" t="str">
        <f>IF(B471="","",'Dados de Entrada'!$L$7)</f>
        <v/>
      </c>
      <c r="Q471" s="103" t="str">
        <f t="shared" ref="Q471:Q534" si="47">IF(B471&lt;&gt;"",Q470+1,"")</f>
        <v/>
      </c>
      <c r="U471" s="18"/>
    </row>
    <row r="472" spans="1:21" ht="14.25" customHeight="1" x14ac:dyDescent="0.25">
      <c r="A472" s="18"/>
      <c r="B472" s="99" t="str">
        <f>IF(AND(YEAR('Dados de Entrada'!N462)&gt;=$D$18,YEAR('Dados de Entrada'!N462)&lt;=$D$19),'Dados de Entrada'!N462,"")</f>
        <v/>
      </c>
      <c r="C472" s="100" t="str">
        <f t="shared" si="43"/>
        <v/>
      </c>
      <c r="D472" s="97" t="str">
        <f>IF(B472="","",IFERROR(
INDEX('Dados de Entrada'!$K$13:$K$35,MATCH(C472,'Dados de Entrada'!$J$13:$J$35,0)),
INDEX('Dados de Entrada'!$K$13:$K$35,MATCH(C472,'Dados de Entrada'!$J$13:$J$35,1))+
(C472-INDEX('Dados de Entrada'!$J$13:$J$35,MATCH(C472,'Dados de Entrada'!$J$13:$J$35,1)))*
(INDEX('Dados de Entrada'!$K$13:$K$35,MATCH(C472,'Dados de Entrada'!$J$13:$J$35,1)+1)-INDEX('Dados de Entrada'!$K$13:$K$35,MATCH(C472,'Dados de Entrada'!$J$13:$J$35,1)))/
(INDEX('Dados de Entrada'!$J$13:$J$35,MATCH(C472,'Dados de Entrada'!$J$13:$J$35,1)+1)-INDEX('Dados de Entrada'!$J$13:$J$35,MATCH(C472,'Dados de Entrada'!$J$13:$J$35,1)))
))</f>
        <v/>
      </c>
      <c r="E472" s="101" t="str">
        <f>IF(B472="","",('Dados de Entrada'!O462/'Dados de Entrada'!$Q$6)*'Dados de Entrada'!$L$4)</f>
        <v/>
      </c>
      <c r="F472" s="101" t="str">
        <f t="shared" si="44"/>
        <v/>
      </c>
      <c r="G472" s="101" t="str">
        <f>IF(B472="","",VLOOKUP(MONTH(B472),Retiradas!$P$3:$S$14,3,FALSE))</f>
        <v/>
      </c>
      <c r="H472" s="137" t="str">
        <f>IF(B472="","",(VLOOKUP(MONTH(B472),Evaporação!$D$5:$F$16,3,FALSE)/(1000*3600*24*VLOOKUP(MONTH(B472),'Dados de Entrada'!$T$11:$V$22,3,FALSE)))*Simulação!D472)</f>
        <v/>
      </c>
      <c r="I472" s="146"/>
      <c r="J472" s="138" t="str">
        <f>IF(B472="","",(E472+I472-F472-G472-H472)*3600*24*VLOOKUP(MONTH(B472),'Dados de Entrada'!$T$11:$V$22,3,FALSE))</f>
        <v/>
      </c>
      <c r="K472" s="100" t="str">
        <f>IF(B472="","",IF(J472+K471&lt;'Dados de Entrada'!$G$7,IF(Simulação!J472+K471&lt;'Dados de Entrada'!$L$7,'Dados de Entrada'!$L$7,J472+K471),'Dados de Entrada'!$G$7))</f>
        <v/>
      </c>
      <c r="L472" s="101" t="str">
        <f>IF(B472="","",IF(AND(J472&gt;0,K472='Dados de Entrada'!$G$7),(J472/(3600*24*VLOOKUP(MONTH(B472),'Dados de Entrada'!$T$11:$V$22,3,FALSE))),0))</f>
        <v/>
      </c>
      <c r="M472" s="26" t="str">
        <f t="shared" si="45"/>
        <v/>
      </c>
      <c r="N472" s="102" t="str">
        <f>IF(B472="","",IF(K472='Dados de Entrada'!$L$7,1,0))</f>
        <v/>
      </c>
      <c r="O472" s="26" t="str">
        <f t="shared" si="46"/>
        <v/>
      </c>
      <c r="P472" s="110" t="str">
        <f>IF(B472="","",'Dados de Entrada'!$L$7)</f>
        <v/>
      </c>
      <c r="Q472" s="103" t="str">
        <f t="shared" si="47"/>
        <v/>
      </c>
      <c r="U472" s="18"/>
    </row>
    <row r="473" spans="1:21" ht="14.25" customHeight="1" x14ac:dyDescent="0.25">
      <c r="A473" s="18"/>
      <c r="B473" s="99" t="str">
        <f>IF(AND(YEAR('Dados de Entrada'!N463)&gt;=$D$18,YEAR('Dados de Entrada'!N463)&lt;=$D$19),'Dados de Entrada'!N463,"")</f>
        <v/>
      </c>
      <c r="C473" s="100" t="str">
        <f t="shared" si="43"/>
        <v/>
      </c>
      <c r="D473" s="97" t="str">
        <f>IF(B473="","",IFERROR(
INDEX('Dados de Entrada'!$K$13:$K$35,MATCH(C473,'Dados de Entrada'!$J$13:$J$35,0)),
INDEX('Dados de Entrada'!$K$13:$K$35,MATCH(C473,'Dados de Entrada'!$J$13:$J$35,1))+
(C473-INDEX('Dados de Entrada'!$J$13:$J$35,MATCH(C473,'Dados de Entrada'!$J$13:$J$35,1)))*
(INDEX('Dados de Entrada'!$K$13:$K$35,MATCH(C473,'Dados de Entrada'!$J$13:$J$35,1)+1)-INDEX('Dados de Entrada'!$K$13:$K$35,MATCH(C473,'Dados de Entrada'!$J$13:$J$35,1)))/
(INDEX('Dados de Entrada'!$J$13:$J$35,MATCH(C473,'Dados de Entrada'!$J$13:$J$35,1)+1)-INDEX('Dados de Entrada'!$J$13:$J$35,MATCH(C473,'Dados de Entrada'!$J$13:$J$35,1)))
))</f>
        <v/>
      </c>
      <c r="E473" s="101" t="str">
        <f>IF(B473="","",('Dados de Entrada'!O463/'Dados de Entrada'!$Q$6)*'Dados de Entrada'!$L$4)</f>
        <v/>
      </c>
      <c r="F473" s="101" t="str">
        <f t="shared" si="44"/>
        <v/>
      </c>
      <c r="G473" s="101" t="str">
        <f>IF(B473="","",VLOOKUP(MONTH(B473),Retiradas!$P$3:$S$14,3,FALSE))</f>
        <v/>
      </c>
      <c r="H473" s="137" t="str">
        <f>IF(B473="","",(VLOOKUP(MONTH(B473),Evaporação!$D$5:$F$16,3,FALSE)/(1000*3600*24*VLOOKUP(MONTH(B473),'Dados de Entrada'!$T$11:$V$22,3,FALSE)))*Simulação!D473)</f>
        <v/>
      </c>
      <c r="I473" s="146"/>
      <c r="J473" s="138" t="str">
        <f>IF(B473="","",(E473+I473-F473-G473-H473)*3600*24*VLOOKUP(MONTH(B473),'Dados de Entrada'!$T$11:$V$22,3,FALSE))</f>
        <v/>
      </c>
      <c r="K473" s="100" t="str">
        <f>IF(B473="","",IF(J473+K472&lt;'Dados de Entrada'!$G$7,IF(Simulação!J473+K472&lt;'Dados de Entrada'!$L$7,'Dados de Entrada'!$L$7,J473+K472),'Dados de Entrada'!$G$7))</f>
        <v/>
      </c>
      <c r="L473" s="101" t="str">
        <f>IF(B473="","",IF(AND(J473&gt;0,K473='Dados de Entrada'!$G$7),(J473/(3600*24*VLOOKUP(MONTH(B473),'Dados de Entrada'!$T$11:$V$22,3,FALSE))),0))</f>
        <v/>
      </c>
      <c r="M473" s="26" t="str">
        <f t="shared" si="45"/>
        <v/>
      </c>
      <c r="N473" s="102" t="str">
        <f>IF(B473="","",IF(K473='Dados de Entrada'!$L$7,1,0))</f>
        <v/>
      </c>
      <c r="O473" s="26" t="str">
        <f t="shared" si="46"/>
        <v/>
      </c>
      <c r="P473" s="110" t="str">
        <f>IF(B473="","",'Dados de Entrada'!$L$7)</f>
        <v/>
      </c>
      <c r="Q473" s="103" t="str">
        <f t="shared" si="47"/>
        <v/>
      </c>
      <c r="U473" s="18"/>
    </row>
    <row r="474" spans="1:21" ht="14.25" customHeight="1" x14ac:dyDescent="0.25">
      <c r="A474" s="18"/>
      <c r="B474" s="99" t="str">
        <f>IF(AND(YEAR('Dados de Entrada'!N464)&gt;=$D$18,YEAR('Dados de Entrada'!N464)&lt;=$D$19),'Dados de Entrada'!N464,"")</f>
        <v/>
      </c>
      <c r="C474" s="100" t="str">
        <f t="shared" si="43"/>
        <v/>
      </c>
      <c r="D474" s="97" t="str">
        <f>IF(B474="","",IFERROR(
INDEX('Dados de Entrada'!$K$13:$K$35,MATCH(C474,'Dados de Entrada'!$J$13:$J$35,0)),
INDEX('Dados de Entrada'!$K$13:$K$35,MATCH(C474,'Dados de Entrada'!$J$13:$J$35,1))+
(C474-INDEX('Dados de Entrada'!$J$13:$J$35,MATCH(C474,'Dados de Entrada'!$J$13:$J$35,1)))*
(INDEX('Dados de Entrada'!$K$13:$K$35,MATCH(C474,'Dados de Entrada'!$J$13:$J$35,1)+1)-INDEX('Dados de Entrada'!$K$13:$K$35,MATCH(C474,'Dados de Entrada'!$J$13:$J$35,1)))/
(INDEX('Dados de Entrada'!$J$13:$J$35,MATCH(C474,'Dados de Entrada'!$J$13:$J$35,1)+1)-INDEX('Dados de Entrada'!$J$13:$J$35,MATCH(C474,'Dados de Entrada'!$J$13:$J$35,1)))
))</f>
        <v/>
      </c>
      <c r="E474" s="101" t="str">
        <f>IF(B474="","",('Dados de Entrada'!O464/'Dados de Entrada'!$Q$6)*'Dados de Entrada'!$L$4)</f>
        <v/>
      </c>
      <c r="F474" s="101" t="str">
        <f t="shared" si="44"/>
        <v/>
      </c>
      <c r="G474" s="101" t="str">
        <f>IF(B474="","",VLOOKUP(MONTH(B474),Retiradas!$P$3:$S$14,3,FALSE))</f>
        <v/>
      </c>
      <c r="H474" s="137" t="str">
        <f>IF(B474="","",(VLOOKUP(MONTH(B474),Evaporação!$D$5:$F$16,3,FALSE)/(1000*3600*24*VLOOKUP(MONTH(B474),'Dados de Entrada'!$T$11:$V$22,3,FALSE)))*Simulação!D474)</f>
        <v/>
      </c>
      <c r="I474" s="146"/>
      <c r="J474" s="138" t="str">
        <f>IF(B474="","",(E474+I474-F474-G474-H474)*3600*24*VLOOKUP(MONTH(B474),'Dados de Entrada'!$T$11:$V$22,3,FALSE))</f>
        <v/>
      </c>
      <c r="K474" s="100" t="str">
        <f>IF(B474="","",IF(J474+K473&lt;'Dados de Entrada'!$G$7,IF(Simulação!J474+K473&lt;'Dados de Entrada'!$L$7,'Dados de Entrada'!$L$7,J474+K473),'Dados de Entrada'!$G$7))</f>
        <v/>
      </c>
      <c r="L474" s="101" t="str">
        <f>IF(B474="","",IF(AND(J474&gt;0,K474='Dados de Entrada'!$G$7),(J474/(3600*24*VLOOKUP(MONTH(B474),'Dados de Entrada'!$T$11:$V$22,3,FALSE))),0))</f>
        <v/>
      </c>
      <c r="M474" s="26" t="str">
        <f t="shared" si="45"/>
        <v/>
      </c>
      <c r="N474" s="102" t="str">
        <f>IF(B474="","",IF(K474='Dados de Entrada'!$L$7,1,0))</f>
        <v/>
      </c>
      <c r="O474" s="26" t="str">
        <f t="shared" si="46"/>
        <v/>
      </c>
      <c r="P474" s="110" t="str">
        <f>IF(B474="","",'Dados de Entrada'!$L$7)</f>
        <v/>
      </c>
      <c r="Q474" s="103" t="str">
        <f t="shared" si="47"/>
        <v/>
      </c>
      <c r="U474" s="18"/>
    </row>
    <row r="475" spans="1:21" ht="14.25" customHeight="1" x14ac:dyDescent="0.25">
      <c r="A475" s="18"/>
      <c r="B475" s="99" t="str">
        <f>IF(AND(YEAR('Dados de Entrada'!N465)&gt;=$D$18,YEAR('Dados de Entrada'!N465)&lt;=$D$19),'Dados de Entrada'!N465,"")</f>
        <v/>
      </c>
      <c r="C475" s="100" t="str">
        <f t="shared" si="43"/>
        <v/>
      </c>
      <c r="D475" s="97" t="str">
        <f>IF(B475="","",IFERROR(
INDEX('Dados de Entrada'!$K$13:$K$35,MATCH(C475,'Dados de Entrada'!$J$13:$J$35,0)),
INDEX('Dados de Entrada'!$K$13:$K$35,MATCH(C475,'Dados de Entrada'!$J$13:$J$35,1))+
(C475-INDEX('Dados de Entrada'!$J$13:$J$35,MATCH(C475,'Dados de Entrada'!$J$13:$J$35,1)))*
(INDEX('Dados de Entrada'!$K$13:$K$35,MATCH(C475,'Dados de Entrada'!$J$13:$J$35,1)+1)-INDEX('Dados de Entrada'!$K$13:$K$35,MATCH(C475,'Dados de Entrada'!$J$13:$J$35,1)))/
(INDEX('Dados de Entrada'!$J$13:$J$35,MATCH(C475,'Dados de Entrada'!$J$13:$J$35,1)+1)-INDEX('Dados de Entrada'!$J$13:$J$35,MATCH(C475,'Dados de Entrada'!$J$13:$J$35,1)))
))</f>
        <v/>
      </c>
      <c r="E475" s="101" t="str">
        <f>IF(B475="","",('Dados de Entrada'!O465/'Dados de Entrada'!$Q$6)*'Dados de Entrada'!$L$4)</f>
        <v/>
      </c>
      <c r="F475" s="101" t="str">
        <f t="shared" si="44"/>
        <v/>
      </c>
      <c r="G475" s="101" t="str">
        <f>IF(B475="","",VLOOKUP(MONTH(B475),Retiradas!$P$3:$S$14,3,FALSE))</f>
        <v/>
      </c>
      <c r="H475" s="137" t="str">
        <f>IF(B475="","",(VLOOKUP(MONTH(B475),Evaporação!$D$5:$F$16,3,FALSE)/(1000*3600*24*VLOOKUP(MONTH(B475),'Dados de Entrada'!$T$11:$V$22,3,FALSE)))*Simulação!D475)</f>
        <v/>
      </c>
      <c r="I475" s="146"/>
      <c r="J475" s="138" t="str">
        <f>IF(B475="","",(E475+I475-F475-G475-H475)*3600*24*VLOOKUP(MONTH(B475),'Dados de Entrada'!$T$11:$V$22,3,FALSE))</f>
        <v/>
      </c>
      <c r="K475" s="100" t="str">
        <f>IF(B475="","",IF(J475+K474&lt;'Dados de Entrada'!$G$7,IF(Simulação!J475+K474&lt;'Dados de Entrada'!$L$7,'Dados de Entrada'!$L$7,J475+K474),'Dados de Entrada'!$G$7))</f>
        <v/>
      </c>
      <c r="L475" s="101" t="str">
        <f>IF(B475="","",IF(AND(J475&gt;0,K475='Dados de Entrada'!$G$7),(J475/(3600*24*VLOOKUP(MONTH(B475),'Dados de Entrada'!$T$11:$V$22,3,FALSE))),0))</f>
        <v/>
      </c>
      <c r="M475" s="26" t="str">
        <f t="shared" si="45"/>
        <v/>
      </c>
      <c r="N475" s="102" t="str">
        <f>IF(B475="","",IF(K475='Dados de Entrada'!$L$7,1,0))</f>
        <v/>
      </c>
      <c r="O475" s="26" t="str">
        <f t="shared" si="46"/>
        <v/>
      </c>
      <c r="P475" s="110" t="str">
        <f>IF(B475="","",'Dados de Entrada'!$L$7)</f>
        <v/>
      </c>
      <c r="Q475" s="103" t="str">
        <f t="shared" si="47"/>
        <v/>
      </c>
      <c r="U475" s="18"/>
    </row>
    <row r="476" spans="1:21" ht="14.25" customHeight="1" x14ac:dyDescent="0.25">
      <c r="A476" s="18"/>
      <c r="B476" s="99" t="str">
        <f>IF(AND(YEAR('Dados de Entrada'!N466)&gt;=$D$18,YEAR('Dados de Entrada'!N466)&lt;=$D$19),'Dados de Entrada'!N466,"")</f>
        <v/>
      </c>
      <c r="C476" s="100" t="str">
        <f t="shared" si="43"/>
        <v/>
      </c>
      <c r="D476" s="97" t="str">
        <f>IF(B476="","",IFERROR(
INDEX('Dados de Entrada'!$K$13:$K$35,MATCH(C476,'Dados de Entrada'!$J$13:$J$35,0)),
INDEX('Dados de Entrada'!$K$13:$K$35,MATCH(C476,'Dados de Entrada'!$J$13:$J$35,1))+
(C476-INDEX('Dados de Entrada'!$J$13:$J$35,MATCH(C476,'Dados de Entrada'!$J$13:$J$35,1)))*
(INDEX('Dados de Entrada'!$K$13:$K$35,MATCH(C476,'Dados de Entrada'!$J$13:$J$35,1)+1)-INDEX('Dados de Entrada'!$K$13:$K$35,MATCH(C476,'Dados de Entrada'!$J$13:$J$35,1)))/
(INDEX('Dados de Entrada'!$J$13:$J$35,MATCH(C476,'Dados de Entrada'!$J$13:$J$35,1)+1)-INDEX('Dados de Entrada'!$J$13:$J$35,MATCH(C476,'Dados de Entrada'!$J$13:$J$35,1)))
))</f>
        <v/>
      </c>
      <c r="E476" s="101" t="str">
        <f>IF(B476="","",('Dados de Entrada'!O466/'Dados de Entrada'!$Q$6)*'Dados de Entrada'!$L$4)</f>
        <v/>
      </c>
      <c r="F476" s="101" t="str">
        <f t="shared" si="44"/>
        <v/>
      </c>
      <c r="G476" s="101" t="str">
        <f>IF(B476="","",VLOOKUP(MONTH(B476),Retiradas!$P$3:$S$14,3,FALSE))</f>
        <v/>
      </c>
      <c r="H476" s="137" t="str">
        <f>IF(B476="","",(VLOOKUP(MONTH(B476),Evaporação!$D$5:$F$16,3,FALSE)/(1000*3600*24*VLOOKUP(MONTH(B476),'Dados de Entrada'!$T$11:$V$22,3,FALSE)))*Simulação!D476)</f>
        <v/>
      </c>
      <c r="I476" s="146"/>
      <c r="J476" s="138" t="str">
        <f>IF(B476="","",(E476+I476-F476-G476-H476)*3600*24*VLOOKUP(MONTH(B476),'Dados de Entrada'!$T$11:$V$22,3,FALSE))</f>
        <v/>
      </c>
      <c r="K476" s="100" t="str">
        <f>IF(B476="","",IF(J476+K475&lt;'Dados de Entrada'!$G$7,IF(Simulação!J476+K475&lt;'Dados de Entrada'!$L$7,'Dados de Entrada'!$L$7,J476+K475),'Dados de Entrada'!$G$7))</f>
        <v/>
      </c>
      <c r="L476" s="101" t="str">
        <f>IF(B476="","",IF(AND(J476&gt;0,K476='Dados de Entrada'!$G$7),(J476/(3600*24*VLOOKUP(MONTH(B476),'Dados de Entrada'!$T$11:$V$22,3,FALSE))),0))</f>
        <v/>
      </c>
      <c r="M476" s="26" t="str">
        <f t="shared" si="45"/>
        <v/>
      </c>
      <c r="N476" s="102" t="str">
        <f>IF(B476="","",IF(K476='Dados de Entrada'!$L$7,1,0))</f>
        <v/>
      </c>
      <c r="O476" s="26" t="str">
        <f t="shared" si="46"/>
        <v/>
      </c>
      <c r="P476" s="110" t="str">
        <f>IF(B476="","",'Dados de Entrada'!$L$7)</f>
        <v/>
      </c>
      <c r="Q476" s="103" t="str">
        <f t="shared" si="47"/>
        <v/>
      </c>
      <c r="U476" s="18"/>
    </row>
    <row r="477" spans="1:21" ht="14.25" customHeight="1" x14ac:dyDescent="0.25">
      <c r="A477" s="18"/>
      <c r="B477" s="99" t="str">
        <f>IF(AND(YEAR('Dados de Entrada'!N467)&gt;=$D$18,YEAR('Dados de Entrada'!N467)&lt;=$D$19),'Dados de Entrada'!N467,"")</f>
        <v/>
      </c>
      <c r="C477" s="100" t="str">
        <f t="shared" si="43"/>
        <v/>
      </c>
      <c r="D477" s="97" t="str">
        <f>IF(B477="","",IFERROR(
INDEX('Dados de Entrada'!$K$13:$K$35,MATCH(C477,'Dados de Entrada'!$J$13:$J$35,0)),
INDEX('Dados de Entrada'!$K$13:$K$35,MATCH(C477,'Dados de Entrada'!$J$13:$J$35,1))+
(C477-INDEX('Dados de Entrada'!$J$13:$J$35,MATCH(C477,'Dados de Entrada'!$J$13:$J$35,1)))*
(INDEX('Dados de Entrada'!$K$13:$K$35,MATCH(C477,'Dados de Entrada'!$J$13:$J$35,1)+1)-INDEX('Dados de Entrada'!$K$13:$K$35,MATCH(C477,'Dados de Entrada'!$J$13:$J$35,1)))/
(INDEX('Dados de Entrada'!$J$13:$J$35,MATCH(C477,'Dados de Entrada'!$J$13:$J$35,1)+1)-INDEX('Dados de Entrada'!$J$13:$J$35,MATCH(C477,'Dados de Entrada'!$J$13:$J$35,1)))
))</f>
        <v/>
      </c>
      <c r="E477" s="101" t="str">
        <f>IF(B477="","",('Dados de Entrada'!O467/'Dados de Entrada'!$Q$6)*'Dados de Entrada'!$L$4)</f>
        <v/>
      </c>
      <c r="F477" s="101" t="str">
        <f t="shared" si="44"/>
        <v/>
      </c>
      <c r="G477" s="101" t="str">
        <f>IF(B477="","",VLOOKUP(MONTH(B477),Retiradas!$P$3:$S$14,3,FALSE))</f>
        <v/>
      </c>
      <c r="H477" s="137" t="str">
        <f>IF(B477="","",(VLOOKUP(MONTH(B477),Evaporação!$D$5:$F$16,3,FALSE)/(1000*3600*24*VLOOKUP(MONTH(B477),'Dados de Entrada'!$T$11:$V$22,3,FALSE)))*Simulação!D477)</f>
        <v/>
      </c>
      <c r="I477" s="146"/>
      <c r="J477" s="138" t="str">
        <f>IF(B477="","",(E477+I477-F477-G477-H477)*3600*24*VLOOKUP(MONTH(B477),'Dados de Entrada'!$T$11:$V$22,3,FALSE))</f>
        <v/>
      </c>
      <c r="K477" s="100" t="str">
        <f>IF(B477="","",IF(J477+K476&lt;'Dados de Entrada'!$G$7,IF(Simulação!J477+K476&lt;'Dados de Entrada'!$L$7,'Dados de Entrada'!$L$7,J477+K476),'Dados de Entrada'!$G$7))</f>
        <v/>
      </c>
      <c r="L477" s="101" t="str">
        <f>IF(B477="","",IF(AND(J477&gt;0,K477='Dados de Entrada'!$G$7),(J477/(3600*24*VLOOKUP(MONTH(B477),'Dados de Entrada'!$T$11:$V$22,3,FALSE))),0))</f>
        <v/>
      </c>
      <c r="M477" s="26" t="str">
        <f t="shared" si="45"/>
        <v/>
      </c>
      <c r="N477" s="102" t="str">
        <f>IF(B477="","",IF(K477='Dados de Entrada'!$L$7,1,0))</f>
        <v/>
      </c>
      <c r="O477" s="26" t="str">
        <f t="shared" si="46"/>
        <v/>
      </c>
      <c r="P477" s="110" t="str">
        <f>IF(B477="","",'Dados de Entrada'!$L$7)</f>
        <v/>
      </c>
      <c r="Q477" s="103" t="str">
        <f t="shared" si="47"/>
        <v/>
      </c>
      <c r="U477" s="18"/>
    </row>
    <row r="478" spans="1:21" ht="14.25" customHeight="1" x14ac:dyDescent="0.25">
      <c r="A478" s="18"/>
      <c r="B478" s="99" t="str">
        <f>IF(AND(YEAR('Dados de Entrada'!N468)&gt;=$D$18,YEAR('Dados de Entrada'!N468)&lt;=$D$19),'Dados de Entrada'!N468,"")</f>
        <v/>
      </c>
      <c r="C478" s="100" t="str">
        <f t="shared" si="43"/>
        <v/>
      </c>
      <c r="D478" s="97" t="str">
        <f>IF(B478="","",IFERROR(
INDEX('Dados de Entrada'!$K$13:$K$35,MATCH(C478,'Dados de Entrada'!$J$13:$J$35,0)),
INDEX('Dados de Entrada'!$K$13:$K$35,MATCH(C478,'Dados de Entrada'!$J$13:$J$35,1))+
(C478-INDEX('Dados de Entrada'!$J$13:$J$35,MATCH(C478,'Dados de Entrada'!$J$13:$J$35,1)))*
(INDEX('Dados de Entrada'!$K$13:$K$35,MATCH(C478,'Dados de Entrada'!$J$13:$J$35,1)+1)-INDEX('Dados de Entrada'!$K$13:$K$35,MATCH(C478,'Dados de Entrada'!$J$13:$J$35,1)))/
(INDEX('Dados de Entrada'!$J$13:$J$35,MATCH(C478,'Dados de Entrada'!$J$13:$J$35,1)+1)-INDEX('Dados de Entrada'!$J$13:$J$35,MATCH(C478,'Dados de Entrada'!$J$13:$J$35,1)))
))</f>
        <v/>
      </c>
      <c r="E478" s="101" t="str">
        <f>IF(B478="","",('Dados de Entrada'!O468/'Dados de Entrada'!$Q$6)*'Dados de Entrada'!$L$4)</f>
        <v/>
      </c>
      <c r="F478" s="101" t="str">
        <f t="shared" si="44"/>
        <v/>
      </c>
      <c r="G478" s="101" t="str">
        <f>IF(B478="","",VLOOKUP(MONTH(B478),Retiradas!$P$3:$S$14,3,FALSE))</f>
        <v/>
      </c>
      <c r="H478" s="137" t="str">
        <f>IF(B478="","",(VLOOKUP(MONTH(B478),Evaporação!$D$5:$F$16,3,FALSE)/(1000*3600*24*VLOOKUP(MONTH(B478),'Dados de Entrada'!$T$11:$V$22,3,FALSE)))*Simulação!D478)</f>
        <v/>
      </c>
      <c r="I478" s="146"/>
      <c r="J478" s="138" t="str">
        <f>IF(B478="","",(E478+I478-F478-G478-H478)*3600*24*VLOOKUP(MONTH(B478),'Dados de Entrada'!$T$11:$V$22,3,FALSE))</f>
        <v/>
      </c>
      <c r="K478" s="100" t="str">
        <f>IF(B478="","",IF(J478+K477&lt;'Dados de Entrada'!$G$7,IF(Simulação!J478+K477&lt;'Dados de Entrada'!$L$7,'Dados de Entrada'!$L$7,J478+K477),'Dados de Entrada'!$G$7))</f>
        <v/>
      </c>
      <c r="L478" s="101" t="str">
        <f>IF(B478="","",IF(AND(J478&gt;0,K478='Dados de Entrada'!$G$7),(J478/(3600*24*VLOOKUP(MONTH(B478),'Dados de Entrada'!$T$11:$V$22,3,FALSE))),0))</f>
        <v/>
      </c>
      <c r="M478" s="26" t="str">
        <f t="shared" si="45"/>
        <v/>
      </c>
      <c r="N478" s="102" t="str">
        <f>IF(B478="","",IF(K478='Dados de Entrada'!$L$7,1,0))</f>
        <v/>
      </c>
      <c r="O478" s="26" t="str">
        <f t="shared" si="46"/>
        <v/>
      </c>
      <c r="P478" s="110" t="str">
        <f>IF(B478="","",'Dados de Entrada'!$L$7)</f>
        <v/>
      </c>
      <c r="Q478" s="103" t="str">
        <f t="shared" si="47"/>
        <v/>
      </c>
      <c r="U478" s="18"/>
    </row>
    <row r="479" spans="1:21" ht="14.25" customHeight="1" x14ac:dyDescent="0.25">
      <c r="A479" s="18"/>
      <c r="B479" s="99" t="str">
        <f>IF(AND(YEAR('Dados de Entrada'!N469)&gt;=$D$18,YEAR('Dados de Entrada'!N469)&lt;=$D$19),'Dados de Entrada'!N469,"")</f>
        <v/>
      </c>
      <c r="C479" s="100" t="str">
        <f t="shared" si="43"/>
        <v/>
      </c>
      <c r="D479" s="97" t="str">
        <f>IF(B479="","",IFERROR(
INDEX('Dados de Entrada'!$K$13:$K$35,MATCH(C479,'Dados de Entrada'!$J$13:$J$35,0)),
INDEX('Dados de Entrada'!$K$13:$K$35,MATCH(C479,'Dados de Entrada'!$J$13:$J$35,1))+
(C479-INDEX('Dados de Entrada'!$J$13:$J$35,MATCH(C479,'Dados de Entrada'!$J$13:$J$35,1)))*
(INDEX('Dados de Entrada'!$K$13:$K$35,MATCH(C479,'Dados de Entrada'!$J$13:$J$35,1)+1)-INDEX('Dados de Entrada'!$K$13:$K$35,MATCH(C479,'Dados de Entrada'!$J$13:$J$35,1)))/
(INDEX('Dados de Entrada'!$J$13:$J$35,MATCH(C479,'Dados de Entrada'!$J$13:$J$35,1)+1)-INDEX('Dados de Entrada'!$J$13:$J$35,MATCH(C479,'Dados de Entrada'!$J$13:$J$35,1)))
))</f>
        <v/>
      </c>
      <c r="E479" s="101" t="str">
        <f>IF(B479="","",('Dados de Entrada'!O469/'Dados de Entrada'!$Q$6)*'Dados de Entrada'!$L$4)</f>
        <v/>
      </c>
      <c r="F479" s="101" t="str">
        <f t="shared" si="44"/>
        <v/>
      </c>
      <c r="G479" s="101" t="str">
        <f>IF(B479="","",VLOOKUP(MONTH(B479),Retiradas!$P$3:$S$14,3,FALSE))</f>
        <v/>
      </c>
      <c r="H479" s="137" t="str">
        <f>IF(B479="","",(VLOOKUP(MONTH(B479),Evaporação!$D$5:$F$16,3,FALSE)/(1000*3600*24*VLOOKUP(MONTH(B479),'Dados de Entrada'!$T$11:$V$22,3,FALSE)))*Simulação!D479)</f>
        <v/>
      </c>
      <c r="I479" s="146"/>
      <c r="J479" s="138" t="str">
        <f>IF(B479="","",(E479+I479-F479-G479-H479)*3600*24*VLOOKUP(MONTH(B479),'Dados de Entrada'!$T$11:$V$22,3,FALSE))</f>
        <v/>
      </c>
      <c r="K479" s="100" t="str">
        <f>IF(B479="","",IF(J479+K478&lt;'Dados de Entrada'!$G$7,IF(Simulação!J479+K478&lt;'Dados de Entrada'!$L$7,'Dados de Entrada'!$L$7,J479+K478),'Dados de Entrada'!$G$7))</f>
        <v/>
      </c>
      <c r="L479" s="101" t="str">
        <f>IF(B479="","",IF(AND(J479&gt;0,K479='Dados de Entrada'!$G$7),(J479/(3600*24*VLOOKUP(MONTH(B479),'Dados de Entrada'!$T$11:$V$22,3,FALSE))),0))</f>
        <v/>
      </c>
      <c r="M479" s="26" t="str">
        <f t="shared" si="45"/>
        <v/>
      </c>
      <c r="N479" s="102" t="str">
        <f>IF(B479="","",IF(K479='Dados de Entrada'!$L$7,1,0))</f>
        <v/>
      </c>
      <c r="O479" s="26" t="str">
        <f t="shared" si="46"/>
        <v/>
      </c>
      <c r="P479" s="110" t="str">
        <f>IF(B479="","",'Dados de Entrada'!$L$7)</f>
        <v/>
      </c>
      <c r="Q479" s="103" t="str">
        <f t="shared" si="47"/>
        <v/>
      </c>
      <c r="U479" s="18"/>
    </row>
    <row r="480" spans="1:21" ht="14.25" customHeight="1" x14ac:dyDescent="0.25">
      <c r="A480" s="18"/>
      <c r="B480" s="99" t="str">
        <f>IF(AND(YEAR('Dados de Entrada'!N470)&gt;=$D$18,YEAR('Dados de Entrada'!N470)&lt;=$D$19),'Dados de Entrada'!N470,"")</f>
        <v/>
      </c>
      <c r="C480" s="100" t="str">
        <f t="shared" si="43"/>
        <v/>
      </c>
      <c r="D480" s="97" t="str">
        <f>IF(B480="","",IFERROR(
INDEX('Dados de Entrada'!$K$13:$K$35,MATCH(C480,'Dados de Entrada'!$J$13:$J$35,0)),
INDEX('Dados de Entrada'!$K$13:$K$35,MATCH(C480,'Dados de Entrada'!$J$13:$J$35,1))+
(C480-INDEX('Dados de Entrada'!$J$13:$J$35,MATCH(C480,'Dados de Entrada'!$J$13:$J$35,1)))*
(INDEX('Dados de Entrada'!$K$13:$K$35,MATCH(C480,'Dados de Entrada'!$J$13:$J$35,1)+1)-INDEX('Dados de Entrada'!$K$13:$K$35,MATCH(C480,'Dados de Entrada'!$J$13:$J$35,1)))/
(INDEX('Dados de Entrada'!$J$13:$J$35,MATCH(C480,'Dados de Entrada'!$J$13:$J$35,1)+1)-INDEX('Dados de Entrada'!$J$13:$J$35,MATCH(C480,'Dados de Entrada'!$J$13:$J$35,1)))
))</f>
        <v/>
      </c>
      <c r="E480" s="101" t="str">
        <f>IF(B480="","",('Dados de Entrada'!O470/'Dados de Entrada'!$Q$6)*'Dados de Entrada'!$L$4)</f>
        <v/>
      </c>
      <c r="F480" s="101" t="str">
        <f t="shared" si="44"/>
        <v/>
      </c>
      <c r="G480" s="101" t="str">
        <f>IF(B480="","",VLOOKUP(MONTH(B480),Retiradas!$P$3:$S$14,3,FALSE))</f>
        <v/>
      </c>
      <c r="H480" s="137" t="str">
        <f>IF(B480="","",(VLOOKUP(MONTH(B480),Evaporação!$D$5:$F$16,3,FALSE)/(1000*3600*24*VLOOKUP(MONTH(B480),'Dados de Entrada'!$T$11:$V$22,3,FALSE)))*Simulação!D480)</f>
        <v/>
      </c>
      <c r="I480" s="146"/>
      <c r="J480" s="138" t="str">
        <f>IF(B480="","",(E480+I480-F480-G480-H480)*3600*24*VLOOKUP(MONTH(B480),'Dados de Entrada'!$T$11:$V$22,3,FALSE))</f>
        <v/>
      </c>
      <c r="K480" s="100" t="str">
        <f>IF(B480="","",IF(J480+K479&lt;'Dados de Entrada'!$G$7,IF(Simulação!J480+K479&lt;'Dados de Entrada'!$L$7,'Dados de Entrada'!$L$7,J480+K479),'Dados de Entrada'!$G$7))</f>
        <v/>
      </c>
      <c r="L480" s="101" t="str">
        <f>IF(B480="","",IF(AND(J480&gt;0,K480='Dados de Entrada'!$G$7),(J480/(3600*24*VLOOKUP(MONTH(B480),'Dados de Entrada'!$T$11:$V$22,3,FALSE))),0))</f>
        <v/>
      </c>
      <c r="M480" s="26" t="str">
        <f t="shared" si="45"/>
        <v/>
      </c>
      <c r="N480" s="102" t="str">
        <f>IF(B480="","",IF(K480='Dados de Entrada'!$L$7,1,0))</f>
        <v/>
      </c>
      <c r="O480" s="26" t="str">
        <f t="shared" si="46"/>
        <v/>
      </c>
      <c r="P480" s="110" t="str">
        <f>IF(B480="","",'Dados de Entrada'!$L$7)</f>
        <v/>
      </c>
      <c r="Q480" s="103" t="str">
        <f t="shared" si="47"/>
        <v/>
      </c>
      <c r="U480" s="18"/>
    </row>
    <row r="481" spans="1:21" ht="14.25" customHeight="1" x14ac:dyDescent="0.25">
      <c r="A481" s="18"/>
      <c r="B481" s="99" t="str">
        <f>IF(AND(YEAR('Dados de Entrada'!N471)&gt;=$D$18,YEAR('Dados de Entrada'!N471)&lt;=$D$19),'Dados de Entrada'!N471,"")</f>
        <v/>
      </c>
      <c r="C481" s="100" t="str">
        <f t="shared" si="43"/>
        <v/>
      </c>
      <c r="D481" s="97" t="str">
        <f>IF(B481="","",IFERROR(
INDEX('Dados de Entrada'!$K$13:$K$35,MATCH(C481,'Dados de Entrada'!$J$13:$J$35,0)),
INDEX('Dados de Entrada'!$K$13:$K$35,MATCH(C481,'Dados de Entrada'!$J$13:$J$35,1))+
(C481-INDEX('Dados de Entrada'!$J$13:$J$35,MATCH(C481,'Dados de Entrada'!$J$13:$J$35,1)))*
(INDEX('Dados de Entrada'!$K$13:$K$35,MATCH(C481,'Dados de Entrada'!$J$13:$J$35,1)+1)-INDEX('Dados de Entrada'!$K$13:$K$35,MATCH(C481,'Dados de Entrada'!$J$13:$J$35,1)))/
(INDEX('Dados de Entrada'!$J$13:$J$35,MATCH(C481,'Dados de Entrada'!$J$13:$J$35,1)+1)-INDEX('Dados de Entrada'!$J$13:$J$35,MATCH(C481,'Dados de Entrada'!$J$13:$J$35,1)))
))</f>
        <v/>
      </c>
      <c r="E481" s="101" t="str">
        <f>IF(B481="","",('Dados de Entrada'!O471/'Dados de Entrada'!$Q$6)*'Dados de Entrada'!$L$4)</f>
        <v/>
      </c>
      <c r="F481" s="101" t="str">
        <f t="shared" si="44"/>
        <v/>
      </c>
      <c r="G481" s="101" t="str">
        <f>IF(B481="","",VLOOKUP(MONTH(B481),Retiradas!$P$3:$S$14,3,FALSE))</f>
        <v/>
      </c>
      <c r="H481" s="137" t="str">
        <f>IF(B481="","",(VLOOKUP(MONTH(B481),Evaporação!$D$5:$F$16,3,FALSE)/(1000*3600*24*VLOOKUP(MONTH(B481),'Dados de Entrada'!$T$11:$V$22,3,FALSE)))*Simulação!D481)</f>
        <v/>
      </c>
      <c r="I481" s="146"/>
      <c r="J481" s="138" t="str">
        <f>IF(B481="","",(E481+I481-F481-G481-H481)*3600*24*VLOOKUP(MONTH(B481),'Dados de Entrada'!$T$11:$V$22,3,FALSE))</f>
        <v/>
      </c>
      <c r="K481" s="100" t="str">
        <f>IF(B481="","",IF(J481+K480&lt;'Dados de Entrada'!$G$7,IF(Simulação!J481+K480&lt;'Dados de Entrada'!$L$7,'Dados de Entrada'!$L$7,J481+K480),'Dados de Entrada'!$G$7))</f>
        <v/>
      </c>
      <c r="L481" s="101" t="str">
        <f>IF(B481="","",IF(AND(J481&gt;0,K481='Dados de Entrada'!$G$7),(J481/(3600*24*VLOOKUP(MONTH(B481),'Dados de Entrada'!$T$11:$V$22,3,FALSE))),0))</f>
        <v/>
      </c>
      <c r="M481" s="26" t="str">
        <f t="shared" si="45"/>
        <v/>
      </c>
      <c r="N481" s="102" t="str">
        <f>IF(B481="","",IF(K481='Dados de Entrada'!$L$7,1,0))</f>
        <v/>
      </c>
      <c r="O481" s="26" t="str">
        <f t="shared" si="46"/>
        <v/>
      </c>
      <c r="P481" s="110" t="str">
        <f>IF(B481="","",'Dados de Entrada'!$L$7)</f>
        <v/>
      </c>
      <c r="Q481" s="103" t="str">
        <f t="shared" si="47"/>
        <v/>
      </c>
      <c r="U481" s="18"/>
    </row>
    <row r="482" spans="1:21" ht="14.25" customHeight="1" x14ac:dyDescent="0.25">
      <c r="A482" s="18"/>
      <c r="B482" s="99" t="str">
        <f>IF(AND(YEAR('Dados de Entrada'!N472)&gt;=$D$18,YEAR('Dados de Entrada'!N472)&lt;=$D$19),'Dados de Entrada'!N472,"")</f>
        <v/>
      </c>
      <c r="C482" s="100" t="str">
        <f t="shared" si="43"/>
        <v/>
      </c>
      <c r="D482" s="97" t="str">
        <f>IF(B482="","",IFERROR(
INDEX('Dados de Entrada'!$K$13:$K$35,MATCH(C482,'Dados de Entrada'!$J$13:$J$35,0)),
INDEX('Dados de Entrada'!$K$13:$K$35,MATCH(C482,'Dados de Entrada'!$J$13:$J$35,1))+
(C482-INDEX('Dados de Entrada'!$J$13:$J$35,MATCH(C482,'Dados de Entrada'!$J$13:$J$35,1)))*
(INDEX('Dados de Entrada'!$K$13:$K$35,MATCH(C482,'Dados de Entrada'!$J$13:$J$35,1)+1)-INDEX('Dados de Entrada'!$K$13:$K$35,MATCH(C482,'Dados de Entrada'!$J$13:$J$35,1)))/
(INDEX('Dados de Entrada'!$J$13:$J$35,MATCH(C482,'Dados de Entrada'!$J$13:$J$35,1)+1)-INDEX('Dados de Entrada'!$J$13:$J$35,MATCH(C482,'Dados de Entrada'!$J$13:$J$35,1)))
))</f>
        <v/>
      </c>
      <c r="E482" s="101" t="str">
        <f>IF(B482="","",('Dados de Entrada'!O472/'Dados de Entrada'!$Q$6)*'Dados de Entrada'!$L$4)</f>
        <v/>
      </c>
      <c r="F482" s="101" t="str">
        <f t="shared" si="44"/>
        <v/>
      </c>
      <c r="G482" s="101" t="str">
        <f>IF(B482="","",VLOOKUP(MONTH(B482),Retiradas!$P$3:$S$14,3,FALSE))</f>
        <v/>
      </c>
      <c r="H482" s="137" t="str">
        <f>IF(B482="","",(VLOOKUP(MONTH(B482),Evaporação!$D$5:$F$16,3,FALSE)/(1000*3600*24*VLOOKUP(MONTH(B482),'Dados de Entrada'!$T$11:$V$22,3,FALSE)))*Simulação!D482)</f>
        <v/>
      </c>
      <c r="I482" s="146"/>
      <c r="J482" s="138" t="str">
        <f>IF(B482="","",(E482+I482-F482-G482-H482)*3600*24*VLOOKUP(MONTH(B482),'Dados de Entrada'!$T$11:$V$22,3,FALSE))</f>
        <v/>
      </c>
      <c r="K482" s="100" t="str">
        <f>IF(B482="","",IF(J482+K481&lt;'Dados de Entrada'!$G$7,IF(Simulação!J482+K481&lt;'Dados de Entrada'!$L$7,'Dados de Entrada'!$L$7,J482+K481),'Dados de Entrada'!$G$7))</f>
        <v/>
      </c>
      <c r="L482" s="101" t="str">
        <f>IF(B482="","",IF(AND(J482&gt;0,K482='Dados de Entrada'!$G$7),(J482/(3600*24*VLOOKUP(MONTH(B482),'Dados de Entrada'!$T$11:$V$22,3,FALSE))),0))</f>
        <v/>
      </c>
      <c r="M482" s="26" t="str">
        <f t="shared" si="45"/>
        <v/>
      </c>
      <c r="N482" s="102" t="str">
        <f>IF(B482="","",IF(K482='Dados de Entrada'!$L$7,1,0))</f>
        <v/>
      </c>
      <c r="O482" s="26" t="str">
        <f t="shared" si="46"/>
        <v/>
      </c>
      <c r="P482" s="110" t="str">
        <f>IF(B482="","",'Dados de Entrada'!$L$7)</f>
        <v/>
      </c>
      <c r="Q482" s="103" t="str">
        <f t="shared" si="47"/>
        <v/>
      </c>
      <c r="U482" s="18"/>
    </row>
    <row r="483" spans="1:21" ht="14.25" customHeight="1" x14ac:dyDescent="0.25">
      <c r="A483" s="18"/>
      <c r="B483" s="99" t="str">
        <f>IF(AND(YEAR('Dados de Entrada'!N473)&gt;=$D$18,YEAR('Dados de Entrada'!N473)&lt;=$D$19),'Dados de Entrada'!N473,"")</f>
        <v/>
      </c>
      <c r="C483" s="100" t="str">
        <f t="shared" si="43"/>
        <v/>
      </c>
      <c r="D483" s="97" t="str">
        <f>IF(B483="","",IFERROR(
INDEX('Dados de Entrada'!$K$13:$K$35,MATCH(C483,'Dados de Entrada'!$J$13:$J$35,0)),
INDEX('Dados de Entrada'!$K$13:$K$35,MATCH(C483,'Dados de Entrada'!$J$13:$J$35,1))+
(C483-INDEX('Dados de Entrada'!$J$13:$J$35,MATCH(C483,'Dados de Entrada'!$J$13:$J$35,1)))*
(INDEX('Dados de Entrada'!$K$13:$K$35,MATCH(C483,'Dados de Entrada'!$J$13:$J$35,1)+1)-INDEX('Dados de Entrada'!$K$13:$K$35,MATCH(C483,'Dados de Entrada'!$J$13:$J$35,1)))/
(INDEX('Dados de Entrada'!$J$13:$J$35,MATCH(C483,'Dados de Entrada'!$J$13:$J$35,1)+1)-INDEX('Dados de Entrada'!$J$13:$J$35,MATCH(C483,'Dados de Entrada'!$J$13:$J$35,1)))
))</f>
        <v/>
      </c>
      <c r="E483" s="101" t="str">
        <f>IF(B483="","",('Dados de Entrada'!O473/'Dados de Entrada'!$Q$6)*'Dados de Entrada'!$L$4)</f>
        <v/>
      </c>
      <c r="F483" s="101" t="str">
        <f t="shared" si="44"/>
        <v/>
      </c>
      <c r="G483" s="101" t="str">
        <f>IF(B483="","",VLOOKUP(MONTH(B483),Retiradas!$P$3:$S$14,3,FALSE))</f>
        <v/>
      </c>
      <c r="H483" s="137" t="str">
        <f>IF(B483="","",(VLOOKUP(MONTH(B483),Evaporação!$D$5:$F$16,3,FALSE)/(1000*3600*24*VLOOKUP(MONTH(B483),'Dados de Entrada'!$T$11:$V$22,3,FALSE)))*Simulação!D483)</f>
        <v/>
      </c>
      <c r="I483" s="146"/>
      <c r="J483" s="138" t="str">
        <f>IF(B483="","",(E483+I483-F483-G483-H483)*3600*24*VLOOKUP(MONTH(B483),'Dados de Entrada'!$T$11:$V$22,3,FALSE))</f>
        <v/>
      </c>
      <c r="K483" s="100" t="str">
        <f>IF(B483="","",IF(J483+K482&lt;'Dados de Entrada'!$G$7,IF(Simulação!J483+K482&lt;'Dados de Entrada'!$L$7,'Dados de Entrada'!$L$7,J483+K482),'Dados de Entrada'!$G$7))</f>
        <v/>
      </c>
      <c r="L483" s="101" t="str">
        <f>IF(B483="","",IF(AND(J483&gt;0,K483='Dados de Entrada'!$G$7),(J483/(3600*24*VLOOKUP(MONTH(B483),'Dados de Entrada'!$T$11:$V$22,3,FALSE))),0))</f>
        <v/>
      </c>
      <c r="M483" s="26" t="str">
        <f t="shared" si="45"/>
        <v/>
      </c>
      <c r="N483" s="102" t="str">
        <f>IF(B483="","",IF(K483='Dados de Entrada'!$L$7,1,0))</f>
        <v/>
      </c>
      <c r="O483" s="26" t="str">
        <f t="shared" si="46"/>
        <v/>
      </c>
      <c r="P483" s="110" t="str">
        <f>IF(B483="","",'Dados de Entrada'!$L$7)</f>
        <v/>
      </c>
      <c r="Q483" s="103" t="str">
        <f t="shared" si="47"/>
        <v/>
      </c>
      <c r="U483" s="18"/>
    </row>
    <row r="484" spans="1:21" ht="14.25" customHeight="1" x14ac:dyDescent="0.25">
      <c r="A484" s="18"/>
      <c r="B484" s="99" t="str">
        <f>IF(AND(YEAR('Dados de Entrada'!N474)&gt;=$D$18,YEAR('Dados de Entrada'!N474)&lt;=$D$19),'Dados de Entrada'!N474,"")</f>
        <v/>
      </c>
      <c r="C484" s="100" t="str">
        <f t="shared" si="43"/>
        <v/>
      </c>
      <c r="D484" s="97" t="str">
        <f>IF(B484="","",IFERROR(
INDEX('Dados de Entrada'!$K$13:$K$35,MATCH(C484,'Dados de Entrada'!$J$13:$J$35,0)),
INDEX('Dados de Entrada'!$K$13:$K$35,MATCH(C484,'Dados de Entrada'!$J$13:$J$35,1))+
(C484-INDEX('Dados de Entrada'!$J$13:$J$35,MATCH(C484,'Dados de Entrada'!$J$13:$J$35,1)))*
(INDEX('Dados de Entrada'!$K$13:$K$35,MATCH(C484,'Dados de Entrada'!$J$13:$J$35,1)+1)-INDEX('Dados de Entrada'!$K$13:$K$35,MATCH(C484,'Dados de Entrada'!$J$13:$J$35,1)))/
(INDEX('Dados de Entrada'!$J$13:$J$35,MATCH(C484,'Dados de Entrada'!$J$13:$J$35,1)+1)-INDEX('Dados de Entrada'!$J$13:$J$35,MATCH(C484,'Dados de Entrada'!$J$13:$J$35,1)))
))</f>
        <v/>
      </c>
      <c r="E484" s="101" t="str">
        <f>IF(B484="","",('Dados de Entrada'!O474/'Dados de Entrada'!$Q$6)*'Dados de Entrada'!$L$4)</f>
        <v/>
      </c>
      <c r="F484" s="101" t="str">
        <f t="shared" si="44"/>
        <v/>
      </c>
      <c r="G484" s="101" t="str">
        <f>IF(B484="","",VLOOKUP(MONTH(B484),Retiradas!$P$3:$S$14,3,FALSE))</f>
        <v/>
      </c>
      <c r="H484" s="137" t="str">
        <f>IF(B484="","",(VLOOKUP(MONTH(B484),Evaporação!$D$5:$F$16,3,FALSE)/(1000*3600*24*VLOOKUP(MONTH(B484),'Dados de Entrada'!$T$11:$V$22,3,FALSE)))*Simulação!D484)</f>
        <v/>
      </c>
      <c r="I484" s="146"/>
      <c r="J484" s="138" t="str">
        <f>IF(B484="","",(E484+I484-F484-G484-H484)*3600*24*VLOOKUP(MONTH(B484),'Dados de Entrada'!$T$11:$V$22,3,FALSE))</f>
        <v/>
      </c>
      <c r="K484" s="100" t="str">
        <f>IF(B484="","",IF(J484+K483&lt;'Dados de Entrada'!$G$7,IF(Simulação!J484+K483&lt;'Dados de Entrada'!$L$7,'Dados de Entrada'!$L$7,J484+K483),'Dados de Entrada'!$G$7))</f>
        <v/>
      </c>
      <c r="L484" s="101" t="str">
        <f>IF(B484="","",IF(AND(J484&gt;0,K484='Dados de Entrada'!$G$7),(J484/(3600*24*VLOOKUP(MONTH(B484),'Dados de Entrada'!$T$11:$V$22,3,FALSE))),0))</f>
        <v/>
      </c>
      <c r="M484" s="26" t="str">
        <f t="shared" si="45"/>
        <v/>
      </c>
      <c r="N484" s="102" t="str">
        <f>IF(B484="","",IF(K484='Dados de Entrada'!$L$7,1,0))</f>
        <v/>
      </c>
      <c r="O484" s="26" t="str">
        <f t="shared" si="46"/>
        <v/>
      </c>
      <c r="P484" s="110" t="str">
        <f>IF(B484="","",'Dados de Entrada'!$L$7)</f>
        <v/>
      </c>
      <c r="Q484" s="103" t="str">
        <f t="shared" si="47"/>
        <v/>
      </c>
      <c r="U484" s="18"/>
    </row>
    <row r="485" spans="1:21" ht="14.25" customHeight="1" x14ac:dyDescent="0.25">
      <c r="A485" s="18"/>
      <c r="B485" s="99" t="str">
        <f>IF(AND(YEAR('Dados de Entrada'!N475)&gt;=$D$18,YEAR('Dados de Entrada'!N475)&lt;=$D$19),'Dados de Entrada'!N475,"")</f>
        <v/>
      </c>
      <c r="C485" s="100" t="str">
        <f t="shared" si="43"/>
        <v/>
      </c>
      <c r="D485" s="97" t="str">
        <f>IF(B485="","",IFERROR(
INDEX('Dados de Entrada'!$K$13:$K$35,MATCH(C485,'Dados de Entrada'!$J$13:$J$35,0)),
INDEX('Dados de Entrada'!$K$13:$K$35,MATCH(C485,'Dados de Entrada'!$J$13:$J$35,1))+
(C485-INDEX('Dados de Entrada'!$J$13:$J$35,MATCH(C485,'Dados de Entrada'!$J$13:$J$35,1)))*
(INDEX('Dados de Entrada'!$K$13:$K$35,MATCH(C485,'Dados de Entrada'!$J$13:$J$35,1)+1)-INDEX('Dados de Entrada'!$K$13:$K$35,MATCH(C485,'Dados de Entrada'!$J$13:$J$35,1)))/
(INDEX('Dados de Entrada'!$J$13:$J$35,MATCH(C485,'Dados de Entrada'!$J$13:$J$35,1)+1)-INDEX('Dados de Entrada'!$J$13:$J$35,MATCH(C485,'Dados de Entrada'!$J$13:$J$35,1)))
))</f>
        <v/>
      </c>
      <c r="E485" s="101" t="str">
        <f>IF(B485="","",('Dados de Entrada'!O475/'Dados de Entrada'!$Q$6)*'Dados de Entrada'!$L$4)</f>
        <v/>
      </c>
      <c r="F485" s="101" t="str">
        <f t="shared" si="44"/>
        <v/>
      </c>
      <c r="G485" s="101" t="str">
        <f>IF(B485="","",VLOOKUP(MONTH(B485),Retiradas!$P$3:$S$14,3,FALSE))</f>
        <v/>
      </c>
      <c r="H485" s="137" t="str">
        <f>IF(B485="","",(VLOOKUP(MONTH(B485),Evaporação!$D$5:$F$16,3,FALSE)/(1000*3600*24*VLOOKUP(MONTH(B485),'Dados de Entrada'!$T$11:$V$22,3,FALSE)))*Simulação!D485)</f>
        <v/>
      </c>
      <c r="I485" s="146"/>
      <c r="J485" s="138" t="str">
        <f>IF(B485="","",(E485+I485-F485-G485-H485)*3600*24*VLOOKUP(MONTH(B485),'Dados de Entrada'!$T$11:$V$22,3,FALSE))</f>
        <v/>
      </c>
      <c r="K485" s="100" t="str">
        <f>IF(B485="","",IF(J485+K484&lt;'Dados de Entrada'!$G$7,IF(Simulação!J485+K484&lt;'Dados de Entrada'!$L$7,'Dados de Entrada'!$L$7,J485+K484),'Dados de Entrada'!$G$7))</f>
        <v/>
      </c>
      <c r="L485" s="101" t="str">
        <f>IF(B485="","",IF(AND(J485&gt;0,K485='Dados de Entrada'!$G$7),(J485/(3600*24*VLOOKUP(MONTH(B485),'Dados de Entrada'!$T$11:$V$22,3,FALSE))),0))</f>
        <v/>
      </c>
      <c r="M485" s="26" t="str">
        <f t="shared" si="45"/>
        <v/>
      </c>
      <c r="N485" s="102" t="str">
        <f>IF(B485="","",IF(K485='Dados de Entrada'!$L$7,1,0))</f>
        <v/>
      </c>
      <c r="O485" s="26" t="str">
        <f t="shared" si="46"/>
        <v/>
      </c>
      <c r="P485" s="110" t="str">
        <f>IF(B485="","",'Dados de Entrada'!$L$7)</f>
        <v/>
      </c>
      <c r="Q485" s="103" t="str">
        <f t="shared" si="47"/>
        <v/>
      </c>
      <c r="U485" s="18"/>
    </row>
    <row r="486" spans="1:21" ht="14.25" customHeight="1" x14ac:dyDescent="0.25">
      <c r="A486" s="18"/>
      <c r="B486" s="99" t="str">
        <f>IF(AND(YEAR('Dados de Entrada'!N476)&gt;=$D$18,YEAR('Dados de Entrada'!N476)&lt;=$D$19),'Dados de Entrada'!N476,"")</f>
        <v/>
      </c>
      <c r="C486" s="100" t="str">
        <f t="shared" si="43"/>
        <v/>
      </c>
      <c r="D486" s="97" t="str">
        <f>IF(B486="","",IFERROR(
INDEX('Dados de Entrada'!$K$13:$K$35,MATCH(C486,'Dados de Entrada'!$J$13:$J$35,0)),
INDEX('Dados de Entrada'!$K$13:$K$35,MATCH(C486,'Dados de Entrada'!$J$13:$J$35,1))+
(C486-INDEX('Dados de Entrada'!$J$13:$J$35,MATCH(C486,'Dados de Entrada'!$J$13:$J$35,1)))*
(INDEX('Dados de Entrada'!$K$13:$K$35,MATCH(C486,'Dados de Entrada'!$J$13:$J$35,1)+1)-INDEX('Dados de Entrada'!$K$13:$K$35,MATCH(C486,'Dados de Entrada'!$J$13:$J$35,1)))/
(INDEX('Dados de Entrada'!$J$13:$J$35,MATCH(C486,'Dados de Entrada'!$J$13:$J$35,1)+1)-INDEX('Dados de Entrada'!$J$13:$J$35,MATCH(C486,'Dados de Entrada'!$J$13:$J$35,1)))
))</f>
        <v/>
      </c>
      <c r="E486" s="101" t="str">
        <f>IF(B486="","",('Dados de Entrada'!O476/'Dados de Entrada'!$Q$6)*'Dados de Entrada'!$L$4)</f>
        <v/>
      </c>
      <c r="F486" s="101" t="str">
        <f t="shared" si="44"/>
        <v/>
      </c>
      <c r="G486" s="101" t="str">
        <f>IF(B486="","",VLOOKUP(MONTH(B486),Retiradas!$P$3:$S$14,3,FALSE))</f>
        <v/>
      </c>
      <c r="H486" s="137" t="str">
        <f>IF(B486="","",(VLOOKUP(MONTH(B486),Evaporação!$D$5:$F$16,3,FALSE)/(1000*3600*24*VLOOKUP(MONTH(B486),'Dados de Entrada'!$T$11:$V$22,3,FALSE)))*Simulação!D486)</f>
        <v/>
      </c>
      <c r="I486" s="146"/>
      <c r="J486" s="138" t="str">
        <f>IF(B486="","",(E486+I486-F486-G486-H486)*3600*24*VLOOKUP(MONTH(B486),'Dados de Entrada'!$T$11:$V$22,3,FALSE))</f>
        <v/>
      </c>
      <c r="K486" s="100" t="str">
        <f>IF(B486="","",IF(J486+K485&lt;'Dados de Entrada'!$G$7,IF(Simulação!J486+K485&lt;'Dados de Entrada'!$L$7,'Dados de Entrada'!$L$7,J486+K485),'Dados de Entrada'!$G$7))</f>
        <v/>
      </c>
      <c r="L486" s="101" t="str">
        <f>IF(B486="","",IF(AND(J486&gt;0,K486='Dados de Entrada'!$G$7),(J486/(3600*24*VLOOKUP(MONTH(B486),'Dados de Entrada'!$T$11:$V$22,3,FALSE))),0))</f>
        <v/>
      </c>
      <c r="M486" s="26" t="str">
        <f t="shared" si="45"/>
        <v/>
      </c>
      <c r="N486" s="102" t="str">
        <f>IF(B486="","",IF(K486='Dados de Entrada'!$L$7,1,0))</f>
        <v/>
      </c>
      <c r="O486" s="26" t="str">
        <f t="shared" si="46"/>
        <v/>
      </c>
      <c r="P486" s="110" t="str">
        <f>IF(B486="","",'Dados de Entrada'!$L$7)</f>
        <v/>
      </c>
      <c r="Q486" s="103" t="str">
        <f t="shared" si="47"/>
        <v/>
      </c>
      <c r="U486" s="18"/>
    </row>
    <row r="487" spans="1:21" ht="14.25" customHeight="1" x14ac:dyDescent="0.25">
      <c r="A487" s="18"/>
      <c r="B487" s="99" t="str">
        <f>IF(AND(YEAR('Dados de Entrada'!N477)&gt;=$D$18,YEAR('Dados de Entrada'!N477)&lt;=$D$19),'Dados de Entrada'!N477,"")</f>
        <v/>
      </c>
      <c r="C487" s="100" t="str">
        <f t="shared" si="43"/>
        <v/>
      </c>
      <c r="D487" s="97" t="str">
        <f>IF(B487="","",IFERROR(
INDEX('Dados de Entrada'!$K$13:$K$35,MATCH(C487,'Dados de Entrada'!$J$13:$J$35,0)),
INDEX('Dados de Entrada'!$K$13:$K$35,MATCH(C487,'Dados de Entrada'!$J$13:$J$35,1))+
(C487-INDEX('Dados de Entrada'!$J$13:$J$35,MATCH(C487,'Dados de Entrada'!$J$13:$J$35,1)))*
(INDEX('Dados de Entrada'!$K$13:$K$35,MATCH(C487,'Dados de Entrada'!$J$13:$J$35,1)+1)-INDEX('Dados de Entrada'!$K$13:$K$35,MATCH(C487,'Dados de Entrada'!$J$13:$J$35,1)))/
(INDEX('Dados de Entrada'!$J$13:$J$35,MATCH(C487,'Dados de Entrada'!$J$13:$J$35,1)+1)-INDEX('Dados de Entrada'!$J$13:$J$35,MATCH(C487,'Dados de Entrada'!$J$13:$J$35,1)))
))</f>
        <v/>
      </c>
      <c r="E487" s="101" t="str">
        <f>IF(B487="","",('Dados de Entrada'!O477/'Dados de Entrada'!$Q$6)*'Dados de Entrada'!$L$4)</f>
        <v/>
      </c>
      <c r="F487" s="101" t="str">
        <f t="shared" si="44"/>
        <v/>
      </c>
      <c r="G487" s="101" t="str">
        <f>IF(B487="","",VLOOKUP(MONTH(B487),Retiradas!$P$3:$S$14,3,FALSE))</f>
        <v/>
      </c>
      <c r="H487" s="137" t="str">
        <f>IF(B487="","",(VLOOKUP(MONTH(B487),Evaporação!$D$5:$F$16,3,FALSE)/(1000*3600*24*VLOOKUP(MONTH(B487),'Dados de Entrada'!$T$11:$V$22,3,FALSE)))*Simulação!D487)</f>
        <v/>
      </c>
      <c r="I487" s="146"/>
      <c r="J487" s="138" t="str">
        <f>IF(B487="","",(E487+I487-F487-G487-H487)*3600*24*VLOOKUP(MONTH(B487),'Dados de Entrada'!$T$11:$V$22,3,FALSE))</f>
        <v/>
      </c>
      <c r="K487" s="100" t="str">
        <f>IF(B487="","",IF(J487+K486&lt;'Dados de Entrada'!$G$7,IF(Simulação!J487+K486&lt;'Dados de Entrada'!$L$7,'Dados de Entrada'!$L$7,J487+K486),'Dados de Entrada'!$G$7))</f>
        <v/>
      </c>
      <c r="L487" s="101" t="str">
        <f>IF(B487="","",IF(AND(J487&gt;0,K487='Dados de Entrada'!$G$7),(J487/(3600*24*VLOOKUP(MONTH(B487),'Dados de Entrada'!$T$11:$V$22,3,FALSE))),0))</f>
        <v/>
      </c>
      <c r="M487" s="26" t="str">
        <f t="shared" si="45"/>
        <v/>
      </c>
      <c r="N487" s="102" t="str">
        <f>IF(B487="","",IF(K487='Dados de Entrada'!$L$7,1,0))</f>
        <v/>
      </c>
      <c r="O487" s="26" t="str">
        <f t="shared" si="46"/>
        <v/>
      </c>
      <c r="P487" s="110" t="str">
        <f>IF(B487="","",'Dados de Entrada'!$L$7)</f>
        <v/>
      </c>
      <c r="Q487" s="103" t="str">
        <f t="shared" si="47"/>
        <v/>
      </c>
      <c r="U487" s="18"/>
    </row>
    <row r="488" spans="1:21" ht="14.25" customHeight="1" x14ac:dyDescent="0.25">
      <c r="A488" s="18"/>
      <c r="B488" s="99" t="str">
        <f>IF(AND(YEAR('Dados de Entrada'!N478)&gt;=$D$18,YEAR('Dados de Entrada'!N478)&lt;=$D$19),'Dados de Entrada'!N478,"")</f>
        <v/>
      </c>
      <c r="C488" s="100" t="str">
        <f t="shared" si="43"/>
        <v/>
      </c>
      <c r="D488" s="97" t="str">
        <f>IF(B488="","",IFERROR(
INDEX('Dados de Entrada'!$K$13:$K$35,MATCH(C488,'Dados de Entrada'!$J$13:$J$35,0)),
INDEX('Dados de Entrada'!$K$13:$K$35,MATCH(C488,'Dados de Entrada'!$J$13:$J$35,1))+
(C488-INDEX('Dados de Entrada'!$J$13:$J$35,MATCH(C488,'Dados de Entrada'!$J$13:$J$35,1)))*
(INDEX('Dados de Entrada'!$K$13:$K$35,MATCH(C488,'Dados de Entrada'!$J$13:$J$35,1)+1)-INDEX('Dados de Entrada'!$K$13:$K$35,MATCH(C488,'Dados de Entrada'!$J$13:$J$35,1)))/
(INDEX('Dados de Entrada'!$J$13:$J$35,MATCH(C488,'Dados de Entrada'!$J$13:$J$35,1)+1)-INDEX('Dados de Entrada'!$J$13:$J$35,MATCH(C488,'Dados de Entrada'!$J$13:$J$35,1)))
))</f>
        <v/>
      </c>
      <c r="E488" s="101" t="str">
        <f>IF(B488="","",('Dados de Entrada'!O478/'Dados de Entrada'!$Q$6)*'Dados de Entrada'!$L$4)</f>
        <v/>
      </c>
      <c r="F488" s="101" t="str">
        <f t="shared" si="44"/>
        <v/>
      </c>
      <c r="G488" s="101" t="str">
        <f>IF(B488="","",VLOOKUP(MONTH(B488),Retiradas!$P$3:$S$14,3,FALSE))</f>
        <v/>
      </c>
      <c r="H488" s="137" t="str">
        <f>IF(B488="","",(VLOOKUP(MONTH(B488),Evaporação!$D$5:$F$16,3,FALSE)/(1000*3600*24*VLOOKUP(MONTH(B488),'Dados de Entrada'!$T$11:$V$22,3,FALSE)))*Simulação!D488)</f>
        <v/>
      </c>
      <c r="I488" s="146"/>
      <c r="J488" s="138" t="str">
        <f>IF(B488="","",(E488+I488-F488-G488-H488)*3600*24*VLOOKUP(MONTH(B488),'Dados de Entrada'!$T$11:$V$22,3,FALSE))</f>
        <v/>
      </c>
      <c r="K488" s="100" t="str">
        <f>IF(B488="","",IF(J488+K487&lt;'Dados de Entrada'!$G$7,IF(Simulação!J488+K487&lt;'Dados de Entrada'!$L$7,'Dados de Entrada'!$L$7,J488+K487),'Dados de Entrada'!$G$7))</f>
        <v/>
      </c>
      <c r="L488" s="101" t="str">
        <f>IF(B488="","",IF(AND(J488&gt;0,K488='Dados de Entrada'!$G$7),(J488/(3600*24*VLOOKUP(MONTH(B488),'Dados de Entrada'!$T$11:$V$22,3,FALSE))),0))</f>
        <v/>
      </c>
      <c r="M488" s="26" t="str">
        <f t="shared" si="45"/>
        <v/>
      </c>
      <c r="N488" s="102" t="str">
        <f>IF(B488="","",IF(K488='Dados de Entrada'!$L$7,1,0))</f>
        <v/>
      </c>
      <c r="O488" s="26" t="str">
        <f t="shared" si="46"/>
        <v/>
      </c>
      <c r="P488" s="110" t="str">
        <f>IF(B488="","",'Dados de Entrada'!$L$7)</f>
        <v/>
      </c>
      <c r="Q488" s="103" t="str">
        <f t="shared" si="47"/>
        <v/>
      </c>
      <c r="U488" s="18"/>
    </row>
    <row r="489" spans="1:21" ht="14.25" customHeight="1" x14ac:dyDescent="0.25">
      <c r="A489" s="18"/>
      <c r="B489" s="99" t="str">
        <f>IF(AND(YEAR('Dados de Entrada'!N479)&gt;=$D$18,YEAR('Dados de Entrada'!N479)&lt;=$D$19),'Dados de Entrada'!N479,"")</f>
        <v/>
      </c>
      <c r="C489" s="100" t="str">
        <f t="shared" si="43"/>
        <v/>
      </c>
      <c r="D489" s="97" t="str">
        <f>IF(B489="","",IFERROR(
INDEX('Dados de Entrada'!$K$13:$K$35,MATCH(C489,'Dados de Entrada'!$J$13:$J$35,0)),
INDEX('Dados de Entrada'!$K$13:$K$35,MATCH(C489,'Dados de Entrada'!$J$13:$J$35,1))+
(C489-INDEX('Dados de Entrada'!$J$13:$J$35,MATCH(C489,'Dados de Entrada'!$J$13:$J$35,1)))*
(INDEX('Dados de Entrada'!$K$13:$K$35,MATCH(C489,'Dados de Entrada'!$J$13:$J$35,1)+1)-INDEX('Dados de Entrada'!$K$13:$K$35,MATCH(C489,'Dados de Entrada'!$J$13:$J$35,1)))/
(INDEX('Dados de Entrada'!$J$13:$J$35,MATCH(C489,'Dados de Entrada'!$J$13:$J$35,1)+1)-INDEX('Dados de Entrada'!$J$13:$J$35,MATCH(C489,'Dados de Entrada'!$J$13:$J$35,1)))
))</f>
        <v/>
      </c>
      <c r="E489" s="101" t="str">
        <f>IF(B489="","",('Dados de Entrada'!O479/'Dados de Entrada'!$Q$6)*'Dados de Entrada'!$L$4)</f>
        <v/>
      </c>
      <c r="F489" s="101" t="str">
        <f t="shared" si="44"/>
        <v/>
      </c>
      <c r="G489" s="101" t="str">
        <f>IF(B489="","",VLOOKUP(MONTH(B489),Retiradas!$P$3:$S$14,3,FALSE))</f>
        <v/>
      </c>
      <c r="H489" s="137" t="str">
        <f>IF(B489="","",(VLOOKUP(MONTH(B489),Evaporação!$D$5:$F$16,3,FALSE)/(1000*3600*24*VLOOKUP(MONTH(B489),'Dados de Entrada'!$T$11:$V$22,3,FALSE)))*Simulação!D489)</f>
        <v/>
      </c>
      <c r="I489" s="146"/>
      <c r="J489" s="138" t="str">
        <f>IF(B489="","",(E489+I489-F489-G489-H489)*3600*24*VLOOKUP(MONTH(B489),'Dados de Entrada'!$T$11:$V$22,3,FALSE))</f>
        <v/>
      </c>
      <c r="K489" s="100" t="str">
        <f>IF(B489="","",IF(J489+K488&lt;'Dados de Entrada'!$G$7,IF(Simulação!J489+K488&lt;'Dados de Entrada'!$L$7,'Dados de Entrada'!$L$7,J489+K488),'Dados de Entrada'!$G$7))</f>
        <v/>
      </c>
      <c r="L489" s="101" t="str">
        <f>IF(B489="","",IF(AND(J489&gt;0,K489='Dados de Entrada'!$G$7),(J489/(3600*24*VLOOKUP(MONTH(B489),'Dados de Entrada'!$T$11:$V$22,3,FALSE))),0))</f>
        <v/>
      </c>
      <c r="M489" s="26" t="str">
        <f t="shared" si="45"/>
        <v/>
      </c>
      <c r="N489" s="102" t="str">
        <f>IF(B489="","",IF(K489='Dados de Entrada'!$L$7,1,0))</f>
        <v/>
      </c>
      <c r="O489" s="26" t="str">
        <f t="shared" si="46"/>
        <v/>
      </c>
      <c r="P489" s="110" t="str">
        <f>IF(B489="","",'Dados de Entrada'!$L$7)</f>
        <v/>
      </c>
      <c r="Q489" s="103" t="str">
        <f t="shared" si="47"/>
        <v/>
      </c>
      <c r="U489" s="18"/>
    </row>
    <row r="490" spans="1:21" ht="14.25" customHeight="1" x14ac:dyDescent="0.25">
      <c r="A490" s="18"/>
      <c r="B490" s="99" t="str">
        <f>IF(AND(YEAR('Dados de Entrada'!N480)&gt;=$D$18,YEAR('Dados de Entrada'!N480)&lt;=$D$19),'Dados de Entrada'!N480,"")</f>
        <v/>
      </c>
      <c r="C490" s="100" t="str">
        <f t="shared" si="43"/>
        <v/>
      </c>
      <c r="D490" s="97" t="str">
        <f>IF(B490="","",IFERROR(
INDEX('Dados de Entrada'!$K$13:$K$35,MATCH(C490,'Dados de Entrada'!$J$13:$J$35,0)),
INDEX('Dados de Entrada'!$K$13:$K$35,MATCH(C490,'Dados de Entrada'!$J$13:$J$35,1))+
(C490-INDEX('Dados de Entrada'!$J$13:$J$35,MATCH(C490,'Dados de Entrada'!$J$13:$J$35,1)))*
(INDEX('Dados de Entrada'!$K$13:$K$35,MATCH(C490,'Dados de Entrada'!$J$13:$J$35,1)+1)-INDEX('Dados de Entrada'!$K$13:$K$35,MATCH(C490,'Dados de Entrada'!$J$13:$J$35,1)))/
(INDEX('Dados de Entrada'!$J$13:$J$35,MATCH(C490,'Dados de Entrada'!$J$13:$J$35,1)+1)-INDEX('Dados de Entrada'!$J$13:$J$35,MATCH(C490,'Dados de Entrada'!$J$13:$J$35,1)))
))</f>
        <v/>
      </c>
      <c r="E490" s="101" t="str">
        <f>IF(B490="","",('Dados de Entrada'!O480/'Dados de Entrada'!$Q$6)*'Dados de Entrada'!$L$4)</f>
        <v/>
      </c>
      <c r="F490" s="101" t="str">
        <f t="shared" si="44"/>
        <v/>
      </c>
      <c r="G490" s="101" t="str">
        <f>IF(B490="","",VLOOKUP(MONTH(B490),Retiradas!$P$3:$S$14,3,FALSE))</f>
        <v/>
      </c>
      <c r="H490" s="137" t="str">
        <f>IF(B490="","",(VLOOKUP(MONTH(B490),Evaporação!$D$5:$F$16,3,FALSE)/(1000*3600*24*VLOOKUP(MONTH(B490),'Dados de Entrada'!$T$11:$V$22,3,FALSE)))*Simulação!D490)</f>
        <v/>
      </c>
      <c r="I490" s="146"/>
      <c r="J490" s="138" t="str">
        <f>IF(B490="","",(E490+I490-F490-G490-H490)*3600*24*VLOOKUP(MONTH(B490),'Dados de Entrada'!$T$11:$V$22,3,FALSE))</f>
        <v/>
      </c>
      <c r="K490" s="100" t="str">
        <f>IF(B490="","",IF(J490+K489&lt;'Dados de Entrada'!$G$7,IF(Simulação!J490+K489&lt;'Dados de Entrada'!$L$7,'Dados de Entrada'!$L$7,J490+K489),'Dados de Entrada'!$G$7))</f>
        <v/>
      </c>
      <c r="L490" s="101" t="str">
        <f>IF(B490="","",IF(AND(J490&gt;0,K490='Dados de Entrada'!$G$7),(J490/(3600*24*VLOOKUP(MONTH(B490),'Dados de Entrada'!$T$11:$V$22,3,FALSE))),0))</f>
        <v/>
      </c>
      <c r="M490" s="26" t="str">
        <f t="shared" si="45"/>
        <v/>
      </c>
      <c r="N490" s="102" t="str">
        <f>IF(B490="","",IF(K490='Dados de Entrada'!$L$7,1,0))</f>
        <v/>
      </c>
      <c r="O490" s="26" t="str">
        <f t="shared" si="46"/>
        <v/>
      </c>
      <c r="P490" s="110" t="str">
        <f>IF(B490="","",'Dados de Entrada'!$L$7)</f>
        <v/>
      </c>
      <c r="Q490" s="103" t="str">
        <f t="shared" si="47"/>
        <v/>
      </c>
      <c r="U490" s="18"/>
    </row>
    <row r="491" spans="1:21" ht="14.25" customHeight="1" x14ac:dyDescent="0.25">
      <c r="A491" s="18"/>
      <c r="B491" s="99" t="str">
        <f>IF(AND(YEAR('Dados de Entrada'!N481)&gt;=$D$18,YEAR('Dados de Entrada'!N481)&lt;=$D$19),'Dados de Entrada'!N481,"")</f>
        <v/>
      </c>
      <c r="C491" s="100" t="str">
        <f t="shared" si="43"/>
        <v/>
      </c>
      <c r="D491" s="97" t="str">
        <f>IF(B491="","",IFERROR(
INDEX('Dados de Entrada'!$K$13:$K$35,MATCH(C491,'Dados de Entrada'!$J$13:$J$35,0)),
INDEX('Dados de Entrada'!$K$13:$K$35,MATCH(C491,'Dados de Entrada'!$J$13:$J$35,1))+
(C491-INDEX('Dados de Entrada'!$J$13:$J$35,MATCH(C491,'Dados de Entrada'!$J$13:$J$35,1)))*
(INDEX('Dados de Entrada'!$K$13:$K$35,MATCH(C491,'Dados de Entrada'!$J$13:$J$35,1)+1)-INDEX('Dados de Entrada'!$K$13:$K$35,MATCH(C491,'Dados de Entrada'!$J$13:$J$35,1)))/
(INDEX('Dados de Entrada'!$J$13:$J$35,MATCH(C491,'Dados de Entrada'!$J$13:$J$35,1)+1)-INDEX('Dados de Entrada'!$J$13:$J$35,MATCH(C491,'Dados de Entrada'!$J$13:$J$35,1)))
))</f>
        <v/>
      </c>
      <c r="E491" s="101" t="str">
        <f>IF(B491="","",('Dados de Entrada'!O481/'Dados de Entrada'!$Q$6)*'Dados de Entrada'!$L$4)</f>
        <v/>
      </c>
      <c r="F491" s="101" t="str">
        <f t="shared" si="44"/>
        <v/>
      </c>
      <c r="G491" s="101" t="str">
        <f>IF(B491="","",VLOOKUP(MONTH(B491),Retiradas!$P$3:$S$14,3,FALSE))</f>
        <v/>
      </c>
      <c r="H491" s="137" t="str">
        <f>IF(B491="","",(VLOOKUP(MONTH(B491),Evaporação!$D$5:$F$16,3,FALSE)/(1000*3600*24*VLOOKUP(MONTH(B491),'Dados de Entrada'!$T$11:$V$22,3,FALSE)))*Simulação!D491)</f>
        <v/>
      </c>
      <c r="I491" s="146"/>
      <c r="J491" s="138" t="str">
        <f>IF(B491="","",(E491+I491-F491-G491-H491)*3600*24*VLOOKUP(MONTH(B491),'Dados de Entrada'!$T$11:$V$22,3,FALSE))</f>
        <v/>
      </c>
      <c r="K491" s="100" t="str">
        <f>IF(B491="","",IF(J491+K490&lt;'Dados de Entrada'!$G$7,IF(Simulação!J491+K490&lt;'Dados de Entrada'!$L$7,'Dados de Entrada'!$L$7,J491+K490),'Dados de Entrada'!$G$7))</f>
        <v/>
      </c>
      <c r="L491" s="101" t="str">
        <f>IF(B491="","",IF(AND(J491&gt;0,K491='Dados de Entrada'!$G$7),(J491/(3600*24*VLOOKUP(MONTH(B491),'Dados de Entrada'!$T$11:$V$22,3,FALSE))),0))</f>
        <v/>
      </c>
      <c r="M491" s="26" t="str">
        <f t="shared" si="45"/>
        <v/>
      </c>
      <c r="N491" s="102" t="str">
        <f>IF(B491="","",IF(K491='Dados de Entrada'!$L$7,1,0))</f>
        <v/>
      </c>
      <c r="O491" s="26" t="str">
        <f t="shared" si="46"/>
        <v/>
      </c>
      <c r="P491" s="110" t="str">
        <f>IF(B491="","",'Dados de Entrada'!$L$7)</f>
        <v/>
      </c>
      <c r="Q491" s="103" t="str">
        <f t="shared" si="47"/>
        <v/>
      </c>
      <c r="U491" s="18"/>
    </row>
    <row r="492" spans="1:21" ht="14.25" customHeight="1" x14ac:dyDescent="0.25">
      <c r="A492" s="18"/>
      <c r="B492" s="99" t="str">
        <f>IF(AND(YEAR('Dados de Entrada'!N482)&gt;=$D$18,YEAR('Dados de Entrada'!N482)&lt;=$D$19),'Dados de Entrada'!N482,"")</f>
        <v/>
      </c>
      <c r="C492" s="100" t="str">
        <f t="shared" si="43"/>
        <v/>
      </c>
      <c r="D492" s="97" t="str">
        <f>IF(B492="","",IFERROR(
INDEX('Dados de Entrada'!$K$13:$K$35,MATCH(C492,'Dados de Entrada'!$J$13:$J$35,0)),
INDEX('Dados de Entrada'!$K$13:$K$35,MATCH(C492,'Dados de Entrada'!$J$13:$J$35,1))+
(C492-INDEX('Dados de Entrada'!$J$13:$J$35,MATCH(C492,'Dados de Entrada'!$J$13:$J$35,1)))*
(INDEX('Dados de Entrada'!$K$13:$K$35,MATCH(C492,'Dados de Entrada'!$J$13:$J$35,1)+1)-INDEX('Dados de Entrada'!$K$13:$K$35,MATCH(C492,'Dados de Entrada'!$J$13:$J$35,1)))/
(INDEX('Dados de Entrada'!$J$13:$J$35,MATCH(C492,'Dados de Entrada'!$J$13:$J$35,1)+1)-INDEX('Dados de Entrada'!$J$13:$J$35,MATCH(C492,'Dados de Entrada'!$J$13:$J$35,1)))
))</f>
        <v/>
      </c>
      <c r="E492" s="101" t="str">
        <f>IF(B492="","",('Dados de Entrada'!O482/'Dados de Entrada'!$Q$6)*'Dados de Entrada'!$L$4)</f>
        <v/>
      </c>
      <c r="F492" s="101" t="str">
        <f t="shared" si="44"/>
        <v/>
      </c>
      <c r="G492" s="101" t="str">
        <f>IF(B492="","",VLOOKUP(MONTH(B492),Retiradas!$P$3:$S$14,3,FALSE))</f>
        <v/>
      </c>
      <c r="H492" s="137" t="str">
        <f>IF(B492="","",(VLOOKUP(MONTH(B492),Evaporação!$D$5:$F$16,3,FALSE)/(1000*3600*24*VLOOKUP(MONTH(B492),'Dados de Entrada'!$T$11:$V$22,3,FALSE)))*Simulação!D492)</f>
        <v/>
      </c>
      <c r="I492" s="146"/>
      <c r="J492" s="138" t="str">
        <f>IF(B492="","",(E492+I492-F492-G492-H492)*3600*24*VLOOKUP(MONTH(B492),'Dados de Entrada'!$T$11:$V$22,3,FALSE))</f>
        <v/>
      </c>
      <c r="K492" s="100" t="str">
        <f>IF(B492="","",IF(J492+K491&lt;'Dados de Entrada'!$G$7,IF(Simulação!J492+K491&lt;'Dados de Entrada'!$L$7,'Dados de Entrada'!$L$7,J492+K491),'Dados de Entrada'!$G$7))</f>
        <v/>
      </c>
      <c r="L492" s="101" t="str">
        <f>IF(B492="","",IF(AND(J492&gt;0,K492='Dados de Entrada'!$G$7),(J492/(3600*24*VLOOKUP(MONTH(B492),'Dados de Entrada'!$T$11:$V$22,3,FALSE))),0))</f>
        <v/>
      </c>
      <c r="M492" s="26" t="str">
        <f t="shared" si="45"/>
        <v/>
      </c>
      <c r="N492" s="102" t="str">
        <f>IF(B492="","",IF(K492='Dados de Entrada'!$L$7,1,0))</f>
        <v/>
      </c>
      <c r="O492" s="26" t="str">
        <f t="shared" si="46"/>
        <v/>
      </c>
      <c r="P492" s="110" t="str">
        <f>IF(B492="","",'Dados de Entrada'!$L$7)</f>
        <v/>
      </c>
      <c r="Q492" s="103" t="str">
        <f t="shared" si="47"/>
        <v/>
      </c>
      <c r="U492" s="18"/>
    </row>
    <row r="493" spans="1:21" ht="14.25" customHeight="1" x14ac:dyDescent="0.25">
      <c r="A493" s="18"/>
      <c r="B493" s="99" t="str">
        <f>IF(AND(YEAR('Dados de Entrada'!N483)&gt;=$D$18,YEAR('Dados de Entrada'!N483)&lt;=$D$19),'Dados de Entrada'!N483,"")</f>
        <v/>
      </c>
      <c r="C493" s="100" t="str">
        <f t="shared" si="43"/>
        <v/>
      </c>
      <c r="D493" s="97" t="str">
        <f>IF(B493="","",IFERROR(
INDEX('Dados de Entrada'!$K$13:$K$35,MATCH(C493,'Dados de Entrada'!$J$13:$J$35,0)),
INDEX('Dados de Entrada'!$K$13:$K$35,MATCH(C493,'Dados de Entrada'!$J$13:$J$35,1))+
(C493-INDEX('Dados de Entrada'!$J$13:$J$35,MATCH(C493,'Dados de Entrada'!$J$13:$J$35,1)))*
(INDEX('Dados de Entrada'!$K$13:$K$35,MATCH(C493,'Dados de Entrada'!$J$13:$J$35,1)+1)-INDEX('Dados de Entrada'!$K$13:$K$35,MATCH(C493,'Dados de Entrada'!$J$13:$J$35,1)))/
(INDEX('Dados de Entrada'!$J$13:$J$35,MATCH(C493,'Dados de Entrada'!$J$13:$J$35,1)+1)-INDEX('Dados de Entrada'!$J$13:$J$35,MATCH(C493,'Dados de Entrada'!$J$13:$J$35,1)))
))</f>
        <v/>
      </c>
      <c r="E493" s="101" t="str">
        <f>IF(B493="","",('Dados de Entrada'!O483/'Dados de Entrada'!$Q$6)*'Dados de Entrada'!$L$4)</f>
        <v/>
      </c>
      <c r="F493" s="101" t="str">
        <f t="shared" si="44"/>
        <v/>
      </c>
      <c r="G493" s="101" t="str">
        <f>IF(B493="","",VLOOKUP(MONTH(B493),Retiradas!$P$3:$S$14,3,FALSE))</f>
        <v/>
      </c>
      <c r="H493" s="137" t="str">
        <f>IF(B493="","",(VLOOKUP(MONTH(B493),Evaporação!$D$5:$F$16,3,FALSE)/(1000*3600*24*VLOOKUP(MONTH(B493),'Dados de Entrada'!$T$11:$V$22,3,FALSE)))*Simulação!D493)</f>
        <v/>
      </c>
      <c r="I493" s="146"/>
      <c r="J493" s="138" t="str">
        <f>IF(B493="","",(E493+I493-F493-G493-H493)*3600*24*VLOOKUP(MONTH(B493),'Dados de Entrada'!$T$11:$V$22,3,FALSE))</f>
        <v/>
      </c>
      <c r="K493" s="100" t="str">
        <f>IF(B493="","",IF(J493+K492&lt;'Dados de Entrada'!$G$7,IF(Simulação!J493+K492&lt;'Dados de Entrada'!$L$7,'Dados de Entrada'!$L$7,J493+K492),'Dados de Entrada'!$G$7))</f>
        <v/>
      </c>
      <c r="L493" s="101" t="str">
        <f>IF(B493="","",IF(AND(J493&gt;0,K493='Dados de Entrada'!$G$7),(J493/(3600*24*VLOOKUP(MONTH(B493),'Dados de Entrada'!$T$11:$V$22,3,FALSE))),0))</f>
        <v/>
      </c>
      <c r="M493" s="26" t="str">
        <f t="shared" si="45"/>
        <v/>
      </c>
      <c r="N493" s="102" t="str">
        <f>IF(B493="","",IF(K493='Dados de Entrada'!$L$7,1,0))</f>
        <v/>
      </c>
      <c r="O493" s="26" t="str">
        <f t="shared" si="46"/>
        <v/>
      </c>
      <c r="P493" s="110" t="str">
        <f>IF(B493="","",'Dados de Entrada'!$L$7)</f>
        <v/>
      </c>
      <c r="Q493" s="103" t="str">
        <f t="shared" si="47"/>
        <v/>
      </c>
      <c r="U493" s="18"/>
    </row>
    <row r="494" spans="1:21" ht="14.25" customHeight="1" x14ac:dyDescent="0.25">
      <c r="A494" s="18"/>
      <c r="B494" s="99" t="str">
        <f>IF(AND(YEAR('Dados de Entrada'!N484)&gt;=$D$18,YEAR('Dados de Entrada'!N484)&lt;=$D$19),'Dados de Entrada'!N484,"")</f>
        <v/>
      </c>
      <c r="C494" s="100" t="str">
        <f t="shared" si="43"/>
        <v/>
      </c>
      <c r="D494" s="97" t="str">
        <f>IF(B494="","",IFERROR(
INDEX('Dados de Entrada'!$K$13:$K$35,MATCH(C494,'Dados de Entrada'!$J$13:$J$35,0)),
INDEX('Dados de Entrada'!$K$13:$K$35,MATCH(C494,'Dados de Entrada'!$J$13:$J$35,1))+
(C494-INDEX('Dados de Entrada'!$J$13:$J$35,MATCH(C494,'Dados de Entrada'!$J$13:$J$35,1)))*
(INDEX('Dados de Entrada'!$K$13:$K$35,MATCH(C494,'Dados de Entrada'!$J$13:$J$35,1)+1)-INDEX('Dados de Entrada'!$K$13:$K$35,MATCH(C494,'Dados de Entrada'!$J$13:$J$35,1)))/
(INDEX('Dados de Entrada'!$J$13:$J$35,MATCH(C494,'Dados de Entrada'!$J$13:$J$35,1)+1)-INDEX('Dados de Entrada'!$J$13:$J$35,MATCH(C494,'Dados de Entrada'!$J$13:$J$35,1)))
))</f>
        <v/>
      </c>
      <c r="E494" s="101" t="str">
        <f>IF(B494="","",('Dados de Entrada'!O484/'Dados de Entrada'!$Q$6)*'Dados de Entrada'!$L$4)</f>
        <v/>
      </c>
      <c r="F494" s="101" t="str">
        <f t="shared" si="44"/>
        <v/>
      </c>
      <c r="G494" s="101" t="str">
        <f>IF(B494="","",VLOOKUP(MONTH(B494),Retiradas!$P$3:$S$14,3,FALSE))</f>
        <v/>
      </c>
      <c r="H494" s="137" t="str">
        <f>IF(B494="","",(VLOOKUP(MONTH(B494),Evaporação!$D$5:$F$16,3,FALSE)/(1000*3600*24*VLOOKUP(MONTH(B494),'Dados de Entrada'!$T$11:$V$22,3,FALSE)))*Simulação!D494)</f>
        <v/>
      </c>
      <c r="I494" s="146"/>
      <c r="J494" s="138" t="str">
        <f>IF(B494="","",(E494+I494-F494-G494-H494)*3600*24*VLOOKUP(MONTH(B494),'Dados de Entrada'!$T$11:$V$22,3,FALSE))</f>
        <v/>
      </c>
      <c r="K494" s="100" t="str">
        <f>IF(B494="","",IF(J494+K493&lt;'Dados de Entrada'!$G$7,IF(Simulação!J494+K493&lt;'Dados de Entrada'!$L$7,'Dados de Entrada'!$L$7,J494+K493),'Dados de Entrada'!$G$7))</f>
        <v/>
      </c>
      <c r="L494" s="101" t="str">
        <f>IF(B494="","",IF(AND(J494&gt;0,K494='Dados de Entrada'!$G$7),(J494/(3600*24*VLOOKUP(MONTH(B494),'Dados de Entrada'!$T$11:$V$22,3,FALSE))),0))</f>
        <v/>
      </c>
      <c r="M494" s="26" t="str">
        <f t="shared" si="45"/>
        <v/>
      </c>
      <c r="N494" s="102" t="str">
        <f>IF(B494="","",IF(K494='Dados de Entrada'!$L$7,1,0))</f>
        <v/>
      </c>
      <c r="O494" s="26" t="str">
        <f t="shared" si="46"/>
        <v/>
      </c>
      <c r="P494" s="110" t="str">
        <f>IF(B494="","",'Dados de Entrada'!$L$7)</f>
        <v/>
      </c>
      <c r="Q494" s="103" t="str">
        <f t="shared" si="47"/>
        <v/>
      </c>
      <c r="U494" s="18"/>
    </row>
    <row r="495" spans="1:21" ht="14.25" customHeight="1" x14ac:dyDescent="0.25">
      <c r="A495" s="18"/>
      <c r="B495" s="99" t="str">
        <f>IF(AND(YEAR('Dados de Entrada'!N485)&gt;=$D$18,YEAR('Dados de Entrada'!N485)&lt;=$D$19),'Dados de Entrada'!N485,"")</f>
        <v/>
      </c>
      <c r="C495" s="100" t="str">
        <f t="shared" si="43"/>
        <v/>
      </c>
      <c r="D495" s="97" t="str">
        <f>IF(B495="","",IFERROR(
INDEX('Dados de Entrada'!$K$13:$K$35,MATCH(C495,'Dados de Entrada'!$J$13:$J$35,0)),
INDEX('Dados de Entrada'!$K$13:$K$35,MATCH(C495,'Dados de Entrada'!$J$13:$J$35,1))+
(C495-INDEX('Dados de Entrada'!$J$13:$J$35,MATCH(C495,'Dados de Entrada'!$J$13:$J$35,1)))*
(INDEX('Dados de Entrada'!$K$13:$K$35,MATCH(C495,'Dados de Entrada'!$J$13:$J$35,1)+1)-INDEX('Dados de Entrada'!$K$13:$K$35,MATCH(C495,'Dados de Entrada'!$J$13:$J$35,1)))/
(INDEX('Dados de Entrada'!$J$13:$J$35,MATCH(C495,'Dados de Entrada'!$J$13:$J$35,1)+1)-INDEX('Dados de Entrada'!$J$13:$J$35,MATCH(C495,'Dados de Entrada'!$J$13:$J$35,1)))
))</f>
        <v/>
      </c>
      <c r="E495" s="101" t="str">
        <f>IF(B495="","",('Dados de Entrada'!O485/'Dados de Entrada'!$Q$6)*'Dados de Entrada'!$L$4)</f>
        <v/>
      </c>
      <c r="F495" s="101" t="str">
        <f t="shared" si="44"/>
        <v/>
      </c>
      <c r="G495" s="101" t="str">
        <f>IF(B495="","",VLOOKUP(MONTH(B495),Retiradas!$P$3:$S$14,3,FALSE))</f>
        <v/>
      </c>
      <c r="H495" s="137" t="str">
        <f>IF(B495="","",(VLOOKUP(MONTH(B495),Evaporação!$D$5:$F$16,3,FALSE)/(1000*3600*24*VLOOKUP(MONTH(B495),'Dados de Entrada'!$T$11:$V$22,3,FALSE)))*Simulação!D495)</f>
        <v/>
      </c>
      <c r="I495" s="146"/>
      <c r="J495" s="138" t="str">
        <f>IF(B495="","",(E495+I495-F495-G495-H495)*3600*24*VLOOKUP(MONTH(B495),'Dados de Entrada'!$T$11:$V$22,3,FALSE))</f>
        <v/>
      </c>
      <c r="K495" s="100" t="str">
        <f>IF(B495="","",IF(J495+K494&lt;'Dados de Entrada'!$G$7,IF(Simulação!J495+K494&lt;'Dados de Entrada'!$L$7,'Dados de Entrada'!$L$7,J495+K494),'Dados de Entrada'!$G$7))</f>
        <v/>
      </c>
      <c r="L495" s="101" t="str">
        <f>IF(B495="","",IF(AND(J495&gt;0,K495='Dados de Entrada'!$G$7),(J495/(3600*24*VLOOKUP(MONTH(B495),'Dados de Entrada'!$T$11:$V$22,3,FALSE))),0))</f>
        <v/>
      </c>
      <c r="M495" s="26" t="str">
        <f t="shared" si="45"/>
        <v/>
      </c>
      <c r="N495" s="102" t="str">
        <f>IF(B495="","",IF(K495='Dados de Entrada'!$L$7,1,0))</f>
        <v/>
      </c>
      <c r="O495" s="26" t="str">
        <f t="shared" si="46"/>
        <v/>
      </c>
      <c r="P495" s="110" t="str">
        <f>IF(B495="","",'Dados de Entrada'!$L$7)</f>
        <v/>
      </c>
      <c r="Q495" s="103" t="str">
        <f t="shared" si="47"/>
        <v/>
      </c>
      <c r="U495" s="18"/>
    </row>
    <row r="496" spans="1:21" ht="14.25" customHeight="1" x14ac:dyDescent="0.25">
      <c r="A496" s="18"/>
      <c r="B496" s="99" t="str">
        <f>IF(AND(YEAR('Dados de Entrada'!N486)&gt;=$D$18,YEAR('Dados de Entrada'!N486)&lt;=$D$19),'Dados de Entrada'!N486,"")</f>
        <v/>
      </c>
      <c r="C496" s="100" t="str">
        <f t="shared" si="43"/>
        <v/>
      </c>
      <c r="D496" s="97" t="str">
        <f>IF(B496="","",IFERROR(
INDEX('Dados de Entrada'!$K$13:$K$35,MATCH(C496,'Dados de Entrada'!$J$13:$J$35,0)),
INDEX('Dados de Entrada'!$K$13:$K$35,MATCH(C496,'Dados de Entrada'!$J$13:$J$35,1))+
(C496-INDEX('Dados de Entrada'!$J$13:$J$35,MATCH(C496,'Dados de Entrada'!$J$13:$J$35,1)))*
(INDEX('Dados de Entrada'!$K$13:$K$35,MATCH(C496,'Dados de Entrada'!$J$13:$J$35,1)+1)-INDEX('Dados de Entrada'!$K$13:$K$35,MATCH(C496,'Dados de Entrada'!$J$13:$J$35,1)))/
(INDEX('Dados de Entrada'!$J$13:$J$35,MATCH(C496,'Dados de Entrada'!$J$13:$J$35,1)+1)-INDEX('Dados de Entrada'!$J$13:$J$35,MATCH(C496,'Dados de Entrada'!$J$13:$J$35,1)))
))</f>
        <v/>
      </c>
      <c r="E496" s="101" t="str">
        <f>IF(B496="","",('Dados de Entrada'!O486/'Dados de Entrada'!$Q$6)*'Dados de Entrada'!$L$4)</f>
        <v/>
      </c>
      <c r="F496" s="101" t="str">
        <f t="shared" si="44"/>
        <v/>
      </c>
      <c r="G496" s="101" t="str">
        <f>IF(B496="","",VLOOKUP(MONTH(B496),Retiradas!$P$3:$S$14,3,FALSE))</f>
        <v/>
      </c>
      <c r="H496" s="137" t="str">
        <f>IF(B496="","",(VLOOKUP(MONTH(B496),Evaporação!$D$5:$F$16,3,FALSE)/(1000*3600*24*VLOOKUP(MONTH(B496),'Dados de Entrada'!$T$11:$V$22,3,FALSE)))*Simulação!D496)</f>
        <v/>
      </c>
      <c r="I496" s="146"/>
      <c r="J496" s="138" t="str">
        <f>IF(B496="","",(E496+I496-F496-G496-H496)*3600*24*VLOOKUP(MONTH(B496),'Dados de Entrada'!$T$11:$V$22,3,FALSE))</f>
        <v/>
      </c>
      <c r="K496" s="100" t="str">
        <f>IF(B496="","",IF(J496+K495&lt;'Dados de Entrada'!$G$7,IF(Simulação!J496+K495&lt;'Dados de Entrada'!$L$7,'Dados de Entrada'!$L$7,J496+K495),'Dados de Entrada'!$G$7))</f>
        <v/>
      </c>
      <c r="L496" s="101" t="str">
        <f>IF(B496="","",IF(AND(J496&gt;0,K496='Dados de Entrada'!$G$7),(J496/(3600*24*VLOOKUP(MONTH(B496),'Dados de Entrada'!$T$11:$V$22,3,FALSE))),0))</f>
        <v/>
      </c>
      <c r="M496" s="26" t="str">
        <f t="shared" si="45"/>
        <v/>
      </c>
      <c r="N496" s="102" t="str">
        <f>IF(B496="","",IF(K496='Dados de Entrada'!$L$7,1,0))</f>
        <v/>
      </c>
      <c r="O496" s="26" t="str">
        <f t="shared" si="46"/>
        <v/>
      </c>
      <c r="P496" s="110" t="str">
        <f>IF(B496="","",'Dados de Entrada'!$L$7)</f>
        <v/>
      </c>
      <c r="Q496" s="103" t="str">
        <f t="shared" si="47"/>
        <v/>
      </c>
      <c r="U496" s="18"/>
    </row>
    <row r="497" spans="1:21" ht="14.25" customHeight="1" x14ac:dyDescent="0.25">
      <c r="A497" s="18"/>
      <c r="B497" s="99" t="str">
        <f>IF(AND(YEAR('Dados de Entrada'!N487)&gt;=$D$18,YEAR('Dados de Entrada'!N487)&lt;=$D$19),'Dados de Entrada'!N487,"")</f>
        <v/>
      </c>
      <c r="C497" s="100" t="str">
        <f t="shared" si="43"/>
        <v/>
      </c>
      <c r="D497" s="97" t="str">
        <f>IF(B497="","",IFERROR(
INDEX('Dados de Entrada'!$K$13:$K$35,MATCH(C497,'Dados de Entrada'!$J$13:$J$35,0)),
INDEX('Dados de Entrada'!$K$13:$K$35,MATCH(C497,'Dados de Entrada'!$J$13:$J$35,1))+
(C497-INDEX('Dados de Entrada'!$J$13:$J$35,MATCH(C497,'Dados de Entrada'!$J$13:$J$35,1)))*
(INDEX('Dados de Entrada'!$K$13:$K$35,MATCH(C497,'Dados de Entrada'!$J$13:$J$35,1)+1)-INDEX('Dados de Entrada'!$K$13:$K$35,MATCH(C497,'Dados de Entrada'!$J$13:$J$35,1)))/
(INDEX('Dados de Entrada'!$J$13:$J$35,MATCH(C497,'Dados de Entrada'!$J$13:$J$35,1)+1)-INDEX('Dados de Entrada'!$J$13:$J$35,MATCH(C497,'Dados de Entrada'!$J$13:$J$35,1)))
))</f>
        <v/>
      </c>
      <c r="E497" s="101" t="str">
        <f>IF(B497="","",('Dados de Entrada'!O487/'Dados de Entrada'!$Q$6)*'Dados de Entrada'!$L$4)</f>
        <v/>
      </c>
      <c r="F497" s="101" t="str">
        <f t="shared" si="44"/>
        <v/>
      </c>
      <c r="G497" s="101" t="str">
        <f>IF(B497="","",VLOOKUP(MONTH(B497),Retiradas!$P$3:$S$14,3,FALSE))</f>
        <v/>
      </c>
      <c r="H497" s="137" t="str">
        <f>IF(B497="","",(VLOOKUP(MONTH(B497),Evaporação!$D$5:$F$16,3,FALSE)/(1000*3600*24*VLOOKUP(MONTH(B497),'Dados de Entrada'!$T$11:$V$22,3,FALSE)))*Simulação!D497)</f>
        <v/>
      </c>
      <c r="I497" s="146"/>
      <c r="J497" s="138" t="str">
        <f>IF(B497="","",(E497+I497-F497-G497-H497)*3600*24*VLOOKUP(MONTH(B497),'Dados de Entrada'!$T$11:$V$22,3,FALSE))</f>
        <v/>
      </c>
      <c r="K497" s="100" t="str">
        <f>IF(B497="","",IF(J497+K496&lt;'Dados de Entrada'!$G$7,IF(Simulação!J497+K496&lt;'Dados de Entrada'!$L$7,'Dados de Entrada'!$L$7,J497+K496),'Dados de Entrada'!$G$7))</f>
        <v/>
      </c>
      <c r="L497" s="101" t="str">
        <f>IF(B497="","",IF(AND(J497&gt;0,K497='Dados de Entrada'!$G$7),(J497/(3600*24*VLOOKUP(MONTH(B497),'Dados de Entrada'!$T$11:$V$22,3,FALSE))),0))</f>
        <v/>
      </c>
      <c r="M497" s="26" t="str">
        <f t="shared" si="45"/>
        <v/>
      </c>
      <c r="N497" s="102" t="str">
        <f>IF(B497="","",IF(K497='Dados de Entrada'!$L$7,1,0))</f>
        <v/>
      </c>
      <c r="O497" s="26" t="str">
        <f t="shared" si="46"/>
        <v/>
      </c>
      <c r="P497" s="110" t="str">
        <f>IF(B497="","",'Dados de Entrada'!$L$7)</f>
        <v/>
      </c>
      <c r="Q497" s="103" t="str">
        <f t="shared" si="47"/>
        <v/>
      </c>
      <c r="U497" s="18"/>
    </row>
    <row r="498" spans="1:21" ht="14.25" customHeight="1" x14ac:dyDescent="0.25">
      <c r="A498" s="18"/>
      <c r="B498" s="99" t="str">
        <f>IF(AND(YEAR('Dados de Entrada'!N488)&gt;=$D$18,YEAR('Dados de Entrada'!N488)&lt;=$D$19),'Dados de Entrada'!N488,"")</f>
        <v/>
      </c>
      <c r="C498" s="100" t="str">
        <f t="shared" si="43"/>
        <v/>
      </c>
      <c r="D498" s="97" t="str">
        <f>IF(B498="","",IFERROR(
INDEX('Dados de Entrada'!$K$13:$K$35,MATCH(C498,'Dados de Entrada'!$J$13:$J$35,0)),
INDEX('Dados de Entrada'!$K$13:$K$35,MATCH(C498,'Dados de Entrada'!$J$13:$J$35,1))+
(C498-INDEX('Dados de Entrada'!$J$13:$J$35,MATCH(C498,'Dados de Entrada'!$J$13:$J$35,1)))*
(INDEX('Dados de Entrada'!$K$13:$K$35,MATCH(C498,'Dados de Entrada'!$J$13:$J$35,1)+1)-INDEX('Dados de Entrada'!$K$13:$K$35,MATCH(C498,'Dados de Entrada'!$J$13:$J$35,1)))/
(INDEX('Dados de Entrada'!$J$13:$J$35,MATCH(C498,'Dados de Entrada'!$J$13:$J$35,1)+1)-INDEX('Dados de Entrada'!$J$13:$J$35,MATCH(C498,'Dados de Entrada'!$J$13:$J$35,1)))
))</f>
        <v/>
      </c>
      <c r="E498" s="101" t="str">
        <f>IF(B498="","",('Dados de Entrada'!O488/'Dados de Entrada'!$Q$6)*'Dados de Entrada'!$L$4)</f>
        <v/>
      </c>
      <c r="F498" s="101" t="str">
        <f t="shared" si="44"/>
        <v/>
      </c>
      <c r="G498" s="101" t="str">
        <f>IF(B498="","",VLOOKUP(MONTH(B498),Retiradas!$P$3:$S$14,3,FALSE))</f>
        <v/>
      </c>
      <c r="H498" s="137" t="str">
        <f>IF(B498="","",(VLOOKUP(MONTH(B498),Evaporação!$D$5:$F$16,3,FALSE)/(1000*3600*24*VLOOKUP(MONTH(B498),'Dados de Entrada'!$T$11:$V$22,3,FALSE)))*Simulação!D498)</f>
        <v/>
      </c>
      <c r="I498" s="146"/>
      <c r="J498" s="138" t="str">
        <f>IF(B498="","",(E498+I498-F498-G498-H498)*3600*24*VLOOKUP(MONTH(B498),'Dados de Entrada'!$T$11:$V$22,3,FALSE))</f>
        <v/>
      </c>
      <c r="K498" s="100" t="str">
        <f>IF(B498="","",IF(J498+K497&lt;'Dados de Entrada'!$G$7,IF(Simulação!J498+K497&lt;'Dados de Entrada'!$L$7,'Dados de Entrada'!$L$7,J498+K497),'Dados de Entrada'!$G$7))</f>
        <v/>
      </c>
      <c r="L498" s="101" t="str">
        <f>IF(B498="","",IF(AND(J498&gt;0,K498='Dados de Entrada'!$G$7),(J498/(3600*24*VLOOKUP(MONTH(B498),'Dados de Entrada'!$T$11:$V$22,3,FALSE))),0))</f>
        <v/>
      </c>
      <c r="M498" s="26" t="str">
        <f t="shared" si="45"/>
        <v/>
      </c>
      <c r="N498" s="102" t="str">
        <f>IF(B498="","",IF(K498='Dados de Entrada'!$L$7,1,0))</f>
        <v/>
      </c>
      <c r="O498" s="26" t="str">
        <f t="shared" si="46"/>
        <v/>
      </c>
      <c r="P498" s="110" t="str">
        <f>IF(B498="","",'Dados de Entrada'!$L$7)</f>
        <v/>
      </c>
      <c r="Q498" s="103" t="str">
        <f t="shared" si="47"/>
        <v/>
      </c>
      <c r="U498" s="18"/>
    </row>
    <row r="499" spans="1:21" ht="14.25" customHeight="1" x14ac:dyDescent="0.25">
      <c r="A499" s="18"/>
      <c r="B499" s="99" t="str">
        <f>IF(AND(YEAR('Dados de Entrada'!N489)&gt;=$D$18,YEAR('Dados de Entrada'!N489)&lt;=$D$19),'Dados de Entrada'!N489,"")</f>
        <v/>
      </c>
      <c r="C499" s="100" t="str">
        <f t="shared" si="43"/>
        <v/>
      </c>
      <c r="D499" s="97" t="str">
        <f>IF(B499="","",IFERROR(
INDEX('Dados de Entrada'!$K$13:$K$35,MATCH(C499,'Dados de Entrada'!$J$13:$J$35,0)),
INDEX('Dados de Entrada'!$K$13:$K$35,MATCH(C499,'Dados de Entrada'!$J$13:$J$35,1))+
(C499-INDEX('Dados de Entrada'!$J$13:$J$35,MATCH(C499,'Dados de Entrada'!$J$13:$J$35,1)))*
(INDEX('Dados de Entrada'!$K$13:$K$35,MATCH(C499,'Dados de Entrada'!$J$13:$J$35,1)+1)-INDEX('Dados de Entrada'!$K$13:$K$35,MATCH(C499,'Dados de Entrada'!$J$13:$J$35,1)))/
(INDEX('Dados de Entrada'!$J$13:$J$35,MATCH(C499,'Dados de Entrada'!$J$13:$J$35,1)+1)-INDEX('Dados de Entrada'!$J$13:$J$35,MATCH(C499,'Dados de Entrada'!$J$13:$J$35,1)))
))</f>
        <v/>
      </c>
      <c r="E499" s="101" t="str">
        <f>IF(B499="","",('Dados de Entrada'!O489/'Dados de Entrada'!$Q$6)*'Dados de Entrada'!$L$4)</f>
        <v/>
      </c>
      <c r="F499" s="101" t="str">
        <f t="shared" si="44"/>
        <v/>
      </c>
      <c r="G499" s="101" t="str">
        <f>IF(B499="","",VLOOKUP(MONTH(B499),Retiradas!$P$3:$S$14,3,FALSE))</f>
        <v/>
      </c>
      <c r="H499" s="137" t="str">
        <f>IF(B499="","",(VLOOKUP(MONTH(B499),Evaporação!$D$5:$F$16,3,FALSE)/(1000*3600*24*VLOOKUP(MONTH(B499),'Dados de Entrada'!$T$11:$V$22,3,FALSE)))*Simulação!D499)</f>
        <v/>
      </c>
      <c r="I499" s="146"/>
      <c r="J499" s="138" t="str">
        <f>IF(B499="","",(E499+I499-F499-G499-H499)*3600*24*VLOOKUP(MONTH(B499),'Dados de Entrada'!$T$11:$V$22,3,FALSE))</f>
        <v/>
      </c>
      <c r="K499" s="100" t="str">
        <f>IF(B499="","",IF(J499+K498&lt;'Dados de Entrada'!$G$7,IF(Simulação!J499+K498&lt;'Dados de Entrada'!$L$7,'Dados de Entrada'!$L$7,J499+K498),'Dados de Entrada'!$G$7))</f>
        <v/>
      </c>
      <c r="L499" s="101" t="str">
        <f>IF(B499="","",IF(AND(J499&gt;0,K499='Dados de Entrada'!$G$7),(J499/(3600*24*VLOOKUP(MONTH(B499),'Dados de Entrada'!$T$11:$V$22,3,FALSE))),0))</f>
        <v/>
      </c>
      <c r="M499" s="26" t="str">
        <f t="shared" si="45"/>
        <v/>
      </c>
      <c r="N499" s="102" t="str">
        <f>IF(B499="","",IF(K499='Dados de Entrada'!$L$7,1,0))</f>
        <v/>
      </c>
      <c r="O499" s="26" t="str">
        <f t="shared" si="46"/>
        <v/>
      </c>
      <c r="P499" s="110" t="str">
        <f>IF(B499="","",'Dados de Entrada'!$L$7)</f>
        <v/>
      </c>
      <c r="Q499" s="103" t="str">
        <f t="shared" si="47"/>
        <v/>
      </c>
      <c r="U499" s="18"/>
    </row>
    <row r="500" spans="1:21" ht="14.25" customHeight="1" x14ac:dyDescent="0.25">
      <c r="A500" s="18"/>
      <c r="B500" s="99" t="str">
        <f>IF(AND(YEAR('Dados de Entrada'!N490)&gt;=$D$18,YEAR('Dados de Entrada'!N490)&lt;=$D$19),'Dados de Entrada'!N490,"")</f>
        <v/>
      </c>
      <c r="C500" s="100" t="str">
        <f t="shared" si="43"/>
        <v/>
      </c>
      <c r="D500" s="97" t="str">
        <f>IF(B500="","",IFERROR(
INDEX('Dados de Entrada'!$K$13:$K$35,MATCH(C500,'Dados de Entrada'!$J$13:$J$35,0)),
INDEX('Dados de Entrada'!$K$13:$K$35,MATCH(C500,'Dados de Entrada'!$J$13:$J$35,1))+
(C500-INDEX('Dados de Entrada'!$J$13:$J$35,MATCH(C500,'Dados de Entrada'!$J$13:$J$35,1)))*
(INDEX('Dados de Entrada'!$K$13:$K$35,MATCH(C500,'Dados de Entrada'!$J$13:$J$35,1)+1)-INDEX('Dados de Entrada'!$K$13:$K$35,MATCH(C500,'Dados de Entrada'!$J$13:$J$35,1)))/
(INDEX('Dados de Entrada'!$J$13:$J$35,MATCH(C500,'Dados de Entrada'!$J$13:$J$35,1)+1)-INDEX('Dados de Entrada'!$J$13:$J$35,MATCH(C500,'Dados de Entrada'!$J$13:$J$35,1)))
))</f>
        <v/>
      </c>
      <c r="E500" s="101" t="str">
        <f>IF(B500="","",('Dados de Entrada'!O490/'Dados de Entrada'!$Q$6)*'Dados de Entrada'!$L$4)</f>
        <v/>
      </c>
      <c r="F500" s="101" t="str">
        <f t="shared" si="44"/>
        <v/>
      </c>
      <c r="G500" s="101" t="str">
        <f>IF(B500="","",VLOOKUP(MONTH(B500),Retiradas!$P$3:$S$14,3,FALSE))</f>
        <v/>
      </c>
      <c r="H500" s="137" t="str">
        <f>IF(B500="","",(VLOOKUP(MONTH(B500),Evaporação!$D$5:$F$16,3,FALSE)/(1000*3600*24*VLOOKUP(MONTH(B500),'Dados de Entrada'!$T$11:$V$22,3,FALSE)))*Simulação!D500)</f>
        <v/>
      </c>
      <c r="I500" s="146"/>
      <c r="J500" s="138" t="str">
        <f>IF(B500="","",(E500+I500-F500-G500-H500)*3600*24*VLOOKUP(MONTH(B500),'Dados de Entrada'!$T$11:$V$22,3,FALSE))</f>
        <v/>
      </c>
      <c r="K500" s="100" t="str">
        <f>IF(B500="","",IF(J500+K499&lt;'Dados de Entrada'!$G$7,IF(Simulação!J500+K499&lt;'Dados de Entrada'!$L$7,'Dados de Entrada'!$L$7,J500+K499),'Dados de Entrada'!$G$7))</f>
        <v/>
      </c>
      <c r="L500" s="101" t="str">
        <f>IF(B500="","",IF(AND(J500&gt;0,K500='Dados de Entrada'!$G$7),(J500/(3600*24*VLOOKUP(MONTH(B500),'Dados de Entrada'!$T$11:$V$22,3,FALSE))),0))</f>
        <v/>
      </c>
      <c r="M500" s="26" t="str">
        <f t="shared" si="45"/>
        <v/>
      </c>
      <c r="N500" s="102" t="str">
        <f>IF(B500="","",IF(K500='Dados de Entrada'!$L$7,1,0))</f>
        <v/>
      </c>
      <c r="O500" s="26" t="str">
        <f t="shared" si="46"/>
        <v/>
      </c>
      <c r="P500" s="110" t="str">
        <f>IF(B500="","",'Dados de Entrada'!$L$7)</f>
        <v/>
      </c>
      <c r="Q500" s="103" t="str">
        <f t="shared" si="47"/>
        <v/>
      </c>
      <c r="U500" s="18"/>
    </row>
    <row r="501" spans="1:21" ht="14.25" customHeight="1" x14ac:dyDescent="0.25">
      <c r="A501" s="18"/>
      <c r="B501" s="99" t="str">
        <f>IF(AND(YEAR('Dados de Entrada'!N491)&gt;=$D$18,YEAR('Dados de Entrada'!N491)&lt;=$D$19),'Dados de Entrada'!N491,"")</f>
        <v/>
      </c>
      <c r="C501" s="100" t="str">
        <f t="shared" si="43"/>
        <v/>
      </c>
      <c r="D501" s="97" t="str">
        <f>IF(B501="","",IFERROR(
INDEX('Dados de Entrada'!$K$13:$K$35,MATCH(C501,'Dados de Entrada'!$J$13:$J$35,0)),
INDEX('Dados de Entrada'!$K$13:$K$35,MATCH(C501,'Dados de Entrada'!$J$13:$J$35,1))+
(C501-INDEX('Dados de Entrada'!$J$13:$J$35,MATCH(C501,'Dados de Entrada'!$J$13:$J$35,1)))*
(INDEX('Dados de Entrada'!$K$13:$K$35,MATCH(C501,'Dados de Entrada'!$J$13:$J$35,1)+1)-INDEX('Dados de Entrada'!$K$13:$K$35,MATCH(C501,'Dados de Entrada'!$J$13:$J$35,1)))/
(INDEX('Dados de Entrada'!$J$13:$J$35,MATCH(C501,'Dados de Entrada'!$J$13:$J$35,1)+1)-INDEX('Dados de Entrada'!$J$13:$J$35,MATCH(C501,'Dados de Entrada'!$J$13:$J$35,1)))
))</f>
        <v/>
      </c>
      <c r="E501" s="101" t="str">
        <f>IF(B501="","",('Dados de Entrada'!O491/'Dados de Entrada'!$Q$6)*'Dados de Entrada'!$L$4)</f>
        <v/>
      </c>
      <c r="F501" s="101" t="str">
        <f t="shared" si="44"/>
        <v/>
      </c>
      <c r="G501" s="101" t="str">
        <f>IF(B501="","",VLOOKUP(MONTH(B501),Retiradas!$P$3:$S$14,3,FALSE))</f>
        <v/>
      </c>
      <c r="H501" s="137" t="str">
        <f>IF(B501="","",(VLOOKUP(MONTH(B501),Evaporação!$D$5:$F$16,3,FALSE)/(1000*3600*24*VLOOKUP(MONTH(B501),'Dados de Entrada'!$T$11:$V$22,3,FALSE)))*Simulação!D501)</f>
        <v/>
      </c>
      <c r="I501" s="146"/>
      <c r="J501" s="138" t="str">
        <f>IF(B501="","",(E501+I501-F501-G501-H501)*3600*24*VLOOKUP(MONTH(B501),'Dados de Entrada'!$T$11:$V$22,3,FALSE))</f>
        <v/>
      </c>
      <c r="K501" s="100" t="str">
        <f>IF(B501="","",IF(J501+K500&lt;'Dados de Entrada'!$G$7,IF(Simulação!J501+K500&lt;'Dados de Entrada'!$L$7,'Dados de Entrada'!$L$7,J501+K500),'Dados de Entrada'!$G$7))</f>
        <v/>
      </c>
      <c r="L501" s="101" t="str">
        <f>IF(B501="","",IF(AND(J501&gt;0,K501='Dados de Entrada'!$G$7),(J501/(3600*24*VLOOKUP(MONTH(B501),'Dados de Entrada'!$T$11:$V$22,3,FALSE))),0))</f>
        <v/>
      </c>
      <c r="M501" s="26" t="str">
        <f t="shared" si="45"/>
        <v/>
      </c>
      <c r="N501" s="102" t="str">
        <f>IF(B501="","",IF(K501='Dados de Entrada'!$L$7,1,0))</f>
        <v/>
      </c>
      <c r="O501" s="26" t="str">
        <f t="shared" si="46"/>
        <v/>
      </c>
      <c r="P501" s="110" t="str">
        <f>IF(B501="","",'Dados de Entrada'!$L$7)</f>
        <v/>
      </c>
      <c r="Q501" s="103" t="str">
        <f t="shared" si="47"/>
        <v/>
      </c>
      <c r="U501" s="18"/>
    </row>
    <row r="502" spans="1:21" ht="14.25" customHeight="1" x14ac:dyDescent="0.25">
      <c r="A502" s="18"/>
      <c r="B502" s="99" t="str">
        <f>IF(AND(YEAR('Dados de Entrada'!N492)&gt;=$D$18,YEAR('Dados de Entrada'!N492)&lt;=$D$19),'Dados de Entrada'!N492,"")</f>
        <v/>
      </c>
      <c r="C502" s="100" t="str">
        <f t="shared" si="43"/>
        <v/>
      </c>
      <c r="D502" s="97" t="str">
        <f>IF(B502="","",IFERROR(
INDEX('Dados de Entrada'!$K$13:$K$35,MATCH(C502,'Dados de Entrada'!$J$13:$J$35,0)),
INDEX('Dados de Entrada'!$K$13:$K$35,MATCH(C502,'Dados de Entrada'!$J$13:$J$35,1))+
(C502-INDEX('Dados de Entrada'!$J$13:$J$35,MATCH(C502,'Dados de Entrada'!$J$13:$J$35,1)))*
(INDEX('Dados de Entrada'!$K$13:$K$35,MATCH(C502,'Dados de Entrada'!$J$13:$J$35,1)+1)-INDEX('Dados de Entrada'!$K$13:$K$35,MATCH(C502,'Dados de Entrada'!$J$13:$J$35,1)))/
(INDEX('Dados de Entrada'!$J$13:$J$35,MATCH(C502,'Dados de Entrada'!$J$13:$J$35,1)+1)-INDEX('Dados de Entrada'!$J$13:$J$35,MATCH(C502,'Dados de Entrada'!$J$13:$J$35,1)))
))</f>
        <v/>
      </c>
      <c r="E502" s="101" t="str">
        <f>IF(B502="","",('Dados de Entrada'!O492/'Dados de Entrada'!$Q$6)*'Dados de Entrada'!$L$4)</f>
        <v/>
      </c>
      <c r="F502" s="101" t="str">
        <f t="shared" si="44"/>
        <v/>
      </c>
      <c r="G502" s="101" t="str">
        <f>IF(B502="","",VLOOKUP(MONTH(B502),Retiradas!$P$3:$S$14,3,FALSE))</f>
        <v/>
      </c>
      <c r="H502" s="137" t="str">
        <f>IF(B502="","",(VLOOKUP(MONTH(B502),Evaporação!$D$5:$F$16,3,FALSE)/(1000*3600*24*VLOOKUP(MONTH(B502),'Dados de Entrada'!$T$11:$V$22,3,FALSE)))*Simulação!D502)</f>
        <v/>
      </c>
      <c r="I502" s="146"/>
      <c r="J502" s="138" t="str">
        <f>IF(B502="","",(E502+I502-F502-G502-H502)*3600*24*VLOOKUP(MONTH(B502),'Dados de Entrada'!$T$11:$V$22,3,FALSE))</f>
        <v/>
      </c>
      <c r="K502" s="100" t="str">
        <f>IF(B502="","",IF(J502+K501&lt;'Dados de Entrada'!$G$7,IF(Simulação!J502+K501&lt;'Dados de Entrada'!$L$7,'Dados de Entrada'!$L$7,J502+K501),'Dados de Entrada'!$G$7))</f>
        <v/>
      </c>
      <c r="L502" s="101" t="str">
        <f>IF(B502="","",IF(AND(J502&gt;0,K502='Dados de Entrada'!$G$7),(J502/(3600*24*VLOOKUP(MONTH(B502),'Dados de Entrada'!$T$11:$V$22,3,FALSE))),0))</f>
        <v/>
      </c>
      <c r="M502" s="26" t="str">
        <f t="shared" si="45"/>
        <v/>
      </c>
      <c r="N502" s="102" t="str">
        <f>IF(B502="","",IF(K502='Dados de Entrada'!$L$7,1,0))</f>
        <v/>
      </c>
      <c r="O502" s="26" t="str">
        <f t="shared" si="46"/>
        <v/>
      </c>
      <c r="P502" s="110" t="str">
        <f>IF(B502="","",'Dados de Entrada'!$L$7)</f>
        <v/>
      </c>
      <c r="Q502" s="103" t="str">
        <f t="shared" si="47"/>
        <v/>
      </c>
      <c r="U502" s="18"/>
    </row>
    <row r="503" spans="1:21" ht="14.25" customHeight="1" x14ac:dyDescent="0.25">
      <c r="A503" s="18"/>
      <c r="B503" s="99" t="str">
        <f>IF(AND(YEAR('Dados de Entrada'!N493)&gt;=$D$18,YEAR('Dados de Entrada'!N493)&lt;=$D$19),'Dados de Entrada'!N493,"")</f>
        <v/>
      </c>
      <c r="C503" s="100" t="str">
        <f t="shared" si="43"/>
        <v/>
      </c>
      <c r="D503" s="97" t="str">
        <f>IF(B503="","",IFERROR(
INDEX('Dados de Entrada'!$K$13:$K$35,MATCH(C503,'Dados de Entrada'!$J$13:$J$35,0)),
INDEX('Dados de Entrada'!$K$13:$K$35,MATCH(C503,'Dados de Entrada'!$J$13:$J$35,1))+
(C503-INDEX('Dados de Entrada'!$J$13:$J$35,MATCH(C503,'Dados de Entrada'!$J$13:$J$35,1)))*
(INDEX('Dados de Entrada'!$K$13:$K$35,MATCH(C503,'Dados de Entrada'!$J$13:$J$35,1)+1)-INDEX('Dados de Entrada'!$K$13:$K$35,MATCH(C503,'Dados de Entrada'!$J$13:$J$35,1)))/
(INDEX('Dados de Entrada'!$J$13:$J$35,MATCH(C503,'Dados de Entrada'!$J$13:$J$35,1)+1)-INDEX('Dados de Entrada'!$J$13:$J$35,MATCH(C503,'Dados de Entrada'!$J$13:$J$35,1)))
))</f>
        <v/>
      </c>
      <c r="E503" s="101" t="str">
        <f>IF(B503="","",('Dados de Entrada'!O493/'Dados de Entrada'!$Q$6)*'Dados de Entrada'!$L$4)</f>
        <v/>
      </c>
      <c r="F503" s="101" t="str">
        <f t="shared" si="44"/>
        <v/>
      </c>
      <c r="G503" s="101" t="str">
        <f>IF(B503="","",VLOOKUP(MONTH(B503),Retiradas!$P$3:$S$14,3,FALSE))</f>
        <v/>
      </c>
      <c r="H503" s="137" t="str">
        <f>IF(B503="","",(VLOOKUP(MONTH(B503),Evaporação!$D$5:$F$16,3,FALSE)/(1000*3600*24*VLOOKUP(MONTH(B503),'Dados de Entrada'!$T$11:$V$22,3,FALSE)))*Simulação!D503)</f>
        <v/>
      </c>
      <c r="I503" s="146"/>
      <c r="J503" s="138" t="str">
        <f>IF(B503="","",(E503+I503-F503-G503-H503)*3600*24*VLOOKUP(MONTH(B503),'Dados de Entrada'!$T$11:$V$22,3,FALSE))</f>
        <v/>
      </c>
      <c r="K503" s="100" t="str">
        <f>IF(B503="","",IF(J503+K502&lt;'Dados de Entrada'!$G$7,IF(Simulação!J503+K502&lt;'Dados de Entrada'!$L$7,'Dados de Entrada'!$L$7,J503+K502),'Dados de Entrada'!$G$7))</f>
        <v/>
      </c>
      <c r="L503" s="101" t="str">
        <f>IF(B503="","",IF(AND(J503&gt;0,K503='Dados de Entrada'!$G$7),(J503/(3600*24*VLOOKUP(MONTH(B503),'Dados de Entrada'!$T$11:$V$22,3,FALSE))),0))</f>
        <v/>
      </c>
      <c r="M503" s="26" t="str">
        <f t="shared" si="45"/>
        <v/>
      </c>
      <c r="N503" s="102" t="str">
        <f>IF(B503="","",IF(K503='Dados de Entrada'!$L$7,1,0))</f>
        <v/>
      </c>
      <c r="O503" s="26" t="str">
        <f t="shared" si="46"/>
        <v/>
      </c>
      <c r="P503" s="110" t="str">
        <f>IF(B503="","",'Dados de Entrada'!$L$7)</f>
        <v/>
      </c>
      <c r="Q503" s="103" t="str">
        <f t="shared" si="47"/>
        <v/>
      </c>
      <c r="U503" s="18"/>
    </row>
    <row r="504" spans="1:21" ht="14.25" customHeight="1" x14ac:dyDescent="0.25">
      <c r="A504" s="18"/>
      <c r="B504" s="99" t="str">
        <f>IF(AND(YEAR('Dados de Entrada'!N494)&gt;=$D$18,YEAR('Dados de Entrada'!N494)&lt;=$D$19),'Dados de Entrada'!N494,"")</f>
        <v/>
      </c>
      <c r="C504" s="100" t="str">
        <f t="shared" si="43"/>
        <v/>
      </c>
      <c r="D504" s="97" t="str">
        <f>IF(B504="","",IFERROR(
INDEX('Dados de Entrada'!$K$13:$K$35,MATCH(C504,'Dados de Entrada'!$J$13:$J$35,0)),
INDEX('Dados de Entrada'!$K$13:$K$35,MATCH(C504,'Dados de Entrada'!$J$13:$J$35,1))+
(C504-INDEX('Dados de Entrada'!$J$13:$J$35,MATCH(C504,'Dados de Entrada'!$J$13:$J$35,1)))*
(INDEX('Dados de Entrada'!$K$13:$K$35,MATCH(C504,'Dados de Entrada'!$J$13:$J$35,1)+1)-INDEX('Dados de Entrada'!$K$13:$K$35,MATCH(C504,'Dados de Entrada'!$J$13:$J$35,1)))/
(INDEX('Dados de Entrada'!$J$13:$J$35,MATCH(C504,'Dados de Entrada'!$J$13:$J$35,1)+1)-INDEX('Dados de Entrada'!$J$13:$J$35,MATCH(C504,'Dados de Entrada'!$J$13:$J$35,1)))
))</f>
        <v/>
      </c>
      <c r="E504" s="101" t="str">
        <f>IF(B504="","",('Dados de Entrada'!O494/'Dados de Entrada'!$Q$6)*'Dados de Entrada'!$L$4)</f>
        <v/>
      </c>
      <c r="F504" s="101" t="str">
        <f t="shared" si="44"/>
        <v/>
      </c>
      <c r="G504" s="101" t="str">
        <f>IF(B504="","",VLOOKUP(MONTH(B504),Retiradas!$P$3:$S$14,3,FALSE))</f>
        <v/>
      </c>
      <c r="H504" s="137" t="str">
        <f>IF(B504="","",(VLOOKUP(MONTH(B504),Evaporação!$D$5:$F$16,3,FALSE)/(1000*3600*24*VLOOKUP(MONTH(B504),'Dados de Entrada'!$T$11:$V$22,3,FALSE)))*Simulação!D504)</f>
        <v/>
      </c>
      <c r="I504" s="146"/>
      <c r="J504" s="138" t="str">
        <f>IF(B504="","",(E504+I504-F504-G504-H504)*3600*24*VLOOKUP(MONTH(B504),'Dados de Entrada'!$T$11:$V$22,3,FALSE))</f>
        <v/>
      </c>
      <c r="K504" s="100" t="str">
        <f>IF(B504="","",IF(J504+K503&lt;'Dados de Entrada'!$G$7,IF(Simulação!J504+K503&lt;'Dados de Entrada'!$L$7,'Dados de Entrada'!$L$7,J504+K503),'Dados de Entrada'!$G$7))</f>
        <v/>
      </c>
      <c r="L504" s="101" t="str">
        <f>IF(B504="","",IF(AND(J504&gt;0,K504='Dados de Entrada'!$G$7),(J504/(3600*24*VLOOKUP(MONTH(B504),'Dados de Entrada'!$T$11:$V$22,3,FALSE))),0))</f>
        <v/>
      </c>
      <c r="M504" s="26" t="str">
        <f t="shared" si="45"/>
        <v/>
      </c>
      <c r="N504" s="102" t="str">
        <f>IF(B504="","",IF(K504='Dados de Entrada'!$L$7,1,0))</f>
        <v/>
      </c>
      <c r="O504" s="26" t="str">
        <f t="shared" si="46"/>
        <v/>
      </c>
      <c r="P504" s="110" t="str">
        <f>IF(B504="","",'Dados de Entrada'!$L$7)</f>
        <v/>
      </c>
      <c r="Q504" s="103" t="str">
        <f t="shared" si="47"/>
        <v/>
      </c>
      <c r="U504" s="18"/>
    </row>
    <row r="505" spans="1:21" ht="14.25" customHeight="1" x14ac:dyDescent="0.25">
      <c r="A505" s="18"/>
      <c r="B505" s="99" t="str">
        <f>IF(AND(YEAR('Dados de Entrada'!N495)&gt;=$D$18,YEAR('Dados de Entrada'!N495)&lt;=$D$19),'Dados de Entrada'!N495,"")</f>
        <v/>
      </c>
      <c r="C505" s="100" t="str">
        <f t="shared" si="43"/>
        <v/>
      </c>
      <c r="D505" s="97" t="str">
        <f>IF(B505="","",IFERROR(
INDEX('Dados de Entrada'!$K$13:$K$35,MATCH(C505,'Dados de Entrada'!$J$13:$J$35,0)),
INDEX('Dados de Entrada'!$K$13:$K$35,MATCH(C505,'Dados de Entrada'!$J$13:$J$35,1))+
(C505-INDEX('Dados de Entrada'!$J$13:$J$35,MATCH(C505,'Dados de Entrada'!$J$13:$J$35,1)))*
(INDEX('Dados de Entrada'!$K$13:$K$35,MATCH(C505,'Dados de Entrada'!$J$13:$J$35,1)+1)-INDEX('Dados de Entrada'!$K$13:$K$35,MATCH(C505,'Dados de Entrada'!$J$13:$J$35,1)))/
(INDEX('Dados de Entrada'!$J$13:$J$35,MATCH(C505,'Dados de Entrada'!$J$13:$J$35,1)+1)-INDEX('Dados de Entrada'!$J$13:$J$35,MATCH(C505,'Dados de Entrada'!$J$13:$J$35,1)))
))</f>
        <v/>
      </c>
      <c r="E505" s="101" t="str">
        <f>IF(B505="","",('Dados de Entrada'!O495/'Dados de Entrada'!$Q$6)*'Dados de Entrada'!$L$4)</f>
        <v/>
      </c>
      <c r="F505" s="101" t="str">
        <f t="shared" si="44"/>
        <v/>
      </c>
      <c r="G505" s="101" t="str">
        <f>IF(B505="","",VLOOKUP(MONTH(B505),Retiradas!$P$3:$S$14,3,FALSE))</f>
        <v/>
      </c>
      <c r="H505" s="137" t="str">
        <f>IF(B505="","",(VLOOKUP(MONTH(B505),Evaporação!$D$5:$F$16,3,FALSE)/(1000*3600*24*VLOOKUP(MONTH(B505),'Dados de Entrada'!$T$11:$V$22,3,FALSE)))*Simulação!D505)</f>
        <v/>
      </c>
      <c r="I505" s="146"/>
      <c r="J505" s="138" t="str">
        <f>IF(B505="","",(E505+I505-F505-G505-H505)*3600*24*VLOOKUP(MONTH(B505),'Dados de Entrada'!$T$11:$V$22,3,FALSE))</f>
        <v/>
      </c>
      <c r="K505" s="100" t="str">
        <f>IF(B505="","",IF(J505+K504&lt;'Dados de Entrada'!$G$7,IF(Simulação!J505+K504&lt;'Dados de Entrada'!$L$7,'Dados de Entrada'!$L$7,J505+K504),'Dados de Entrada'!$G$7))</f>
        <v/>
      </c>
      <c r="L505" s="101" t="str">
        <f>IF(B505="","",IF(AND(J505&gt;0,K505='Dados de Entrada'!$G$7),(J505/(3600*24*VLOOKUP(MONTH(B505),'Dados de Entrada'!$T$11:$V$22,3,FALSE))),0))</f>
        <v/>
      </c>
      <c r="M505" s="26" t="str">
        <f t="shared" si="45"/>
        <v/>
      </c>
      <c r="N505" s="102" t="str">
        <f>IF(B505="","",IF(K505='Dados de Entrada'!$L$7,1,0))</f>
        <v/>
      </c>
      <c r="O505" s="26" t="str">
        <f t="shared" si="46"/>
        <v/>
      </c>
      <c r="P505" s="110" t="str">
        <f>IF(B505="","",'Dados de Entrada'!$L$7)</f>
        <v/>
      </c>
      <c r="Q505" s="103" t="str">
        <f t="shared" si="47"/>
        <v/>
      </c>
      <c r="U505" s="18"/>
    </row>
    <row r="506" spans="1:21" ht="14.25" customHeight="1" x14ac:dyDescent="0.25">
      <c r="A506" s="18"/>
      <c r="B506" s="99" t="str">
        <f>IF(AND(YEAR('Dados de Entrada'!N496)&gt;=$D$18,YEAR('Dados de Entrada'!N496)&lt;=$D$19),'Dados de Entrada'!N496,"")</f>
        <v/>
      </c>
      <c r="C506" s="100" t="str">
        <f t="shared" si="43"/>
        <v/>
      </c>
      <c r="D506" s="97" t="str">
        <f>IF(B506="","",IFERROR(
INDEX('Dados de Entrada'!$K$13:$K$35,MATCH(C506,'Dados de Entrada'!$J$13:$J$35,0)),
INDEX('Dados de Entrada'!$K$13:$K$35,MATCH(C506,'Dados de Entrada'!$J$13:$J$35,1))+
(C506-INDEX('Dados de Entrada'!$J$13:$J$35,MATCH(C506,'Dados de Entrada'!$J$13:$J$35,1)))*
(INDEX('Dados de Entrada'!$K$13:$K$35,MATCH(C506,'Dados de Entrada'!$J$13:$J$35,1)+1)-INDEX('Dados de Entrada'!$K$13:$K$35,MATCH(C506,'Dados de Entrada'!$J$13:$J$35,1)))/
(INDEX('Dados de Entrada'!$J$13:$J$35,MATCH(C506,'Dados de Entrada'!$J$13:$J$35,1)+1)-INDEX('Dados de Entrada'!$J$13:$J$35,MATCH(C506,'Dados de Entrada'!$J$13:$J$35,1)))
))</f>
        <v/>
      </c>
      <c r="E506" s="101" t="str">
        <f>IF(B506="","",('Dados de Entrada'!O496/'Dados de Entrada'!$Q$6)*'Dados de Entrada'!$L$4)</f>
        <v/>
      </c>
      <c r="F506" s="101" t="str">
        <f t="shared" si="44"/>
        <v/>
      </c>
      <c r="G506" s="101" t="str">
        <f>IF(B506="","",VLOOKUP(MONTH(B506),Retiradas!$P$3:$S$14,3,FALSE))</f>
        <v/>
      </c>
      <c r="H506" s="137" t="str">
        <f>IF(B506="","",(VLOOKUP(MONTH(B506),Evaporação!$D$5:$F$16,3,FALSE)/(1000*3600*24*VLOOKUP(MONTH(B506),'Dados de Entrada'!$T$11:$V$22,3,FALSE)))*Simulação!D506)</f>
        <v/>
      </c>
      <c r="I506" s="146"/>
      <c r="J506" s="138" t="str">
        <f>IF(B506="","",(E506+I506-F506-G506-H506)*3600*24*VLOOKUP(MONTH(B506),'Dados de Entrada'!$T$11:$V$22,3,FALSE))</f>
        <v/>
      </c>
      <c r="K506" s="100" t="str">
        <f>IF(B506="","",IF(J506+K505&lt;'Dados de Entrada'!$G$7,IF(Simulação!J506+K505&lt;'Dados de Entrada'!$L$7,'Dados de Entrada'!$L$7,J506+K505),'Dados de Entrada'!$G$7))</f>
        <v/>
      </c>
      <c r="L506" s="101" t="str">
        <f>IF(B506="","",IF(AND(J506&gt;0,K506='Dados de Entrada'!$G$7),(J506/(3600*24*VLOOKUP(MONTH(B506),'Dados de Entrada'!$T$11:$V$22,3,FALSE))),0))</f>
        <v/>
      </c>
      <c r="M506" s="26" t="str">
        <f t="shared" si="45"/>
        <v/>
      </c>
      <c r="N506" s="102" t="str">
        <f>IF(B506="","",IF(K506='Dados de Entrada'!$L$7,1,0))</f>
        <v/>
      </c>
      <c r="O506" s="26" t="str">
        <f t="shared" si="46"/>
        <v/>
      </c>
      <c r="P506" s="110" t="str">
        <f>IF(B506="","",'Dados de Entrada'!$L$7)</f>
        <v/>
      </c>
      <c r="Q506" s="103" t="str">
        <f t="shared" si="47"/>
        <v/>
      </c>
      <c r="U506" s="18"/>
    </row>
    <row r="507" spans="1:21" ht="14.25" customHeight="1" x14ac:dyDescent="0.25">
      <c r="A507" s="18"/>
      <c r="B507" s="99" t="str">
        <f>IF(AND(YEAR('Dados de Entrada'!N497)&gt;=$D$18,YEAR('Dados de Entrada'!N497)&lt;=$D$19),'Dados de Entrada'!N497,"")</f>
        <v/>
      </c>
      <c r="C507" s="100" t="str">
        <f t="shared" si="43"/>
        <v/>
      </c>
      <c r="D507" s="97" t="str">
        <f>IF(B507="","",IFERROR(
INDEX('Dados de Entrada'!$K$13:$K$35,MATCH(C507,'Dados de Entrada'!$J$13:$J$35,0)),
INDEX('Dados de Entrada'!$K$13:$K$35,MATCH(C507,'Dados de Entrada'!$J$13:$J$35,1))+
(C507-INDEX('Dados de Entrada'!$J$13:$J$35,MATCH(C507,'Dados de Entrada'!$J$13:$J$35,1)))*
(INDEX('Dados de Entrada'!$K$13:$K$35,MATCH(C507,'Dados de Entrada'!$J$13:$J$35,1)+1)-INDEX('Dados de Entrada'!$K$13:$K$35,MATCH(C507,'Dados de Entrada'!$J$13:$J$35,1)))/
(INDEX('Dados de Entrada'!$J$13:$J$35,MATCH(C507,'Dados de Entrada'!$J$13:$J$35,1)+1)-INDEX('Dados de Entrada'!$J$13:$J$35,MATCH(C507,'Dados de Entrada'!$J$13:$J$35,1)))
))</f>
        <v/>
      </c>
      <c r="E507" s="101" t="str">
        <f>IF(B507="","",('Dados de Entrada'!O497/'Dados de Entrada'!$Q$6)*'Dados de Entrada'!$L$4)</f>
        <v/>
      </c>
      <c r="F507" s="101" t="str">
        <f t="shared" si="44"/>
        <v/>
      </c>
      <c r="G507" s="101" t="str">
        <f>IF(B507="","",VLOOKUP(MONTH(B507),Retiradas!$P$3:$S$14,3,FALSE))</f>
        <v/>
      </c>
      <c r="H507" s="137" t="str">
        <f>IF(B507="","",(VLOOKUP(MONTH(B507),Evaporação!$D$5:$F$16,3,FALSE)/(1000*3600*24*VLOOKUP(MONTH(B507),'Dados de Entrada'!$T$11:$V$22,3,FALSE)))*Simulação!D507)</f>
        <v/>
      </c>
      <c r="I507" s="146"/>
      <c r="J507" s="138" t="str">
        <f>IF(B507="","",(E507+I507-F507-G507-H507)*3600*24*VLOOKUP(MONTH(B507),'Dados de Entrada'!$T$11:$V$22,3,FALSE))</f>
        <v/>
      </c>
      <c r="K507" s="100" t="str">
        <f>IF(B507="","",IF(J507+K506&lt;'Dados de Entrada'!$G$7,IF(Simulação!J507+K506&lt;'Dados de Entrada'!$L$7,'Dados de Entrada'!$L$7,J507+K506),'Dados de Entrada'!$G$7))</f>
        <v/>
      </c>
      <c r="L507" s="101" t="str">
        <f>IF(B507="","",IF(AND(J507&gt;0,K507='Dados de Entrada'!$G$7),(J507/(3600*24*VLOOKUP(MONTH(B507),'Dados de Entrada'!$T$11:$V$22,3,FALSE))),0))</f>
        <v/>
      </c>
      <c r="M507" s="26" t="str">
        <f t="shared" si="45"/>
        <v/>
      </c>
      <c r="N507" s="102" t="str">
        <f>IF(B507="","",IF(K507='Dados de Entrada'!$L$7,1,0))</f>
        <v/>
      </c>
      <c r="O507" s="26" t="str">
        <f t="shared" si="46"/>
        <v/>
      </c>
      <c r="P507" s="110" t="str">
        <f>IF(B507="","",'Dados de Entrada'!$L$7)</f>
        <v/>
      </c>
      <c r="Q507" s="103" t="str">
        <f t="shared" si="47"/>
        <v/>
      </c>
      <c r="U507" s="18"/>
    </row>
    <row r="508" spans="1:21" ht="14.25" customHeight="1" x14ac:dyDescent="0.25">
      <c r="A508" s="18"/>
      <c r="B508" s="99" t="str">
        <f>IF(AND(YEAR('Dados de Entrada'!N498)&gt;=$D$18,YEAR('Dados de Entrada'!N498)&lt;=$D$19),'Dados de Entrada'!N498,"")</f>
        <v/>
      </c>
      <c r="C508" s="100" t="str">
        <f t="shared" si="43"/>
        <v/>
      </c>
      <c r="D508" s="97" t="str">
        <f>IF(B508="","",IFERROR(
INDEX('Dados de Entrada'!$K$13:$K$35,MATCH(C508,'Dados de Entrada'!$J$13:$J$35,0)),
INDEX('Dados de Entrada'!$K$13:$K$35,MATCH(C508,'Dados de Entrada'!$J$13:$J$35,1))+
(C508-INDEX('Dados de Entrada'!$J$13:$J$35,MATCH(C508,'Dados de Entrada'!$J$13:$J$35,1)))*
(INDEX('Dados de Entrada'!$K$13:$K$35,MATCH(C508,'Dados de Entrada'!$J$13:$J$35,1)+1)-INDEX('Dados de Entrada'!$K$13:$K$35,MATCH(C508,'Dados de Entrada'!$J$13:$J$35,1)))/
(INDEX('Dados de Entrada'!$J$13:$J$35,MATCH(C508,'Dados de Entrada'!$J$13:$J$35,1)+1)-INDEX('Dados de Entrada'!$J$13:$J$35,MATCH(C508,'Dados de Entrada'!$J$13:$J$35,1)))
))</f>
        <v/>
      </c>
      <c r="E508" s="101" t="str">
        <f>IF(B508="","",('Dados de Entrada'!O498/'Dados de Entrada'!$Q$6)*'Dados de Entrada'!$L$4)</f>
        <v/>
      </c>
      <c r="F508" s="101" t="str">
        <f t="shared" si="44"/>
        <v/>
      </c>
      <c r="G508" s="101" t="str">
        <f>IF(B508="","",VLOOKUP(MONTH(B508),Retiradas!$P$3:$S$14,3,FALSE))</f>
        <v/>
      </c>
      <c r="H508" s="137" t="str">
        <f>IF(B508="","",(VLOOKUP(MONTH(B508),Evaporação!$D$5:$F$16,3,FALSE)/(1000*3600*24*VLOOKUP(MONTH(B508),'Dados de Entrada'!$T$11:$V$22,3,FALSE)))*Simulação!D508)</f>
        <v/>
      </c>
      <c r="I508" s="146"/>
      <c r="J508" s="138" t="str">
        <f>IF(B508="","",(E508+I508-F508-G508-H508)*3600*24*VLOOKUP(MONTH(B508),'Dados de Entrada'!$T$11:$V$22,3,FALSE))</f>
        <v/>
      </c>
      <c r="K508" s="100" t="str">
        <f>IF(B508="","",IF(J508+K507&lt;'Dados de Entrada'!$G$7,IF(Simulação!J508+K507&lt;'Dados de Entrada'!$L$7,'Dados de Entrada'!$L$7,J508+K507),'Dados de Entrada'!$G$7))</f>
        <v/>
      </c>
      <c r="L508" s="101" t="str">
        <f>IF(B508="","",IF(AND(J508&gt;0,K508='Dados de Entrada'!$G$7),(J508/(3600*24*VLOOKUP(MONTH(B508),'Dados de Entrada'!$T$11:$V$22,3,FALSE))),0))</f>
        <v/>
      </c>
      <c r="M508" s="26" t="str">
        <f t="shared" si="45"/>
        <v/>
      </c>
      <c r="N508" s="102" t="str">
        <f>IF(B508="","",IF(K508='Dados de Entrada'!$L$7,1,0))</f>
        <v/>
      </c>
      <c r="O508" s="26" t="str">
        <f t="shared" si="46"/>
        <v/>
      </c>
      <c r="P508" s="110" t="str">
        <f>IF(B508="","",'Dados de Entrada'!$L$7)</f>
        <v/>
      </c>
      <c r="Q508" s="103" t="str">
        <f t="shared" si="47"/>
        <v/>
      </c>
      <c r="U508" s="18"/>
    </row>
    <row r="509" spans="1:21" ht="14.25" customHeight="1" x14ac:dyDescent="0.25">
      <c r="A509" s="18"/>
      <c r="B509" s="99" t="str">
        <f>IF(AND(YEAR('Dados de Entrada'!N499)&gt;=$D$18,YEAR('Dados de Entrada'!N499)&lt;=$D$19),'Dados de Entrada'!N499,"")</f>
        <v/>
      </c>
      <c r="C509" s="100" t="str">
        <f t="shared" si="43"/>
        <v/>
      </c>
      <c r="D509" s="97" t="str">
        <f>IF(B509="","",IFERROR(
INDEX('Dados de Entrada'!$K$13:$K$35,MATCH(C509,'Dados de Entrada'!$J$13:$J$35,0)),
INDEX('Dados de Entrada'!$K$13:$K$35,MATCH(C509,'Dados de Entrada'!$J$13:$J$35,1))+
(C509-INDEX('Dados de Entrada'!$J$13:$J$35,MATCH(C509,'Dados de Entrada'!$J$13:$J$35,1)))*
(INDEX('Dados de Entrada'!$K$13:$K$35,MATCH(C509,'Dados de Entrada'!$J$13:$J$35,1)+1)-INDEX('Dados de Entrada'!$K$13:$K$35,MATCH(C509,'Dados de Entrada'!$J$13:$J$35,1)))/
(INDEX('Dados de Entrada'!$J$13:$J$35,MATCH(C509,'Dados de Entrada'!$J$13:$J$35,1)+1)-INDEX('Dados de Entrada'!$J$13:$J$35,MATCH(C509,'Dados de Entrada'!$J$13:$J$35,1)))
))</f>
        <v/>
      </c>
      <c r="E509" s="101" t="str">
        <f>IF(B509="","",('Dados de Entrada'!O499/'Dados de Entrada'!$Q$6)*'Dados de Entrada'!$L$4)</f>
        <v/>
      </c>
      <c r="F509" s="101" t="str">
        <f t="shared" si="44"/>
        <v/>
      </c>
      <c r="G509" s="101" t="str">
        <f>IF(B509="","",VLOOKUP(MONTH(B509),Retiradas!$P$3:$S$14,3,FALSE))</f>
        <v/>
      </c>
      <c r="H509" s="137" t="str">
        <f>IF(B509="","",(VLOOKUP(MONTH(B509),Evaporação!$D$5:$F$16,3,FALSE)/(1000*3600*24*VLOOKUP(MONTH(B509),'Dados de Entrada'!$T$11:$V$22,3,FALSE)))*Simulação!D509)</f>
        <v/>
      </c>
      <c r="I509" s="146"/>
      <c r="J509" s="138" t="str">
        <f>IF(B509="","",(E509+I509-F509-G509-H509)*3600*24*VLOOKUP(MONTH(B509),'Dados de Entrada'!$T$11:$V$22,3,FALSE))</f>
        <v/>
      </c>
      <c r="K509" s="100" t="str">
        <f>IF(B509="","",IF(J509+K508&lt;'Dados de Entrada'!$G$7,IF(Simulação!J509+K508&lt;'Dados de Entrada'!$L$7,'Dados de Entrada'!$L$7,J509+K508),'Dados de Entrada'!$G$7))</f>
        <v/>
      </c>
      <c r="L509" s="101" t="str">
        <f>IF(B509="","",IF(AND(J509&gt;0,K509='Dados de Entrada'!$G$7),(J509/(3600*24*VLOOKUP(MONTH(B509),'Dados de Entrada'!$T$11:$V$22,3,FALSE))),0))</f>
        <v/>
      </c>
      <c r="M509" s="26" t="str">
        <f t="shared" si="45"/>
        <v/>
      </c>
      <c r="N509" s="102" t="str">
        <f>IF(B509="","",IF(K509='Dados de Entrada'!$L$7,1,0))</f>
        <v/>
      </c>
      <c r="O509" s="26" t="str">
        <f t="shared" si="46"/>
        <v/>
      </c>
      <c r="P509" s="110" t="str">
        <f>IF(B509="","",'Dados de Entrada'!$L$7)</f>
        <v/>
      </c>
      <c r="Q509" s="103" t="str">
        <f t="shared" si="47"/>
        <v/>
      </c>
      <c r="U509" s="18"/>
    </row>
    <row r="510" spans="1:21" ht="14.25" customHeight="1" x14ac:dyDescent="0.25">
      <c r="A510" s="18"/>
      <c r="B510" s="99" t="str">
        <f>IF(AND(YEAR('Dados de Entrada'!N500)&gt;=$D$18,YEAR('Dados de Entrada'!N500)&lt;=$D$19),'Dados de Entrada'!N500,"")</f>
        <v/>
      </c>
      <c r="C510" s="100" t="str">
        <f t="shared" ref="C510:C573" si="48">IF(B510="","",K509)</f>
        <v/>
      </c>
      <c r="D510" s="97" t="str">
        <f>IF(B510="","",IFERROR(
INDEX('Dados de Entrada'!$K$13:$K$35,MATCH(C510,'Dados de Entrada'!$J$13:$J$35,0)),
INDEX('Dados de Entrada'!$K$13:$K$35,MATCH(C510,'Dados de Entrada'!$J$13:$J$35,1))+
(C510-INDEX('Dados de Entrada'!$J$13:$J$35,MATCH(C510,'Dados de Entrada'!$J$13:$J$35,1)))*
(INDEX('Dados de Entrada'!$K$13:$K$35,MATCH(C510,'Dados de Entrada'!$J$13:$J$35,1)+1)-INDEX('Dados de Entrada'!$K$13:$K$35,MATCH(C510,'Dados de Entrada'!$J$13:$J$35,1)))/
(INDEX('Dados de Entrada'!$J$13:$J$35,MATCH(C510,'Dados de Entrada'!$J$13:$J$35,1)+1)-INDEX('Dados de Entrada'!$J$13:$J$35,MATCH(C510,'Dados de Entrada'!$J$13:$J$35,1)))
))</f>
        <v/>
      </c>
      <c r="E510" s="101" t="str">
        <f>IF(B510="","",('Dados de Entrada'!O500/'Dados de Entrada'!$Q$6)*'Dados de Entrada'!$L$4)</f>
        <v/>
      </c>
      <c r="F510" s="101" t="str">
        <f t="shared" ref="F510:F573" si="49">IF(B510="","",(VLOOKUP(MONTH(B510),$G$4:$J$15,4,FALSE)))</f>
        <v/>
      </c>
      <c r="G510" s="101" t="str">
        <f>IF(B510="","",VLOOKUP(MONTH(B510),Retiradas!$P$3:$S$14,3,FALSE))</f>
        <v/>
      </c>
      <c r="H510" s="137" t="str">
        <f>IF(B510="","",(VLOOKUP(MONTH(B510),Evaporação!$D$5:$F$16,3,FALSE)/(1000*3600*24*VLOOKUP(MONTH(B510),'Dados de Entrada'!$T$11:$V$22,3,FALSE)))*Simulação!D510)</f>
        <v/>
      </c>
      <c r="I510" s="146"/>
      <c r="J510" s="138" t="str">
        <f>IF(B510="","",(E510+I510-F510-G510-H510)*3600*24*VLOOKUP(MONTH(B510),'Dados de Entrada'!$T$11:$V$22,3,FALSE))</f>
        <v/>
      </c>
      <c r="K510" s="100" t="str">
        <f>IF(B510="","",IF(J510+K509&lt;'Dados de Entrada'!$G$7,IF(Simulação!J510+K509&lt;'Dados de Entrada'!$L$7,'Dados de Entrada'!$L$7,J510+K509),'Dados de Entrada'!$G$7))</f>
        <v/>
      </c>
      <c r="L510" s="101" t="str">
        <f>IF(B510="","",IF(AND(J510&gt;0,K510='Dados de Entrada'!$G$7),(J510/(3600*24*VLOOKUP(MONTH(B510),'Dados de Entrada'!$T$11:$V$22,3,FALSE))),0))</f>
        <v/>
      </c>
      <c r="M510" s="26" t="str">
        <f t="shared" ref="M510:M573" si="50">IF(B510="","",F510+L510)</f>
        <v/>
      </c>
      <c r="N510" s="102" t="str">
        <f>IF(B510="","",IF(K510='Dados de Entrada'!$L$7,1,0))</f>
        <v/>
      </c>
      <c r="O510" s="26" t="str">
        <f t="shared" ref="O510:O573" si="51">IF(B510="","",MONTH(B510))</f>
        <v/>
      </c>
      <c r="P510" s="110" t="str">
        <f>IF(B510="","",'Dados de Entrada'!$L$7)</f>
        <v/>
      </c>
      <c r="Q510" s="103" t="str">
        <f t="shared" si="47"/>
        <v/>
      </c>
      <c r="U510" s="18"/>
    </row>
    <row r="511" spans="1:21" ht="14.25" customHeight="1" x14ac:dyDescent="0.25">
      <c r="A511" s="18"/>
      <c r="B511" s="99" t="str">
        <f>IF(AND(YEAR('Dados de Entrada'!N501)&gt;=$D$18,YEAR('Dados de Entrada'!N501)&lt;=$D$19),'Dados de Entrada'!N501,"")</f>
        <v/>
      </c>
      <c r="C511" s="100" t="str">
        <f t="shared" si="48"/>
        <v/>
      </c>
      <c r="D511" s="97" t="str">
        <f>IF(B511="","",IFERROR(
INDEX('Dados de Entrada'!$K$13:$K$35,MATCH(C511,'Dados de Entrada'!$J$13:$J$35,0)),
INDEX('Dados de Entrada'!$K$13:$K$35,MATCH(C511,'Dados de Entrada'!$J$13:$J$35,1))+
(C511-INDEX('Dados de Entrada'!$J$13:$J$35,MATCH(C511,'Dados de Entrada'!$J$13:$J$35,1)))*
(INDEX('Dados de Entrada'!$K$13:$K$35,MATCH(C511,'Dados de Entrada'!$J$13:$J$35,1)+1)-INDEX('Dados de Entrada'!$K$13:$K$35,MATCH(C511,'Dados de Entrada'!$J$13:$J$35,1)))/
(INDEX('Dados de Entrada'!$J$13:$J$35,MATCH(C511,'Dados de Entrada'!$J$13:$J$35,1)+1)-INDEX('Dados de Entrada'!$J$13:$J$35,MATCH(C511,'Dados de Entrada'!$J$13:$J$35,1)))
))</f>
        <v/>
      </c>
      <c r="E511" s="101" t="str">
        <f>IF(B511="","",('Dados de Entrada'!O501/'Dados de Entrada'!$Q$6)*'Dados de Entrada'!$L$4)</f>
        <v/>
      </c>
      <c r="F511" s="101" t="str">
        <f t="shared" si="49"/>
        <v/>
      </c>
      <c r="G511" s="101" t="str">
        <f>IF(B511="","",VLOOKUP(MONTH(B511),Retiradas!$P$3:$S$14,3,FALSE))</f>
        <v/>
      </c>
      <c r="H511" s="137" t="str">
        <f>IF(B511="","",(VLOOKUP(MONTH(B511),Evaporação!$D$5:$F$16,3,FALSE)/(1000*3600*24*VLOOKUP(MONTH(B511),'Dados de Entrada'!$T$11:$V$22,3,FALSE)))*Simulação!D511)</f>
        <v/>
      </c>
      <c r="I511" s="146"/>
      <c r="J511" s="138" t="str">
        <f>IF(B511="","",(E511+I511-F511-G511-H511)*3600*24*VLOOKUP(MONTH(B511),'Dados de Entrada'!$T$11:$V$22,3,FALSE))</f>
        <v/>
      </c>
      <c r="K511" s="100" t="str">
        <f>IF(B511="","",IF(J511+K510&lt;'Dados de Entrada'!$G$7,IF(Simulação!J511+K510&lt;'Dados de Entrada'!$L$7,'Dados de Entrada'!$L$7,J511+K510),'Dados de Entrada'!$G$7))</f>
        <v/>
      </c>
      <c r="L511" s="101" t="str">
        <f>IF(B511="","",IF(AND(J511&gt;0,K511='Dados de Entrada'!$G$7),(J511/(3600*24*VLOOKUP(MONTH(B511),'Dados de Entrada'!$T$11:$V$22,3,FALSE))),0))</f>
        <v/>
      </c>
      <c r="M511" s="26" t="str">
        <f t="shared" si="50"/>
        <v/>
      </c>
      <c r="N511" s="102" t="str">
        <f>IF(B511="","",IF(K511='Dados de Entrada'!$L$7,1,0))</f>
        <v/>
      </c>
      <c r="O511" s="26" t="str">
        <f t="shared" si="51"/>
        <v/>
      </c>
      <c r="P511" s="110" t="str">
        <f>IF(B511="","",'Dados de Entrada'!$L$7)</f>
        <v/>
      </c>
      <c r="Q511" s="103" t="str">
        <f t="shared" si="47"/>
        <v/>
      </c>
      <c r="U511" s="18"/>
    </row>
    <row r="512" spans="1:21" ht="14.25" customHeight="1" x14ac:dyDescent="0.25">
      <c r="A512" s="18"/>
      <c r="B512" s="99" t="str">
        <f>IF(AND(YEAR('Dados de Entrada'!N502)&gt;=$D$18,YEAR('Dados de Entrada'!N502)&lt;=$D$19),'Dados de Entrada'!N502,"")</f>
        <v/>
      </c>
      <c r="C512" s="100" t="str">
        <f t="shared" si="48"/>
        <v/>
      </c>
      <c r="D512" s="97" t="str">
        <f>IF(B512="","",IFERROR(
INDEX('Dados de Entrada'!$K$13:$K$35,MATCH(C512,'Dados de Entrada'!$J$13:$J$35,0)),
INDEX('Dados de Entrada'!$K$13:$K$35,MATCH(C512,'Dados de Entrada'!$J$13:$J$35,1))+
(C512-INDEX('Dados de Entrada'!$J$13:$J$35,MATCH(C512,'Dados de Entrada'!$J$13:$J$35,1)))*
(INDEX('Dados de Entrada'!$K$13:$K$35,MATCH(C512,'Dados de Entrada'!$J$13:$J$35,1)+1)-INDEX('Dados de Entrada'!$K$13:$K$35,MATCH(C512,'Dados de Entrada'!$J$13:$J$35,1)))/
(INDEX('Dados de Entrada'!$J$13:$J$35,MATCH(C512,'Dados de Entrada'!$J$13:$J$35,1)+1)-INDEX('Dados de Entrada'!$J$13:$J$35,MATCH(C512,'Dados de Entrada'!$J$13:$J$35,1)))
))</f>
        <v/>
      </c>
      <c r="E512" s="101" t="str">
        <f>IF(B512="","",('Dados de Entrada'!O502/'Dados de Entrada'!$Q$6)*'Dados de Entrada'!$L$4)</f>
        <v/>
      </c>
      <c r="F512" s="101" t="str">
        <f t="shared" si="49"/>
        <v/>
      </c>
      <c r="G512" s="101" t="str">
        <f>IF(B512="","",VLOOKUP(MONTH(B512),Retiradas!$P$3:$S$14,3,FALSE))</f>
        <v/>
      </c>
      <c r="H512" s="137" t="str">
        <f>IF(B512="","",(VLOOKUP(MONTH(B512),Evaporação!$D$5:$F$16,3,FALSE)/(1000*3600*24*VLOOKUP(MONTH(B512),'Dados de Entrada'!$T$11:$V$22,3,FALSE)))*Simulação!D512)</f>
        <v/>
      </c>
      <c r="I512" s="146"/>
      <c r="J512" s="138" t="str">
        <f>IF(B512="","",(E512+I512-F512-G512-H512)*3600*24*VLOOKUP(MONTH(B512),'Dados de Entrada'!$T$11:$V$22,3,FALSE))</f>
        <v/>
      </c>
      <c r="K512" s="100" t="str">
        <f>IF(B512="","",IF(J512+K511&lt;'Dados de Entrada'!$G$7,IF(Simulação!J512+K511&lt;'Dados de Entrada'!$L$7,'Dados de Entrada'!$L$7,J512+K511),'Dados de Entrada'!$G$7))</f>
        <v/>
      </c>
      <c r="L512" s="101" t="str">
        <f>IF(B512="","",IF(AND(J512&gt;0,K512='Dados de Entrada'!$G$7),(J512/(3600*24*VLOOKUP(MONTH(B512),'Dados de Entrada'!$T$11:$V$22,3,FALSE))),0))</f>
        <v/>
      </c>
      <c r="M512" s="26" t="str">
        <f t="shared" si="50"/>
        <v/>
      </c>
      <c r="N512" s="102" t="str">
        <f>IF(B512="","",IF(K512='Dados de Entrada'!$L$7,1,0))</f>
        <v/>
      </c>
      <c r="O512" s="26" t="str">
        <f t="shared" si="51"/>
        <v/>
      </c>
      <c r="P512" s="110" t="str">
        <f>IF(B512="","",'Dados de Entrada'!$L$7)</f>
        <v/>
      </c>
      <c r="Q512" s="103" t="str">
        <f t="shared" si="47"/>
        <v/>
      </c>
      <c r="U512" s="18"/>
    </row>
    <row r="513" spans="1:21" ht="14.25" customHeight="1" x14ac:dyDescent="0.25">
      <c r="A513" s="18"/>
      <c r="B513" s="99" t="str">
        <f>IF(AND(YEAR('Dados de Entrada'!N503)&gt;=$D$18,YEAR('Dados de Entrada'!N503)&lt;=$D$19),'Dados de Entrada'!N503,"")</f>
        <v/>
      </c>
      <c r="C513" s="100" t="str">
        <f t="shared" si="48"/>
        <v/>
      </c>
      <c r="D513" s="97" t="str">
        <f>IF(B513="","",IFERROR(
INDEX('Dados de Entrada'!$K$13:$K$35,MATCH(C513,'Dados de Entrada'!$J$13:$J$35,0)),
INDEX('Dados de Entrada'!$K$13:$K$35,MATCH(C513,'Dados de Entrada'!$J$13:$J$35,1))+
(C513-INDEX('Dados de Entrada'!$J$13:$J$35,MATCH(C513,'Dados de Entrada'!$J$13:$J$35,1)))*
(INDEX('Dados de Entrada'!$K$13:$K$35,MATCH(C513,'Dados de Entrada'!$J$13:$J$35,1)+1)-INDEX('Dados de Entrada'!$K$13:$K$35,MATCH(C513,'Dados de Entrada'!$J$13:$J$35,1)))/
(INDEX('Dados de Entrada'!$J$13:$J$35,MATCH(C513,'Dados de Entrada'!$J$13:$J$35,1)+1)-INDEX('Dados de Entrada'!$J$13:$J$35,MATCH(C513,'Dados de Entrada'!$J$13:$J$35,1)))
))</f>
        <v/>
      </c>
      <c r="E513" s="101" t="str">
        <f>IF(B513="","",('Dados de Entrada'!O503/'Dados de Entrada'!$Q$6)*'Dados de Entrada'!$L$4)</f>
        <v/>
      </c>
      <c r="F513" s="101" t="str">
        <f t="shared" si="49"/>
        <v/>
      </c>
      <c r="G513" s="101" t="str">
        <f>IF(B513="","",VLOOKUP(MONTH(B513),Retiradas!$P$3:$S$14,3,FALSE))</f>
        <v/>
      </c>
      <c r="H513" s="137" t="str">
        <f>IF(B513="","",(VLOOKUP(MONTH(B513),Evaporação!$D$5:$F$16,3,FALSE)/(1000*3600*24*VLOOKUP(MONTH(B513),'Dados de Entrada'!$T$11:$V$22,3,FALSE)))*Simulação!D513)</f>
        <v/>
      </c>
      <c r="I513" s="146"/>
      <c r="J513" s="138" t="str">
        <f>IF(B513="","",(E513+I513-F513-G513-H513)*3600*24*VLOOKUP(MONTH(B513),'Dados de Entrada'!$T$11:$V$22,3,FALSE))</f>
        <v/>
      </c>
      <c r="K513" s="100" t="str">
        <f>IF(B513="","",IF(J513+K512&lt;'Dados de Entrada'!$G$7,IF(Simulação!J513+K512&lt;'Dados de Entrada'!$L$7,'Dados de Entrada'!$L$7,J513+K512),'Dados de Entrada'!$G$7))</f>
        <v/>
      </c>
      <c r="L513" s="101" t="str">
        <f>IF(B513="","",IF(AND(J513&gt;0,K513='Dados de Entrada'!$G$7),(J513/(3600*24*VLOOKUP(MONTH(B513),'Dados de Entrada'!$T$11:$V$22,3,FALSE))),0))</f>
        <v/>
      </c>
      <c r="M513" s="26" t="str">
        <f t="shared" si="50"/>
        <v/>
      </c>
      <c r="N513" s="102" t="str">
        <f>IF(B513="","",IF(K513='Dados de Entrada'!$L$7,1,0))</f>
        <v/>
      </c>
      <c r="O513" s="26" t="str">
        <f t="shared" si="51"/>
        <v/>
      </c>
      <c r="P513" s="110" t="str">
        <f>IF(B513="","",'Dados de Entrada'!$L$7)</f>
        <v/>
      </c>
      <c r="Q513" s="103" t="str">
        <f t="shared" si="47"/>
        <v/>
      </c>
      <c r="U513" s="18"/>
    </row>
    <row r="514" spans="1:21" ht="14.25" customHeight="1" x14ac:dyDescent="0.25">
      <c r="A514" s="18"/>
      <c r="B514" s="99" t="str">
        <f>IF(AND(YEAR('Dados de Entrada'!N504)&gt;=$D$18,YEAR('Dados de Entrada'!N504)&lt;=$D$19),'Dados de Entrada'!N504,"")</f>
        <v/>
      </c>
      <c r="C514" s="100" t="str">
        <f t="shared" si="48"/>
        <v/>
      </c>
      <c r="D514" s="97" t="str">
        <f>IF(B514="","",IFERROR(
INDEX('Dados de Entrada'!$K$13:$K$35,MATCH(C514,'Dados de Entrada'!$J$13:$J$35,0)),
INDEX('Dados de Entrada'!$K$13:$K$35,MATCH(C514,'Dados de Entrada'!$J$13:$J$35,1))+
(C514-INDEX('Dados de Entrada'!$J$13:$J$35,MATCH(C514,'Dados de Entrada'!$J$13:$J$35,1)))*
(INDEX('Dados de Entrada'!$K$13:$K$35,MATCH(C514,'Dados de Entrada'!$J$13:$J$35,1)+1)-INDEX('Dados de Entrada'!$K$13:$K$35,MATCH(C514,'Dados de Entrada'!$J$13:$J$35,1)))/
(INDEX('Dados de Entrada'!$J$13:$J$35,MATCH(C514,'Dados de Entrada'!$J$13:$J$35,1)+1)-INDEX('Dados de Entrada'!$J$13:$J$35,MATCH(C514,'Dados de Entrada'!$J$13:$J$35,1)))
))</f>
        <v/>
      </c>
      <c r="E514" s="101" t="str">
        <f>IF(B514="","",('Dados de Entrada'!O504/'Dados de Entrada'!$Q$6)*'Dados de Entrada'!$L$4)</f>
        <v/>
      </c>
      <c r="F514" s="101" t="str">
        <f t="shared" si="49"/>
        <v/>
      </c>
      <c r="G514" s="101" t="str">
        <f>IF(B514="","",VLOOKUP(MONTH(B514),Retiradas!$P$3:$S$14,3,FALSE))</f>
        <v/>
      </c>
      <c r="H514" s="137" t="str">
        <f>IF(B514="","",(VLOOKUP(MONTH(B514),Evaporação!$D$5:$F$16,3,FALSE)/(1000*3600*24*VLOOKUP(MONTH(B514),'Dados de Entrada'!$T$11:$V$22,3,FALSE)))*Simulação!D514)</f>
        <v/>
      </c>
      <c r="I514" s="146"/>
      <c r="J514" s="138" t="str">
        <f>IF(B514="","",(E514+I514-F514-G514-H514)*3600*24*VLOOKUP(MONTH(B514),'Dados de Entrada'!$T$11:$V$22,3,FALSE))</f>
        <v/>
      </c>
      <c r="K514" s="100" t="str">
        <f>IF(B514="","",IF(J514+K513&lt;'Dados de Entrada'!$G$7,IF(Simulação!J514+K513&lt;'Dados de Entrada'!$L$7,'Dados de Entrada'!$L$7,J514+K513),'Dados de Entrada'!$G$7))</f>
        <v/>
      </c>
      <c r="L514" s="101" t="str">
        <f>IF(B514="","",IF(AND(J514&gt;0,K514='Dados de Entrada'!$G$7),(J514/(3600*24*VLOOKUP(MONTH(B514),'Dados de Entrada'!$T$11:$V$22,3,FALSE))),0))</f>
        <v/>
      </c>
      <c r="M514" s="26" t="str">
        <f t="shared" si="50"/>
        <v/>
      </c>
      <c r="N514" s="102" t="str">
        <f>IF(B514="","",IF(K514='Dados de Entrada'!$L$7,1,0))</f>
        <v/>
      </c>
      <c r="O514" s="26" t="str">
        <f t="shared" si="51"/>
        <v/>
      </c>
      <c r="P514" s="110" t="str">
        <f>IF(B514="","",'Dados de Entrada'!$L$7)</f>
        <v/>
      </c>
      <c r="Q514" s="103" t="str">
        <f t="shared" si="47"/>
        <v/>
      </c>
      <c r="U514" s="18"/>
    </row>
    <row r="515" spans="1:21" ht="14.25" customHeight="1" x14ac:dyDescent="0.25">
      <c r="A515" s="18"/>
      <c r="B515" s="99" t="str">
        <f>IF(AND(YEAR('Dados de Entrada'!N505)&gt;=$D$18,YEAR('Dados de Entrada'!N505)&lt;=$D$19),'Dados de Entrada'!N505,"")</f>
        <v/>
      </c>
      <c r="C515" s="100" t="str">
        <f t="shared" si="48"/>
        <v/>
      </c>
      <c r="D515" s="97" t="str">
        <f>IF(B515="","",IFERROR(
INDEX('Dados de Entrada'!$K$13:$K$35,MATCH(C515,'Dados de Entrada'!$J$13:$J$35,0)),
INDEX('Dados de Entrada'!$K$13:$K$35,MATCH(C515,'Dados de Entrada'!$J$13:$J$35,1))+
(C515-INDEX('Dados de Entrada'!$J$13:$J$35,MATCH(C515,'Dados de Entrada'!$J$13:$J$35,1)))*
(INDEX('Dados de Entrada'!$K$13:$K$35,MATCH(C515,'Dados de Entrada'!$J$13:$J$35,1)+1)-INDEX('Dados de Entrada'!$K$13:$K$35,MATCH(C515,'Dados de Entrada'!$J$13:$J$35,1)))/
(INDEX('Dados de Entrada'!$J$13:$J$35,MATCH(C515,'Dados de Entrada'!$J$13:$J$35,1)+1)-INDEX('Dados de Entrada'!$J$13:$J$35,MATCH(C515,'Dados de Entrada'!$J$13:$J$35,1)))
))</f>
        <v/>
      </c>
      <c r="E515" s="101" t="str">
        <f>IF(B515="","",('Dados de Entrada'!O505/'Dados de Entrada'!$Q$6)*'Dados de Entrada'!$L$4)</f>
        <v/>
      </c>
      <c r="F515" s="101" t="str">
        <f t="shared" si="49"/>
        <v/>
      </c>
      <c r="G515" s="101" t="str">
        <f>IF(B515="","",VLOOKUP(MONTH(B515),Retiradas!$P$3:$S$14,3,FALSE))</f>
        <v/>
      </c>
      <c r="H515" s="137" t="str">
        <f>IF(B515="","",(VLOOKUP(MONTH(B515),Evaporação!$D$5:$F$16,3,FALSE)/(1000*3600*24*VLOOKUP(MONTH(B515),'Dados de Entrada'!$T$11:$V$22,3,FALSE)))*Simulação!D515)</f>
        <v/>
      </c>
      <c r="I515" s="146"/>
      <c r="J515" s="138" t="str">
        <f>IF(B515="","",(E515+I515-F515-G515-H515)*3600*24*VLOOKUP(MONTH(B515),'Dados de Entrada'!$T$11:$V$22,3,FALSE))</f>
        <v/>
      </c>
      <c r="K515" s="100" t="str">
        <f>IF(B515="","",IF(J515+K514&lt;'Dados de Entrada'!$G$7,IF(Simulação!J515+K514&lt;'Dados de Entrada'!$L$7,'Dados de Entrada'!$L$7,J515+K514),'Dados de Entrada'!$G$7))</f>
        <v/>
      </c>
      <c r="L515" s="101" t="str">
        <f>IF(B515="","",IF(AND(J515&gt;0,K515='Dados de Entrada'!$G$7),(J515/(3600*24*VLOOKUP(MONTH(B515),'Dados de Entrada'!$T$11:$V$22,3,FALSE))),0))</f>
        <v/>
      </c>
      <c r="M515" s="26" t="str">
        <f t="shared" si="50"/>
        <v/>
      </c>
      <c r="N515" s="102" t="str">
        <f>IF(B515="","",IF(K515='Dados de Entrada'!$L$7,1,0))</f>
        <v/>
      </c>
      <c r="O515" s="26" t="str">
        <f t="shared" si="51"/>
        <v/>
      </c>
      <c r="P515" s="110" t="str">
        <f>IF(B515="","",'Dados de Entrada'!$L$7)</f>
        <v/>
      </c>
      <c r="Q515" s="103" t="str">
        <f t="shared" si="47"/>
        <v/>
      </c>
      <c r="U515" s="18"/>
    </row>
    <row r="516" spans="1:21" ht="14.25" customHeight="1" x14ac:dyDescent="0.25">
      <c r="A516" s="18"/>
      <c r="B516" s="99" t="str">
        <f>IF(AND(YEAR('Dados de Entrada'!N506)&gt;=$D$18,YEAR('Dados de Entrada'!N506)&lt;=$D$19),'Dados de Entrada'!N506,"")</f>
        <v/>
      </c>
      <c r="C516" s="100" t="str">
        <f t="shared" si="48"/>
        <v/>
      </c>
      <c r="D516" s="97" t="str">
        <f>IF(B516="","",IFERROR(
INDEX('Dados de Entrada'!$K$13:$K$35,MATCH(C516,'Dados de Entrada'!$J$13:$J$35,0)),
INDEX('Dados de Entrada'!$K$13:$K$35,MATCH(C516,'Dados de Entrada'!$J$13:$J$35,1))+
(C516-INDEX('Dados de Entrada'!$J$13:$J$35,MATCH(C516,'Dados de Entrada'!$J$13:$J$35,1)))*
(INDEX('Dados de Entrada'!$K$13:$K$35,MATCH(C516,'Dados de Entrada'!$J$13:$J$35,1)+1)-INDEX('Dados de Entrada'!$K$13:$K$35,MATCH(C516,'Dados de Entrada'!$J$13:$J$35,1)))/
(INDEX('Dados de Entrada'!$J$13:$J$35,MATCH(C516,'Dados de Entrada'!$J$13:$J$35,1)+1)-INDEX('Dados de Entrada'!$J$13:$J$35,MATCH(C516,'Dados de Entrada'!$J$13:$J$35,1)))
))</f>
        <v/>
      </c>
      <c r="E516" s="101" t="str">
        <f>IF(B516="","",('Dados de Entrada'!O506/'Dados de Entrada'!$Q$6)*'Dados de Entrada'!$L$4)</f>
        <v/>
      </c>
      <c r="F516" s="101" t="str">
        <f t="shared" si="49"/>
        <v/>
      </c>
      <c r="G516" s="101" t="str">
        <f>IF(B516="","",VLOOKUP(MONTH(B516),Retiradas!$P$3:$S$14,3,FALSE))</f>
        <v/>
      </c>
      <c r="H516" s="137" t="str">
        <f>IF(B516="","",(VLOOKUP(MONTH(B516),Evaporação!$D$5:$F$16,3,FALSE)/(1000*3600*24*VLOOKUP(MONTH(B516),'Dados de Entrada'!$T$11:$V$22,3,FALSE)))*Simulação!D516)</f>
        <v/>
      </c>
      <c r="I516" s="146"/>
      <c r="J516" s="138" t="str">
        <f>IF(B516="","",(E516+I516-F516-G516-H516)*3600*24*VLOOKUP(MONTH(B516),'Dados de Entrada'!$T$11:$V$22,3,FALSE))</f>
        <v/>
      </c>
      <c r="K516" s="100" t="str">
        <f>IF(B516="","",IF(J516+K515&lt;'Dados de Entrada'!$G$7,IF(Simulação!J516+K515&lt;'Dados de Entrada'!$L$7,'Dados de Entrada'!$L$7,J516+K515),'Dados de Entrada'!$G$7))</f>
        <v/>
      </c>
      <c r="L516" s="101" t="str">
        <f>IF(B516="","",IF(AND(J516&gt;0,K516='Dados de Entrada'!$G$7),(J516/(3600*24*VLOOKUP(MONTH(B516),'Dados de Entrada'!$T$11:$V$22,3,FALSE))),0))</f>
        <v/>
      </c>
      <c r="M516" s="26" t="str">
        <f t="shared" si="50"/>
        <v/>
      </c>
      <c r="N516" s="102" t="str">
        <f>IF(B516="","",IF(K516='Dados de Entrada'!$L$7,1,0))</f>
        <v/>
      </c>
      <c r="O516" s="26" t="str">
        <f t="shared" si="51"/>
        <v/>
      </c>
      <c r="P516" s="110" t="str">
        <f>IF(B516="","",'Dados de Entrada'!$L$7)</f>
        <v/>
      </c>
      <c r="Q516" s="103" t="str">
        <f t="shared" si="47"/>
        <v/>
      </c>
      <c r="U516" s="18"/>
    </row>
    <row r="517" spans="1:21" ht="14.25" customHeight="1" x14ac:dyDescent="0.25">
      <c r="A517" s="18"/>
      <c r="B517" s="99" t="str">
        <f>IF(AND(YEAR('Dados de Entrada'!N507)&gt;=$D$18,YEAR('Dados de Entrada'!N507)&lt;=$D$19),'Dados de Entrada'!N507,"")</f>
        <v/>
      </c>
      <c r="C517" s="100" t="str">
        <f t="shared" si="48"/>
        <v/>
      </c>
      <c r="D517" s="97" t="str">
        <f>IF(B517="","",IFERROR(
INDEX('Dados de Entrada'!$K$13:$K$35,MATCH(C517,'Dados de Entrada'!$J$13:$J$35,0)),
INDEX('Dados de Entrada'!$K$13:$K$35,MATCH(C517,'Dados de Entrada'!$J$13:$J$35,1))+
(C517-INDEX('Dados de Entrada'!$J$13:$J$35,MATCH(C517,'Dados de Entrada'!$J$13:$J$35,1)))*
(INDEX('Dados de Entrada'!$K$13:$K$35,MATCH(C517,'Dados de Entrada'!$J$13:$J$35,1)+1)-INDEX('Dados de Entrada'!$K$13:$K$35,MATCH(C517,'Dados de Entrada'!$J$13:$J$35,1)))/
(INDEX('Dados de Entrada'!$J$13:$J$35,MATCH(C517,'Dados de Entrada'!$J$13:$J$35,1)+1)-INDEX('Dados de Entrada'!$J$13:$J$35,MATCH(C517,'Dados de Entrada'!$J$13:$J$35,1)))
))</f>
        <v/>
      </c>
      <c r="E517" s="101" t="str">
        <f>IF(B517="","",('Dados de Entrada'!O507/'Dados de Entrada'!$Q$6)*'Dados de Entrada'!$L$4)</f>
        <v/>
      </c>
      <c r="F517" s="101" t="str">
        <f t="shared" si="49"/>
        <v/>
      </c>
      <c r="G517" s="101" t="str">
        <f>IF(B517="","",VLOOKUP(MONTH(B517),Retiradas!$P$3:$S$14,3,FALSE))</f>
        <v/>
      </c>
      <c r="H517" s="137" t="str">
        <f>IF(B517="","",(VLOOKUP(MONTH(B517),Evaporação!$D$5:$F$16,3,FALSE)/(1000*3600*24*VLOOKUP(MONTH(B517),'Dados de Entrada'!$T$11:$V$22,3,FALSE)))*Simulação!D517)</f>
        <v/>
      </c>
      <c r="I517" s="146"/>
      <c r="J517" s="138" t="str">
        <f>IF(B517="","",(E517+I517-F517-G517-H517)*3600*24*VLOOKUP(MONTH(B517),'Dados de Entrada'!$T$11:$V$22,3,FALSE))</f>
        <v/>
      </c>
      <c r="K517" s="100" t="str">
        <f>IF(B517="","",IF(J517+K516&lt;'Dados de Entrada'!$G$7,IF(Simulação!J517+K516&lt;'Dados de Entrada'!$L$7,'Dados de Entrada'!$L$7,J517+K516),'Dados de Entrada'!$G$7))</f>
        <v/>
      </c>
      <c r="L517" s="101" t="str">
        <f>IF(B517="","",IF(AND(J517&gt;0,K517='Dados de Entrada'!$G$7),(J517/(3600*24*VLOOKUP(MONTH(B517),'Dados de Entrada'!$T$11:$V$22,3,FALSE))),0))</f>
        <v/>
      </c>
      <c r="M517" s="26" t="str">
        <f t="shared" si="50"/>
        <v/>
      </c>
      <c r="N517" s="102" t="str">
        <f>IF(B517="","",IF(K517='Dados de Entrada'!$L$7,1,0))</f>
        <v/>
      </c>
      <c r="O517" s="26" t="str">
        <f t="shared" si="51"/>
        <v/>
      </c>
      <c r="P517" s="110" t="str">
        <f>IF(B517="","",'Dados de Entrada'!$L$7)</f>
        <v/>
      </c>
      <c r="Q517" s="103" t="str">
        <f t="shared" si="47"/>
        <v/>
      </c>
      <c r="U517" s="18"/>
    </row>
    <row r="518" spans="1:21" ht="14.25" customHeight="1" x14ac:dyDescent="0.25">
      <c r="A518" s="18"/>
      <c r="B518" s="99" t="str">
        <f>IF(AND(YEAR('Dados de Entrada'!N508)&gt;=$D$18,YEAR('Dados de Entrada'!N508)&lt;=$D$19),'Dados de Entrada'!N508,"")</f>
        <v/>
      </c>
      <c r="C518" s="100" t="str">
        <f t="shared" si="48"/>
        <v/>
      </c>
      <c r="D518" s="97" t="str">
        <f>IF(B518="","",IFERROR(
INDEX('Dados de Entrada'!$K$13:$K$35,MATCH(C518,'Dados de Entrada'!$J$13:$J$35,0)),
INDEX('Dados de Entrada'!$K$13:$K$35,MATCH(C518,'Dados de Entrada'!$J$13:$J$35,1))+
(C518-INDEX('Dados de Entrada'!$J$13:$J$35,MATCH(C518,'Dados de Entrada'!$J$13:$J$35,1)))*
(INDEX('Dados de Entrada'!$K$13:$K$35,MATCH(C518,'Dados de Entrada'!$J$13:$J$35,1)+1)-INDEX('Dados de Entrada'!$K$13:$K$35,MATCH(C518,'Dados de Entrada'!$J$13:$J$35,1)))/
(INDEX('Dados de Entrada'!$J$13:$J$35,MATCH(C518,'Dados de Entrada'!$J$13:$J$35,1)+1)-INDEX('Dados de Entrada'!$J$13:$J$35,MATCH(C518,'Dados de Entrada'!$J$13:$J$35,1)))
))</f>
        <v/>
      </c>
      <c r="E518" s="101" t="str">
        <f>IF(B518="","",('Dados de Entrada'!O508/'Dados de Entrada'!$Q$6)*'Dados de Entrada'!$L$4)</f>
        <v/>
      </c>
      <c r="F518" s="101" t="str">
        <f t="shared" si="49"/>
        <v/>
      </c>
      <c r="G518" s="101" t="str">
        <f>IF(B518="","",VLOOKUP(MONTH(B518),Retiradas!$P$3:$S$14,3,FALSE))</f>
        <v/>
      </c>
      <c r="H518" s="137" t="str">
        <f>IF(B518="","",(VLOOKUP(MONTH(B518),Evaporação!$D$5:$F$16,3,FALSE)/(1000*3600*24*VLOOKUP(MONTH(B518),'Dados de Entrada'!$T$11:$V$22,3,FALSE)))*Simulação!D518)</f>
        <v/>
      </c>
      <c r="I518" s="146"/>
      <c r="J518" s="138" t="str">
        <f>IF(B518="","",(E518+I518-F518-G518-H518)*3600*24*VLOOKUP(MONTH(B518),'Dados de Entrada'!$T$11:$V$22,3,FALSE))</f>
        <v/>
      </c>
      <c r="K518" s="100" t="str">
        <f>IF(B518="","",IF(J518+K517&lt;'Dados de Entrada'!$G$7,IF(Simulação!J518+K517&lt;'Dados de Entrada'!$L$7,'Dados de Entrada'!$L$7,J518+K517),'Dados de Entrada'!$G$7))</f>
        <v/>
      </c>
      <c r="L518" s="101" t="str">
        <f>IF(B518="","",IF(AND(J518&gt;0,K518='Dados de Entrada'!$G$7),(J518/(3600*24*VLOOKUP(MONTH(B518),'Dados de Entrada'!$T$11:$V$22,3,FALSE))),0))</f>
        <v/>
      </c>
      <c r="M518" s="26" t="str">
        <f t="shared" si="50"/>
        <v/>
      </c>
      <c r="N518" s="102" t="str">
        <f>IF(B518="","",IF(K518='Dados de Entrada'!$L$7,1,0))</f>
        <v/>
      </c>
      <c r="O518" s="26" t="str">
        <f t="shared" si="51"/>
        <v/>
      </c>
      <c r="P518" s="110" t="str">
        <f>IF(B518="","",'Dados de Entrada'!$L$7)</f>
        <v/>
      </c>
      <c r="Q518" s="103" t="str">
        <f t="shared" si="47"/>
        <v/>
      </c>
      <c r="U518" s="18"/>
    </row>
    <row r="519" spans="1:21" ht="14.25" customHeight="1" x14ac:dyDescent="0.25">
      <c r="A519" s="18"/>
      <c r="B519" s="99" t="str">
        <f>IF(AND(YEAR('Dados de Entrada'!N509)&gt;=$D$18,YEAR('Dados de Entrada'!N509)&lt;=$D$19),'Dados de Entrada'!N509,"")</f>
        <v/>
      </c>
      <c r="C519" s="100" t="str">
        <f t="shared" si="48"/>
        <v/>
      </c>
      <c r="D519" s="97" t="str">
        <f>IF(B519="","",IFERROR(
INDEX('Dados de Entrada'!$K$13:$K$35,MATCH(C519,'Dados de Entrada'!$J$13:$J$35,0)),
INDEX('Dados de Entrada'!$K$13:$K$35,MATCH(C519,'Dados de Entrada'!$J$13:$J$35,1))+
(C519-INDEX('Dados de Entrada'!$J$13:$J$35,MATCH(C519,'Dados de Entrada'!$J$13:$J$35,1)))*
(INDEX('Dados de Entrada'!$K$13:$K$35,MATCH(C519,'Dados de Entrada'!$J$13:$J$35,1)+1)-INDEX('Dados de Entrada'!$K$13:$K$35,MATCH(C519,'Dados de Entrada'!$J$13:$J$35,1)))/
(INDEX('Dados de Entrada'!$J$13:$J$35,MATCH(C519,'Dados de Entrada'!$J$13:$J$35,1)+1)-INDEX('Dados de Entrada'!$J$13:$J$35,MATCH(C519,'Dados de Entrada'!$J$13:$J$35,1)))
))</f>
        <v/>
      </c>
      <c r="E519" s="101" t="str">
        <f>IF(B519="","",('Dados de Entrada'!O509/'Dados de Entrada'!$Q$6)*'Dados de Entrada'!$L$4)</f>
        <v/>
      </c>
      <c r="F519" s="101" t="str">
        <f t="shared" si="49"/>
        <v/>
      </c>
      <c r="G519" s="101" t="str">
        <f>IF(B519="","",VLOOKUP(MONTH(B519),Retiradas!$P$3:$S$14,3,FALSE))</f>
        <v/>
      </c>
      <c r="H519" s="137" t="str">
        <f>IF(B519="","",(VLOOKUP(MONTH(B519),Evaporação!$D$5:$F$16,3,FALSE)/(1000*3600*24*VLOOKUP(MONTH(B519),'Dados de Entrada'!$T$11:$V$22,3,FALSE)))*Simulação!D519)</f>
        <v/>
      </c>
      <c r="I519" s="146"/>
      <c r="J519" s="138" t="str">
        <f>IF(B519="","",(E519+I519-F519-G519-H519)*3600*24*VLOOKUP(MONTH(B519),'Dados de Entrada'!$T$11:$V$22,3,FALSE))</f>
        <v/>
      </c>
      <c r="K519" s="100" t="str">
        <f>IF(B519="","",IF(J519+K518&lt;'Dados de Entrada'!$G$7,IF(Simulação!J519+K518&lt;'Dados de Entrada'!$L$7,'Dados de Entrada'!$L$7,J519+K518),'Dados de Entrada'!$G$7))</f>
        <v/>
      </c>
      <c r="L519" s="101" t="str">
        <f>IF(B519="","",IF(AND(J519&gt;0,K519='Dados de Entrada'!$G$7),(J519/(3600*24*VLOOKUP(MONTH(B519),'Dados de Entrada'!$T$11:$V$22,3,FALSE))),0))</f>
        <v/>
      </c>
      <c r="M519" s="26" t="str">
        <f t="shared" si="50"/>
        <v/>
      </c>
      <c r="N519" s="102" t="str">
        <f>IF(B519="","",IF(K519='Dados de Entrada'!$L$7,1,0))</f>
        <v/>
      </c>
      <c r="O519" s="26" t="str">
        <f t="shared" si="51"/>
        <v/>
      </c>
      <c r="P519" s="110" t="str">
        <f>IF(B519="","",'Dados de Entrada'!$L$7)</f>
        <v/>
      </c>
      <c r="Q519" s="103" t="str">
        <f t="shared" si="47"/>
        <v/>
      </c>
      <c r="U519" s="18"/>
    </row>
    <row r="520" spans="1:21" ht="14.25" customHeight="1" x14ac:dyDescent="0.25">
      <c r="A520" s="18"/>
      <c r="B520" s="99" t="str">
        <f>IF(AND(YEAR('Dados de Entrada'!N510)&gt;=$D$18,YEAR('Dados de Entrada'!N510)&lt;=$D$19),'Dados de Entrada'!N510,"")</f>
        <v/>
      </c>
      <c r="C520" s="100" t="str">
        <f t="shared" si="48"/>
        <v/>
      </c>
      <c r="D520" s="97" t="str">
        <f>IF(B520="","",IFERROR(
INDEX('Dados de Entrada'!$K$13:$K$35,MATCH(C520,'Dados de Entrada'!$J$13:$J$35,0)),
INDEX('Dados de Entrada'!$K$13:$K$35,MATCH(C520,'Dados de Entrada'!$J$13:$J$35,1))+
(C520-INDEX('Dados de Entrada'!$J$13:$J$35,MATCH(C520,'Dados de Entrada'!$J$13:$J$35,1)))*
(INDEX('Dados de Entrada'!$K$13:$K$35,MATCH(C520,'Dados de Entrada'!$J$13:$J$35,1)+1)-INDEX('Dados de Entrada'!$K$13:$K$35,MATCH(C520,'Dados de Entrada'!$J$13:$J$35,1)))/
(INDEX('Dados de Entrada'!$J$13:$J$35,MATCH(C520,'Dados de Entrada'!$J$13:$J$35,1)+1)-INDEX('Dados de Entrada'!$J$13:$J$35,MATCH(C520,'Dados de Entrada'!$J$13:$J$35,1)))
))</f>
        <v/>
      </c>
      <c r="E520" s="101" t="str">
        <f>IF(B520="","",('Dados de Entrada'!O510/'Dados de Entrada'!$Q$6)*'Dados de Entrada'!$L$4)</f>
        <v/>
      </c>
      <c r="F520" s="101" t="str">
        <f t="shared" si="49"/>
        <v/>
      </c>
      <c r="G520" s="101" t="str">
        <f>IF(B520="","",VLOOKUP(MONTH(B520),Retiradas!$P$3:$S$14,3,FALSE))</f>
        <v/>
      </c>
      <c r="H520" s="137" t="str">
        <f>IF(B520="","",(VLOOKUP(MONTH(B520),Evaporação!$D$5:$F$16,3,FALSE)/(1000*3600*24*VLOOKUP(MONTH(B520),'Dados de Entrada'!$T$11:$V$22,3,FALSE)))*Simulação!D520)</f>
        <v/>
      </c>
      <c r="I520" s="146"/>
      <c r="J520" s="138" t="str">
        <f>IF(B520="","",(E520+I520-F520-G520-H520)*3600*24*VLOOKUP(MONTH(B520),'Dados de Entrada'!$T$11:$V$22,3,FALSE))</f>
        <v/>
      </c>
      <c r="K520" s="100" t="str">
        <f>IF(B520="","",IF(J520+K519&lt;'Dados de Entrada'!$G$7,IF(Simulação!J520+K519&lt;'Dados de Entrada'!$L$7,'Dados de Entrada'!$L$7,J520+K519),'Dados de Entrada'!$G$7))</f>
        <v/>
      </c>
      <c r="L520" s="101" t="str">
        <f>IF(B520="","",IF(AND(J520&gt;0,K520='Dados de Entrada'!$G$7),(J520/(3600*24*VLOOKUP(MONTH(B520),'Dados de Entrada'!$T$11:$V$22,3,FALSE))),0))</f>
        <v/>
      </c>
      <c r="M520" s="26" t="str">
        <f t="shared" si="50"/>
        <v/>
      </c>
      <c r="N520" s="102" t="str">
        <f>IF(B520="","",IF(K520='Dados de Entrada'!$L$7,1,0))</f>
        <v/>
      </c>
      <c r="O520" s="26" t="str">
        <f t="shared" si="51"/>
        <v/>
      </c>
      <c r="P520" s="110" t="str">
        <f>IF(B520="","",'Dados de Entrada'!$L$7)</f>
        <v/>
      </c>
      <c r="Q520" s="103" t="str">
        <f t="shared" si="47"/>
        <v/>
      </c>
      <c r="U520" s="18"/>
    </row>
    <row r="521" spans="1:21" ht="14.25" customHeight="1" x14ac:dyDescent="0.25">
      <c r="A521" s="18"/>
      <c r="B521" s="99" t="str">
        <f>IF(AND(YEAR('Dados de Entrada'!N511)&gt;=$D$18,YEAR('Dados de Entrada'!N511)&lt;=$D$19),'Dados de Entrada'!N511,"")</f>
        <v/>
      </c>
      <c r="C521" s="100" t="str">
        <f t="shared" si="48"/>
        <v/>
      </c>
      <c r="D521" s="97" t="str">
        <f>IF(B521="","",IFERROR(
INDEX('Dados de Entrada'!$K$13:$K$35,MATCH(C521,'Dados de Entrada'!$J$13:$J$35,0)),
INDEX('Dados de Entrada'!$K$13:$K$35,MATCH(C521,'Dados de Entrada'!$J$13:$J$35,1))+
(C521-INDEX('Dados de Entrada'!$J$13:$J$35,MATCH(C521,'Dados de Entrada'!$J$13:$J$35,1)))*
(INDEX('Dados de Entrada'!$K$13:$K$35,MATCH(C521,'Dados de Entrada'!$J$13:$J$35,1)+1)-INDEX('Dados de Entrada'!$K$13:$K$35,MATCH(C521,'Dados de Entrada'!$J$13:$J$35,1)))/
(INDEX('Dados de Entrada'!$J$13:$J$35,MATCH(C521,'Dados de Entrada'!$J$13:$J$35,1)+1)-INDEX('Dados de Entrada'!$J$13:$J$35,MATCH(C521,'Dados de Entrada'!$J$13:$J$35,1)))
))</f>
        <v/>
      </c>
      <c r="E521" s="101" t="str">
        <f>IF(B521="","",('Dados de Entrada'!O511/'Dados de Entrada'!$Q$6)*'Dados de Entrada'!$L$4)</f>
        <v/>
      </c>
      <c r="F521" s="101" t="str">
        <f t="shared" si="49"/>
        <v/>
      </c>
      <c r="G521" s="101" t="str">
        <f>IF(B521="","",VLOOKUP(MONTH(B521),Retiradas!$P$3:$S$14,3,FALSE))</f>
        <v/>
      </c>
      <c r="H521" s="137" t="str">
        <f>IF(B521="","",(VLOOKUP(MONTH(B521),Evaporação!$D$5:$F$16,3,FALSE)/(1000*3600*24*VLOOKUP(MONTH(B521),'Dados de Entrada'!$T$11:$V$22,3,FALSE)))*Simulação!D521)</f>
        <v/>
      </c>
      <c r="I521" s="146"/>
      <c r="J521" s="138" t="str">
        <f>IF(B521="","",(E521+I521-F521-G521-H521)*3600*24*VLOOKUP(MONTH(B521),'Dados de Entrada'!$T$11:$V$22,3,FALSE))</f>
        <v/>
      </c>
      <c r="K521" s="100" t="str">
        <f>IF(B521="","",IF(J521+K520&lt;'Dados de Entrada'!$G$7,IF(Simulação!J521+K520&lt;'Dados de Entrada'!$L$7,'Dados de Entrada'!$L$7,J521+K520),'Dados de Entrada'!$G$7))</f>
        <v/>
      </c>
      <c r="L521" s="101" t="str">
        <f>IF(B521="","",IF(AND(J521&gt;0,K521='Dados de Entrada'!$G$7),(J521/(3600*24*VLOOKUP(MONTH(B521),'Dados de Entrada'!$T$11:$V$22,3,FALSE))),0))</f>
        <v/>
      </c>
      <c r="M521" s="26" t="str">
        <f t="shared" si="50"/>
        <v/>
      </c>
      <c r="N521" s="102" t="str">
        <f>IF(B521="","",IF(K521='Dados de Entrada'!$L$7,1,0))</f>
        <v/>
      </c>
      <c r="O521" s="26" t="str">
        <f t="shared" si="51"/>
        <v/>
      </c>
      <c r="P521" s="110" t="str">
        <f>IF(B521="","",'Dados de Entrada'!$L$7)</f>
        <v/>
      </c>
      <c r="Q521" s="103" t="str">
        <f t="shared" si="47"/>
        <v/>
      </c>
      <c r="U521" s="18"/>
    </row>
    <row r="522" spans="1:21" ht="14.25" customHeight="1" x14ac:dyDescent="0.25">
      <c r="A522" s="18"/>
      <c r="B522" s="99" t="str">
        <f>IF(AND(YEAR('Dados de Entrada'!N512)&gt;=$D$18,YEAR('Dados de Entrada'!N512)&lt;=$D$19),'Dados de Entrada'!N512,"")</f>
        <v/>
      </c>
      <c r="C522" s="100" t="str">
        <f t="shared" si="48"/>
        <v/>
      </c>
      <c r="D522" s="97" t="str">
        <f>IF(B522="","",IFERROR(
INDEX('Dados de Entrada'!$K$13:$K$35,MATCH(C522,'Dados de Entrada'!$J$13:$J$35,0)),
INDEX('Dados de Entrada'!$K$13:$K$35,MATCH(C522,'Dados de Entrada'!$J$13:$J$35,1))+
(C522-INDEX('Dados de Entrada'!$J$13:$J$35,MATCH(C522,'Dados de Entrada'!$J$13:$J$35,1)))*
(INDEX('Dados de Entrada'!$K$13:$K$35,MATCH(C522,'Dados de Entrada'!$J$13:$J$35,1)+1)-INDEX('Dados de Entrada'!$K$13:$K$35,MATCH(C522,'Dados de Entrada'!$J$13:$J$35,1)))/
(INDEX('Dados de Entrada'!$J$13:$J$35,MATCH(C522,'Dados de Entrada'!$J$13:$J$35,1)+1)-INDEX('Dados de Entrada'!$J$13:$J$35,MATCH(C522,'Dados de Entrada'!$J$13:$J$35,1)))
))</f>
        <v/>
      </c>
      <c r="E522" s="101" t="str">
        <f>IF(B522="","",('Dados de Entrada'!O512/'Dados de Entrada'!$Q$6)*'Dados de Entrada'!$L$4)</f>
        <v/>
      </c>
      <c r="F522" s="101" t="str">
        <f t="shared" si="49"/>
        <v/>
      </c>
      <c r="G522" s="101" t="str">
        <f>IF(B522="","",VLOOKUP(MONTH(B522),Retiradas!$P$3:$S$14,3,FALSE))</f>
        <v/>
      </c>
      <c r="H522" s="137" t="str">
        <f>IF(B522="","",(VLOOKUP(MONTH(B522),Evaporação!$D$5:$F$16,3,FALSE)/(1000*3600*24*VLOOKUP(MONTH(B522),'Dados de Entrada'!$T$11:$V$22,3,FALSE)))*Simulação!D522)</f>
        <v/>
      </c>
      <c r="I522" s="146"/>
      <c r="J522" s="138" t="str">
        <f>IF(B522="","",(E522+I522-F522-G522-H522)*3600*24*VLOOKUP(MONTH(B522),'Dados de Entrada'!$T$11:$V$22,3,FALSE))</f>
        <v/>
      </c>
      <c r="K522" s="100" t="str">
        <f>IF(B522="","",IF(J522+K521&lt;'Dados de Entrada'!$G$7,IF(Simulação!J522+K521&lt;'Dados de Entrada'!$L$7,'Dados de Entrada'!$L$7,J522+K521),'Dados de Entrada'!$G$7))</f>
        <v/>
      </c>
      <c r="L522" s="101" t="str">
        <f>IF(B522="","",IF(AND(J522&gt;0,K522='Dados de Entrada'!$G$7),(J522/(3600*24*VLOOKUP(MONTH(B522),'Dados de Entrada'!$T$11:$V$22,3,FALSE))),0))</f>
        <v/>
      </c>
      <c r="M522" s="26" t="str">
        <f t="shared" si="50"/>
        <v/>
      </c>
      <c r="N522" s="102" t="str">
        <f>IF(B522="","",IF(K522='Dados de Entrada'!$L$7,1,0))</f>
        <v/>
      </c>
      <c r="O522" s="26" t="str">
        <f t="shared" si="51"/>
        <v/>
      </c>
      <c r="P522" s="110" t="str">
        <f>IF(B522="","",'Dados de Entrada'!$L$7)</f>
        <v/>
      </c>
      <c r="Q522" s="103" t="str">
        <f t="shared" si="47"/>
        <v/>
      </c>
      <c r="U522" s="18"/>
    </row>
    <row r="523" spans="1:21" ht="14.25" customHeight="1" x14ac:dyDescent="0.25">
      <c r="A523" s="18"/>
      <c r="B523" s="99" t="str">
        <f>IF(AND(YEAR('Dados de Entrada'!N513)&gt;=$D$18,YEAR('Dados de Entrada'!N513)&lt;=$D$19),'Dados de Entrada'!N513,"")</f>
        <v/>
      </c>
      <c r="C523" s="100" t="str">
        <f t="shared" si="48"/>
        <v/>
      </c>
      <c r="D523" s="97" t="str">
        <f>IF(B523="","",IFERROR(
INDEX('Dados de Entrada'!$K$13:$K$35,MATCH(C523,'Dados de Entrada'!$J$13:$J$35,0)),
INDEX('Dados de Entrada'!$K$13:$K$35,MATCH(C523,'Dados de Entrada'!$J$13:$J$35,1))+
(C523-INDEX('Dados de Entrada'!$J$13:$J$35,MATCH(C523,'Dados de Entrada'!$J$13:$J$35,1)))*
(INDEX('Dados de Entrada'!$K$13:$K$35,MATCH(C523,'Dados de Entrada'!$J$13:$J$35,1)+1)-INDEX('Dados de Entrada'!$K$13:$K$35,MATCH(C523,'Dados de Entrada'!$J$13:$J$35,1)))/
(INDEX('Dados de Entrada'!$J$13:$J$35,MATCH(C523,'Dados de Entrada'!$J$13:$J$35,1)+1)-INDEX('Dados de Entrada'!$J$13:$J$35,MATCH(C523,'Dados de Entrada'!$J$13:$J$35,1)))
))</f>
        <v/>
      </c>
      <c r="E523" s="101" t="str">
        <f>IF(B523="","",('Dados de Entrada'!O513/'Dados de Entrada'!$Q$6)*'Dados de Entrada'!$L$4)</f>
        <v/>
      </c>
      <c r="F523" s="101" t="str">
        <f t="shared" si="49"/>
        <v/>
      </c>
      <c r="G523" s="101" t="str">
        <f>IF(B523="","",VLOOKUP(MONTH(B523),Retiradas!$P$3:$S$14,3,FALSE))</f>
        <v/>
      </c>
      <c r="H523" s="137" t="str">
        <f>IF(B523="","",(VLOOKUP(MONTH(B523),Evaporação!$D$5:$F$16,3,FALSE)/(1000*3600*24*VLOOKUP(MONTH(B523),'Dados de Entrada'!$T$11:$V$22,3,FALSE)))*Simulação!D523)</f>
        <v/>
      </c>
      <c r="I523" s="146"/>
      <c r="J523" s="138" t="str">
        <f>IF(B523="","",(E523+I523-F523-G523-H523)*3600*24*VLOOKUP(MONTH(B523),'Dados de Entrada'!$T$11:$V$22,3,FALSE))</f>
        <v/>
      </c>
      <c r="K523" s="100" t="str">
        <f>IF(B523="","",IF(J523+K522&lt;'Dados de Entrada'!$G$7,IF(Simulação!J523+K522&lt;'Dados de Entrada'!$L$7,'Dados de Entrada'!$L$7,J523+K522),'Dados de Entrada'!$G$7))</f>
        <v/>
      </c>
      <c r="L523" s="101" t="str">
        <f>IF(B523="","",IF(AND(J523&gt;0,K523='Dados de Entrada'!$G$7),(J523/(3600*24*VLOOKUP(MONTH(B523),'Dados de Entrada'!$T$11:$V$22,3,FALSE))),0))</f>
        <v/>
      </c>
      <c r="M523" s="26" t="str">
        <f t="shared" si="50"/>
        <v/>
      </c>
      <c r="N523" s="102" t="str">
        <f>IF(B523="","",IF(K523='Dados de Entrada'!$L$7,1,0))</f>
        <v/>
      </c>
      <c r="O523" s="26" t="str">
        <f t="shared" si="51"/>
        <v/>
      </c>
      <c r="P523" s="110" t="str">
        <f>IF(B523="","",'Dados de Entrada'!$L$7)</f>
        <v/>
      </c>
      <c r="Q523" s="103" t="str">
        <f t="shared" si="47"/>
        <v/>
      </c>
      <c r="U523" s="18"/>
    </row>
    <row r="524" spans="1:21" ht="14.25" customHeight="1" x14ac:dyDescent="0.25">
      <c r="A524" s="18"/>
      <c r="B524" s="99" t="str">
        <f>IF(AND(YEAR('Dados de Entrada'!N514)&gt;=$D$18,YEAR('Dados de Entrada'!N514)&lt;=$D$19),'Dados de Entrada'!N514,"")</f>
        <v/>
      </c>
      <c r="C524" s="100" t="str">
        <f t="shared" si="48"/>
        <v/>
      </c>
      <c r="D524" s="97" t="str">
        <f>IF(B524="","",IFERROR(
INDEX('Dados de Entrada'!$K$13:$K$35,MATCH(C524,'Dados de Entrada'!$J$13:$J$35,0)),
INDEX('Dados de Entrada'!$K$13:$K$35,MATCH(C524,'Dados de Entrada'!$J$13:$J$35,1))+
(C524-INDEX('Dados de Entrada'!$J$13:$J$35,MATCH(C524,'Dados de Entrada'!$J$13:$J$35,1)))*
(INDEX('Dados de Entrada'!$K$13:$K$35,MATCH(C524,'Dados de Entrada'!$J$13:$J$35,1)+1)-INDEX('Dados de Entrada'!$K$13:$K$35,MATCH(C524,'Dados de Entrada'!$J$13:$J$35,1)))/
(INDEX('Dados de Entrada'!$J$13:$J$35,MATCH(C524,'Dados de Entrada'!$J$13:$J$35,1)+1)-INDEX('Dados de Entrada'!$J$13:$J$35,MATCH(C524,'Dados de Entrada'!$J$13:$J$35,1)))
))</f>
        <v/>
      </c>
      <c r="E524" s="101" t="str">
        <f>IF(B524="","",('Dados de Entrada'!O514/'Dados de Entrada'!$Q$6)*'Dados de Entrada'!$L$4)</f>
        <v/>
      </c>
      <c r="F524" s="101" t="str">
        <f t="shared" si="49"/>
        <v/>
      </c>
      <c r="G524" s="101" t="str">
        <f>IF(B524="","",VLOOKUP(MONTH(B524),Retiradas!$P$3:$S$14,3,FALSE))</f>
        <v/>
      </c>
      <c r="H524" s="137" t="str">
        <f>IF(B524="","",(VLOOKUP(MONTH(B524),Evaporação!$D$5:$F$16,3,FALSE)/(1000*3600*24*VLOOKUP(MONTH(B524),'Dados de Entrada'!$T$11:$V$22,3,FALSE)))*Simulação!D524)</f>
        <v/>
      </c>
      <c r="I524" s="146"/>
      <c r="J524" s="138" t="str">
        <f>IF(B524="","",(E524+I524-F524-G524-H524)*3600*24*VLOOKUP(MONTH(B524),'Dados de Entrada'!$T$11:$V$22,3,FALSE))</f>
        <v/>
      </c>
      <c r="K524" s="100" t="str">
        <f>IF(B524="","",IF(J524+K523&lt;'Dados de Entrada'!$G$7,IF(Simulação!J524+K523&lt;'Dados de Entrada'!$L$7,'Dados de Entrada'!$L$7,J524+K523),'Dados de Entrada'!$G$7))</f>
        <v/>
      </c>
      <c r="L524" s="101" t="str">
        <f>IF(B524="","",IF(AND(J524&gt;0,K524='Dados de Entrada'!$G$7),(J524/(3600*24*VLOOKUP(MONTH(B524),'Dados de Entrada'!$T$11:$V$22,3,FALSE))),0))</f>
        <v/>
      </c>
      <c r="M524" s="26" t="str">
        <f t="shared" si="50"/>
        <v/>
      </c>
      <c r="N524" s="102" t="str">
        <f>IF(B524="","",IF(K524='Dados de Entrada'!$L$7,1,0))</f>
        <v/>
      </c>
      <c r="O524" s="26" t="str">
        <f t="shared" si="51"/>
        <v/>
      </c>
      <c r="P524" s="110" t="str">
        <f>IF(B524="","",'Dados de Entrada'!$L$7)</f>
        <v/>
      </c>
      <c r="Q524" s="103" t="str">
        <f t="shared" si="47"/>
        <v/>
      </c>
      <c r="U524" s="18"/>
    </row>
    <row r="525" spans="1:21" ht="14.25" customHeight="1" x14ac:dyDescent="0.25">
      <c r="A525" s="18"/>
      <c r="B525" s="99" t="str">
        <f>IF(AND(YEAR('Dados de Entrada'!N515)&gt;=$D$18,YEAR('Dados de Entrada'!N515)&lt;=$D$19),'Dados de Entrada'!N515,"")</f>
        <v/>
      </c>
      <c r="C525" s="100" t="str">
        <f t="shared" si="48"/>
        <v/>
      </c>
      <c r="D525" s="97" t="str">
        <f>IF(B525="","",IFERROR(
INDEX('Dados de Entrada'!$K$13:$K$35,MATCH(C525,'Dados de Entrada'!$J$13:$J$35,0)),
INDEX('Dados de Entrada'!$K$13:$K$35,MATCH(C525,'Dados de Entrada'!$J$13:$J$35,1))+
(C525-INDEX('Dados de Entrada'!$J$13:$J$35,MATCH(C525,'Dados de Entrada'!$J$13:$J$35,1)))*
(INDEX('Dados de Entrada'!$K$13:$K$35,MATCH(C525,'Dados de Entrada'!$J$13:$J$35,1)+1)-INDEX('Dados de Entrada'!$K$13:$K$35,MATCH(C525,'Dados de Entrada'!$J$13:$J$35,1)))/
(INDEX('Dados de Entrada'!$J$13:$J$35,MATCH(C525,'Dados de Entrada'!$J$13:$J$35,1)+1)-INDEX('Dados de Entrada'!$J$13:$J$35,MATCH(C525,'Dados de Entrada'!$J$13:$J$35,1)))
))</f>
        <v/>
      </c>
      <c r="E525" s="101" t="str">
        <f>IF(B525="","",('Dados de Entrada'!O515/'Dados de Entrada'!$Q$6)*'Dados de Entrada'!$L$4)</f>
        <v/>
      </c>
      <c r="F525" s="101" t="str">
        <f t="shared" si="49"/>
        <v/>
      </c>
      <c r="G525" s="101" t="str">
        <f>IF(B525="","",VLOOKUP(MONTH(B525),Retiradas!$P$3:$S$14,3,FALSE))</f>
        <v/>
      </c>
      <c r="H525" s="137" t="str">
        <f>IF(B525="","",(VLOOKUP(MONTH(B525),Evaporação!$D$5:$F$16,3,FALSE)/(1000*3600*24*VLOOKUP(MONTH(B525),'Dados de Entrada'!$T$11:$V$22,3,FALSE)))*Simulação!D525)</f>
        <v/>
      </c>
      <c r="I525" s="146"/>
      <c r="J525" s="138" t="str">
        <f>IF(B525="","",(E525+I525-F525-G525-H525)*3600*24*VLOOKUP(MONTH(B525),'Dados de Entrada'!$T$11:$V$22,3,FALSE))</f>
        <v/>
      </c>
      <c r="K525" s="100" t="str">
        <f>IF(B525="","",IF(J525+K524&lt;'Dados de Entrada'!$G$7,IF(Simulação!J525+K524&lt;'Dados de Entrada'!$L$7,'Dados de Entrada'!$L$7,J525+K524),'Dados de Entrada'!$G$7))</f>
        <v/>
      </c>
      <c r="L525" s="101" t="str">
        <f>IF(B525="","",IF(AND(J525&gt;0,K525='Dados de Entrada'!$G$7),(J525/(3600*24*VLOOKUP(MONTH(B525),'Dados de Entrada'!$T$11:$V$22,3,FALSE))),0))</f>
        <v/>
      </c>
      <c r="M525" s="26" t="str">
        <f t="shared" si="50"/>
        <v/>
      </c>
      <c r="N525" s="102" t="str">
        <f>IF(B525="","",IF(K525='Dados de Entrada'!$L$7,1,0))</f>
        <v/>
      </c>
      <c r="O525" s="26" t="str">
        <f t="shared" si="51"/>
        <v/>
      </c>
      <c r="P525" s="110" t="str">
        <f>IF(B525="","",'Dados de Entrada'!$L$7)</f>
        <v/>
      </c>
      <c r="Q525" s="103" t="str">
        <f t="shared" si="47"/>
        <v/>
      </c>
      <c r="U525" s="18"/>
    </row>
    <row r="526" spans="1:21" ht="14.25" customHeight="1" x14ac:dyDescent="0.25">
      <c r="A526" s="18"/>
      <c r="B526" s="99" t="str">
        <f>IF(AND(YEAR('Dados de Entrada'!N516)&gt;=$D$18,YEAR('Dados de Entrada'!N516)&lt;=$D$19),'Dados de Entrada'!N516,"")</f>
        <v/>
      </c>
      <c r="C526" s="100" t="str">
        <f t="shared" si="48"/>
        <v/>
      </c>
      <c r="D526" s="97" t="str">
        <f>IF(B526="","",IFERROR(
INDEX('Dados de Entrada'!$K$13:$K$35,MATCH(C526,'Dados de Entrada'!$J$13:$J$35,0)),
INDEX('Dados de Entrada'!$K$13:$K$35,MATCH(C526,'Dados de Entrada'!$J$13:$J$35,1))+
(C526-INDEX('Dados de Entrada'!$J$13:$J$35,MATCH(C526,'Dados de Entrada'!$J$13:$J$35,1)))*
(INDEX('Dados de Entrada'!$K$13:$K$35,MATCH(C526,'Dados de Entrada'!$J$13:$J$35,1)+1)-INDEX('Dados de Entrada'!$K$13:$K$35,MATCH(C526,'Dados de Entrada'!$J$13:$J$35,1)))/
(INDEX('Dados de Entrada'!$J$13:$J$35,MATCH(C526,'Dados de Entrada'!$J$13:$J$35,1)+1)-INDEX('Dados de Entrada'!$J$13:$J$35,MATCH(C526,'Dados de Entrada'!$J$13:$J$35,1)))
))</f>
        <v/>
      </c>
      <c r="E526" s="101" t="str">
        <f>IF(B526="","",('Dados de Entrada'!O516/'Dados de Entrada'!$Q$6)*'Dados de Entrada'!$L$4)</f>
        <v/>
      </c>
      <c r="F526" s="101" t="str">
        <f t="shared" si="49"/>
        <v/>
      </c>
      <c r="G526" s="101" t="str">
        <f>IF(B526="","",VLOOKUP(MONTH(B526),Retiradas!$P$3:$S$14,3,FALSE))</f>
        <v/>
      </c>
      <c r="H526" s="137" t="str">
        <f>IF(B526="","",(VLOOKUP(MONTH(B526),Evaporação!$D$5:$F$16,3,FALSE)/(1000*3600*24*VLOOKUP(MONTH(B526),'Dados de Entrada'!$T$11:$V$22,3,FALSE)))*Simulação!D526)</f>
        <v/>
      </c>
      <c r="I526" s="146"/>
      <c r="J526" s="138" t="str">
        <f>IF(B526="","",(E526+I526-F526-G526-H526)*3600*24*VLOOKUP(MONTH(B526),'Dados de Entrada'!$T$11:$V$22,3,FALSE))</f>
        <v/>
      </c>
      <c r="K526" s="100" t="str">
        <f>IF(B526="","",IF(J526+K525&lt;'Dados de Entrada'!$G$7,IF(Simulação!J526+K525&lt;'Dados de Entrada'!$L$7,'Dados de Entrada'!$L$7,J526+K525),'Dados de Entrada'!$G$7))</f>
        <v/>
      </c>
      <c r="L526" s="101" t="str">
        <f>IF(B526="","",IF(AND(J526&gt;0,K526='Dados de Entrada'!$G$7),(J526/(3600*24*VLOOKUP(MONTH(B526),'Dados de Entrada'!$T$11:$V$22,3,FALSE))),0))</f>
        <v/>
      </c>
      <c r="M526" s="26" t="str">
        <f t="shared" si="50"/>
        <v/>
      </c>
      <c r="N526" s="102" t="str">
        <f>IF(B526="","",IF(K526='Dados de Entrada'!$L$7,1,0))</f>
        <v/>
      </c>
      <c r="O526" s="26" t="str">
        <f t="shared" si="51"/>
        <v/>
      </c>
      <c r="P526" s="110" t="str">
        <f>IF(B526="","",'Dados de Entrada'!$L$7)</f>
        <v/>
      </c>
      <c r="Q526" s="103" t="str">
        <f t="shared" si="47"/>
        <v/>
      </c>
      <c r="U526" s="18"/>
    </row>
    <row r="527" spans="1:21" ht="14.25" customHeight="1" x14ac:dyDescent="0.25">
      <c r="A527" s="18"/>
      <c r="B527" s="99" t="str">
        <f>IF(AND(YEAR('Dados de Entrada'!N517)&gt;=$D$18,YEAR('Dados de Entrada'!N517)&lt;=$D$19),'Dados de Entrada'!N517,"")</f>
        <v/>
      </c>
      <c r="C527" s="100" t="str">
        <f t="shared" si="48"/>
        <v/>
      </c>
      <c r="D527" s="97" t="str">
        <f>IF(B527="","",IFERROR(
INDEX('Dados de Entrada'!$K$13:$K$35,MATCH(C527,'Dados de Entrada'!$J$13:$J$35,0)),
INDEX('Dados de Entrada'!$K$13:$K$35,MATCH(C527,'Dados de Entrada'!$J$13:$J$35,1))+
(C527-INDEX('Dados de Entrada'!$J$13:$J$35,MATCH(C527,'Dados de Entrada'!$J$13:$J$35,1)))*
(INDEX('Dados de Entrada'!$K$13:$K$35,MATCH(C527,'Dados de Entrada'!$J$13:$J$35,1)+1)-INDEX('Dados de Entrada'!$K$13:$K$35,MATCH(C527,'Dados de Entrada'!$J$13:$J$35,1)))/
(INDEX('Dados de Entrada'!$J$13:$J$35,MATCH(C527,'Dados de Entrada'!$J$13:$J$35,1)+1)-INDEX('Dados de Entrada'!$J$13:$J$35,MATCH(C527,'Dados de Entrada'!$J$13:$J$35,1)))
))</f>
        <v/>
      </c>
      <c r="E527" s="101" t="str">
        <f>IF(B527="","",('Dados de Entrada'!O517/'Dados de Entrada'!$Q$6)*'Dados de Entrada'!$L$4)</f>
        <v/>
      </c>
      <c r="F527" s="101" t="str">
        <f t="shared" si="49"/>
        <v/>
      </c>
      <c r="G527" s="101" t="str">
        <f>IF(B527="","",VLOOKUP(MONTH(B527),Retiradas!$P$3:$S$14,3,FALSE))</f>
        <v/>
      </c>
      <c r="H527" s="137" t="str">
        <f>IF(B527="","",(VLOOKUP(MONTH(B527),Evaporação!$D$5:$F$16,3,FALSE)/(1000*3600*24*VLOOKUP(MONTH(B527),'Dados de Entrada'!$T$11:$V$22,3,FALSE)))*Simulação!D527)</f>
        <v/>
      </c>
      <c r="I527" s="146"/>
      <c r="J527" s="138" t="str">
        <f>IF(B527="","",(E527+I527-F527-G527-H527)*3600*24*VLOOKUP(MONTH(B527),'Dados de Entrada'!$T$11:$V$22,3,FALSE))</f>
        <v/>
      </c>
      <c r="K527" s="100" t="str">
        <f>IF(B527="","",IF(J527+K526&lt;'Dados de Entrada'!$G$7,IF(Simulação!J527+K526&lt;'Dados de Entrada'!$L$7,'Dados de Entrada'!$L$7,J527+K526),'Dados de Entrada'!$G$7))</f>
        <v/>
      </c>
      <c r="L527" s="101" t="str">
        <f>IF(B527="","",IF(AND(J527&gt;0,K527='Dados de Entrada'!$G$7),(J527/(3600*24*VLOOKUP(MONTH(B527),'Dados de Entrada'!$T$11:$V$22,3,FALSE))),0))</f>
        <v/>
      </c>
      <c r="M527" s="26" t="str">
        <f t="shared" si="50"/>
        <v/>
      </c>
      <c r="N527" s="102" t="str">
        <f>IF(B527="","",IF(K527='Dados de Entrada'!$L$7,1,0))</f>
        <v/>
      </c>
      <c r="O527" s="26" t="str">
        <f t="shared" si="51"/>
        <v/>
      </c>
      <c r="P527" s="110" t="str">
        <f>IF(B527="","",'Dados de Entrada'!$L$7)</f>
        <v/>
      </c>
      <c r="Q527" s="103" t="str">
        <f t="shared" si="47"/>
        <v/>
      </c>
      <c r="U527" s="18"/>
    </row>
    <row r="528" spans="1:21" ht="14.25" customHeight="1" x14ac:dyDescent="0.25">
      <c r="A528" s="18"/>
      <c r="B528" s="99" t="str">
        <f>IF(AND(YEAR('Dados de Entrada'!N518)&gt;=$D$18,YEAR('Dados de Entrada'!N518)&lt;=$D$19),'Dados de Entrada'!N518,"")</f>
        <v/>
      </c>
      <c r="C528" s="100" t="str">
        <f t="shared" si="48"/>
        <v/>
      </c>
      <c r="D528" s="97" t="str">
        <f>IF(B528="","",IFERROR(
INDEX('Dados de Entrada'!$K$13:$K$35,MATCH(C528,'Dados de Entrada'!$J$13:$J$35,0)),
INDEX('Dados de Entrada'!$K$13:$K$35,MATCH(C528,'Dados de Entrada'!$J$13:$J$35,1))+
(C528-INDEX('Dados de Entrada'!$J$13:$J$35,MATCH(C528,'Dados de Entrada'!$J$13:$J$35,1)))*
(INDEX('Dados de Entrada'!$K$13:$K$35,MATCH(C528,'Dados de Entrada'!$J$13:$J$35,1)+1)-INDEX('Dados de Entrada'!$K$13:$K$35,MATCH(C528,'Dados de Entrada'!$J$13:$J$35,1)))/
(INDEX('Dados de Entrada'!$J$13:$J$35,MATCH(C528,'Dados de Entrada'!$J$13:$J$35,1)+1)-INDEX('Dados de Entrada'!$J$13:$J$35,MATCH(C528,'Dados de Entrada'!$J$13:$J$35,1)))
))</f>
        <v/>
      </c>
      <c r="E528" s="101" t="str">
        <f>IF(B528="","",('Dados de Entrada'!O518/'Dados de Entrada'!$Q$6)*'Dados de Entrada'!$L$4)</f>
        <v/>
      </c>
      <c r="F528" s="101" t="str">
        <f t="shared" si="49"/>
        <v/>
      </c>
      <c r="G528" s="101" t="str">
        <f>IF(B528="","",VLOOKUP(MONTH(B528),Retiradas!$P$3:$S$14,3,FALSE))</f>
        <v/>
      </c>
      <c r="H528" s="137" t="str">
        <f>IF(B528="","",(VLOOKUP(MONTH(B528),Evaporação!$D$5:$F$16,3,FALSE)/(1000*3600*24*VLOOKUP(MONTH(B528),'Dados de Entrada'!$T$11:$V$22,3,FALSE)))*Simulação!D528)</f>
        <v/>
      </c>
      <c r="I528" s="146"/>
      <c r="J528" s="138" t="str">
        <f>IF(B528="","",(E528+I528-F528-G528-H528)*3600*24*VLOOKUP(MONTH(B528),'Dados de Entrada'!$T$11:$V$22,3,FALSE))</f>
        <v/>
      </c>
      <c r="K528" s="100" t="str">
        <f>IF(B528="","",IF(J528+K527&lt;'Dados de Entrada'!$G$7,IF(Simulação!J528+K527&lt;'Dados de Entrada'!$L$7,'Dados de Entrada'!$L$7,J528+K527),'Dados de Entrada'!$G$7))</f>
        <v/>
      </c>
      <c r="L528" s="101" t="str">
        <f>IF(B528="","",IF(AND(J528&gt;0,K528='Dados de Entrada'!$G$7),(J528/(3600*24*VLOOKUP(MONTH(B528),'Dados de Entrada'!$T$11:$V$22,3,FALSE))),0))</f>
        <v/>
      </c>
      <c r="M528" s="26" t="str">
        <f t="shared" si="50"/>
        <v/>
      </c>
      <c r="N528" s="102" t="str">
        <f>IF(B528="","",IF(K528='Dados de Entrada'!$L$7,1,0))</f>
        <v/>
      </c>
      <c r="O528" s="26" t="str">
        <f t="shared" si="51"/>
        <v/>
      </c>
      <c r="P528" s="110" t="str">
        <f>IF(B528="","",'Dados de Entrada'!$L$7)</f>
        <v/>
      </c>
      <c r="Q528" s="103" t="str">
        <f t="shared" si="47"/>
        <v/>
      </c>
      <c r="U528" s="18"/>
    </row>
    <row r="529" spans="1:21" ht="14.25" customHeight="1" x14ac:dyDescent="0.25">
      <c r="A529" s="18"/>
      <c r="B529" s="99" t="str">
        <f>IF(AND(YEAR('Dados de Entrada'!N519)&gt;=$D$18,YEAR('Dados de Entrada'!N519)&lt;=$D$19),'Dados de Entrada'!N519,"")</f>
        <v/>
      </c>
      <c r="C529" s="100" t="str">
        <f t="shared" si="48"/>
        <v/>
      </c>
      <c r="D529" s="97" t="str">
        <f>IF(B529="","",IFERROR(
INDEX('Dados de Entrada'!$K$13:$K$35,MATCH(C529,'Dados de Entrada'!$J$13:$J$35,0)),
INDEX('Dados de Entrada'!$K$13:$K$35,MATCH(C529,'Dados de Entrada'!$J$13:$J$35,1))+
(C529-INDEX('Dados de Entrada'!$J$13:$J$35,MATCH(C529,'Dados de Entrada'!$J$13:$J$35,1)))*
(INDEX('Dados de Entrada'!$K$13:$K$35,MATCH(C529,'Dados de Entrada'!$J$13:$J$35,1)+1)-INDEX('Dados de Entrada'!$K$13:$K$35,MATCH(C529,'Dados de Entrada'!$J$13:$J$35,1)))/
(INDEX('Dados de Entrada'!$J$13:$J$35,MATCH(C529,'Dados de Entrada'!$J$13:$J$35,1)+1)-INDEX('Dados de Entrada'!$J$13:$J$35,MATCH(C529,'Dados de Entrada'!$J$13:$J$35,1)))
))</f>
        <v/>
      </c>
      <c r="E529" s="101" t="str">
        <f>IF(B529="","",('Dados de Entrada'!O519/'Dados de Entrada'!$Q$6)*'Dados de Entrada'!$L$4)</f>
        <v/>
      </c>
      <c r="F529" s="101" t="str">
        <f t="shared" si="49"/>
        <v/>
      </c>
      <c r="G529" s="101" t="str">
        <f>IF(B529="","",VLOOKUP(MONTH(B529),Retiradas!$P$3:$S$14,3,FALSE))</f>
        <v/>
      </c>
      <c r="H529" s="137" t="str">
        <f>IF(B529="","",(VLOOKUP(MONTH(B529),Evaporação!$D$5:$F$16,3,FALSE)/(1000*3600*24*VLOOKUP(MONTH(B529),'Dados de Entrada'!$T$11:$V$22,3,FALSE)))*Simulação!D529)</f>
        <v/>
      </c>
      <c r="I529" s="146"/>
      <c r="J529" s="138" t="str">
        <f>IF(B529="","",(E529+I529-F529-G529-H529)*3600*24*VLOOKUP(MONTH(B529),'Dados de Entrada'!$T$11:$V$22,3,FALSE))</f>
        <v/>
      </c>
      <c r="K529" s="100" t="str">
        <f>IF(B529="","",IF(J529+K528&lt;'Dados de Entrada'!$G$7,IF(Simulação!J529+K528&lt;'Dados de Entrada'!$L$7,'Dados de Entrada'!$L$7,J529+K528),'Dados de Entrada'!$G$7))</f>
        <v/>
      </c>
      <c r="L529" s="101" t="str">
        <f>IF(B529="","",IF(AND(J529&gt;0,K529='Dados de Entrada'!$G$7),(J529/(3600*24*VLOOKUP(MONTH(B529),'Dados de Entrada'!$T$11:$V$22,3,FALSE))),0))</f>
        <v/>
      </c>
      <c r="M529" s="26" t="str">
        <f t="shared" si="50"/>
        <v/>
      </c>
      <c r="N529" s="102" t="str">
        <f>IF(B529="","",IF(K529='Dados de Entrada'!$L$7,1,0))</f>
        <v/>
      </c>
      <c r="O529" s="26" t="str">
        <f t="shared" si="51"/>
        <v/>
      </c>
      <c r="P529" s="110" t="str">
        <f>IF(B529="","",'Dados de Entrada'!$L$7)</f>
        <v/>
      </c>
      <c r="Q529" s="103" t="str">
        <f t="shared" si="47"/>
        <v/>
      </c>
      <c r="U529" s="18"/>
    </row>
    <row r="530" spans="1:21" ht="14.25" customHeight="1" x14ac:dyDescent="0.25">
      <c r="A530" s="18"/>
      <c r="B530" s="99" t="str">
        <f>IF(AND(YEAR('Dados de Entrada'!N520)&gt;=$D$18,YEAR('Dados de Entrada'!N520)&lt;=$D$19),'Dados de Entrada'!N520,"")</f>
        <v/>
      </c>
      <c r="C530" s="100" t="str">
        <f t="shared" si="48"/>
        <v/>
      </c>
      <c r="D530" s="97" t="str">
        <f>IF(B530="","",IFERROR(
INDEX('Dados de Entrada'!$K$13:$K$35,MATCH(C530,'Dados de Entrada'!$J$13:$J$35,0)),
INDEX('Dados de Entrada'!$K$13:$K$35,MATCH(C530,'Dados de Entrada'!$J$13:$J$35,1))+
(C530-INDEX('Dados de Entrada'!$J$13:$J$35,MATCH(C530,'Dados de Entrada'!$J$13:$J$35,1)))*
(INDEX('Dados de Entrada'!$K$13:$K$35,MATCH(C530,'Dados de Entrada'!$J$13:$J$35,1)+1)-INDEX('Dados de Entrada'!$K$13:$K$35,MATCH(C530,'Dados de Entrada'!$J$13:$J$35,1)))/
(INDEX('Dados de Entrada'!$J$13:$J$35,MATCH(C530,'Dados de Entrada'!$J$13:$J$35,1)+1)-INDEX('Dados de Entrada'!$J$13:$J$35,MATCH(C530,'Dados de Entrada'!$J$13:$J$35,1)))
))</f>
        <v/>
      </c>
      <c r="E530" s="101" t="str">
        <f>IF(B530="","",('Dados de Entrada'!O520/'Dados de Entrada'!$Q$6)*'Dados de Entrada'!$L$4)</f>
        <v/>
      </c>
      <c r="F530" s="101" t="str">
        <f t="shared" si="49"/>
        <v/>
      </c>
      <c r="G530" s="101" t="str">
        <f>IF(B530="","",VLOOKUP(MONTH(B530),Retiradas!$P$3:$S$14,3,FALSE))</f>
        <v/>
      </c>
      <c r="H530" s="137" t="str">
        <f>IF(B530="","",(VLOOKUP(MONTH(B530),Evaporação!$D$5:$F$16,3,FALSE)/(1000*3600*24*VLOOKUP(MONTH(B530),'Dados de Entrada'!$T$11:$V$22,3,FALSE)))*Simulação!D530)</f>
        <v/>
      </c>
      <c r="I530" s="146"/>
      <c r="J530" s="138" t="str">
        <f>IF(B530="","",(E530+I530-F530-G530-H530)*3600*24*VLOOKUP(MONTH(B530),'Dados de Entrada'!$T$11:$V$22,3,FALSE))</f>
        <v/>
      </c>
      <c r="K530" s="100" t="str">
        <f>IF(B530="","",IF(J530+K529&lt;'Dados de Entrada'!$G$7,IF(Simulação!J530+K529&lt;'Dados de Entrada'!$L$7,'Dados de Entrada'!$L$7,J530+K529),'Dados de Entrada'!$G$7))</f>
        <v/>
      </c>
      <c r="L530" s="101" t="str">
        <f>IF(B530="","",IF(AND(J530&gt;0,K530='Dados de Entrada'!$G$7),(J530/(3600*24*VLOOKUP(MONTH(B530),'Dados de Entrada'!$T$11:$V$22,3,FALSE))),0))</f>
        <v/>
      </c>
      <c r="M530" s="26" t="str">
        <f t="shared" si="50"/>
        <v/>
      </c>
      <c r="N530" s="102" t="str">
        <f>IF(B530="","",IF(K530='Dados de Entrada'!$L$7,1,0))</f>
        <v/>
      </c>
      <c r="O530" s="26" t="str">
        <f t="shared" si="51"/>
        <v/>
      </c>
      <c r="P530" s="110" t="str">
        <f>IF(B530="","",'Dados de Entrada'!$L$7)</f>
        <v/>
      </c>
      <c r="Q530" s="103" t="str">
        <f t="shared" si="47"/>
        <v/>
      </c>
      <c r="U530" s="18"/>
    </row>
    <row r="531" spans="1:21" ht="14.25" customHeight="1" x14ac:dyDescent="0.25">
      <c r="A531" s="18"/>
      <c r="B531" s="99" t="str">
        <f>IF(AND(YEAR('Dados de Entrada'!N521)&gt;=$D$18,YEAR('Dados de Entrada'!N521)&lt;=$D$19),'Dados de Entrada'!N521,"")</f>
        <v/>
      </c>
      <c r="C531" s="100" t="str">
        <f t="shared" si="48"/>
        <v/>
      </c>
      <c r="D531" s="97" t="str">
        <f>IF(B531="","",IFERROR(
INDEX('Dados de Entrada'!$K$13:$K$35,MATCH(C531,'Dados de Entrada'!$J$13:$J$35,0)),
INDEX('Dados de Entrada'!$K$13:$K$35,MATCH(C531,'Dados de Entrada'!$J$13:$J$35,1))+
(C531-INDEX('Dados de Entrada'!$J$13:$J$35,MATCH(C531,'Dados de Entrada'!$J$13:$J$35,1)))*
(INDEX('Dados de Entrada'!$K$13:$K$35,MATCH(C531,'Dados de Entrada'!$J$13:$J$35,1)+1)-INDEX('Dados de Entrada'!$K$13:$K$35,MATCH(C531,'Dados de Entrada'!$J$13:$J$35,1)))/
(INDEX('Dados de Entrada'!$J$13:$J$35,MATCH(C531,'Dados de Entrada'!$J$13:$J$35,1)+1)-INDEX('Dados de Entrada'!$J$13:$J$35,MATCH(C531,'Dados de Entrada'!$J$13:$J$35,1)))
))</f>
        <v/>
      </c>
      <c r="E531" s="101" t="str">
        <f>IF(B531="","",('Dados de Entrada'!O521/'Dados de Entrada'!$Q$6)*'Dados de Entrada'!$L$4)</f>
        <v/>
      </c>
      <c r="F531" s="101" t="str">
        <f t="shared" si="49"/>
        <v/>
      </c>
      <c r="G531" s="101" t="str">
        <f>IF(B531="","",VLOOKUP(MONTH(B531),Retiradas!$P$3:$S$14,3,FALSE))</f>
        <v/>
      </c>
      <c r="H531" s="137" t="str">
        <f>IF(B531="","",(VLOOKUP(MONTH(B531),Evaporação!$D$5:$F$16,3,FALSE)/(1000*3600*24*VLOOKUP(MONTH(B531),'Dados de Entrada'!$T$11:$V$22,3,FALSE)))*Simulação!D531)</f>
        <v/>
      </c>
      <c r="I531" s="146"/>
      <c r="J531" s="138" t="str">
        <f>IF(B531="","",(E531+I531-F531-G531-H531)*3600*24*VLOOKUP(MONTH(B531),'Dados de Entrada'!$T$11:$V$22,3,FALSE))</f>
        <v/>
      </c>
      <c r="K531" s="100" t="str">
        <f>IF(B531="","",IF(J531+K530&lt;'Dados de Entrada'!$G$7,IF(Simulação!J531+K530&lt;'Dados de Entrada'!$L$7,'Dados de Entrada'!$L$7,J531+K530),'Dados de Entrada'!$G$7))</f>
        <v/>
      </c>
      <c r="L531" s="101" t="str">
        <f>IF(B531="","",IF(AND(J531&gt;0,K531='Dados de Entrada'!$G$7),(J531/(3600*24*VLOOKUP(MONTH(B531),'Dados de Entrada'!$T$11:$V$22,3,FALSE))),0))</f>
        <v/>
      </c>
      <c r="M531" s="26" t="str">
        <f t="shared" si="50"/>
        <v/>
      </c>
      <c r="N531" s="102" t="str">
        <f>IF(B531="","",IF(K531='Dados de Entrada'!$L$7,1,0))</f>
        <v/>
      </c>
      <c r="O531" s="26" t="str">
        <f t="shared" si="51"/>
        <v/>
      </c>
      <c r="P531" s="110" t="str">
        <f>IF(B531="","",'Dados de Entrada'!$L$7)</f>
        <v/>
      </c>
      <c r="Q531" s="103" t="str">
        <f t="shared" si="47"/>
        <v/>
      </c>
      <c r="U531" s="18"/>
    </row>
    <row r="532" spans="1:21" ht="14.25" customHeight="1" x14ac:dyDescent="0.25">
      <c r="A532" s="18"/>
      <c r="B532" s="99" t="str">
        <f>IF(AND(YEAR('Dados de Entrada'!N522)&gt;=$D$18,YEAR('Dados de Entrada'!N522)&lt;=$D$19),'Dados de Entrada'!N522,"")</f>
        <v/>
      </c>
      <c r="C532" s="100" t="str">
        <f t="shared" si="48"/>
        <v/>
      </c>
      <c r="D532" s="97" t="str">
        <f>IF(B532="","",IFERROR(
INDEX('Dados de Entrada'!$K$13:$K$35,MATCH(C532,'Dados de Entrada'!$J$13:$J$35,0)),
INDEX('Dados de Entrada'!$K$13:$K$35,MATCH(C532,'Dados de Entrada'!$J$13:$J$35,1))+
(C532-INDEX('Dados de Entrada'!$J$13:$J$35,MATCH(C532,'Dados de Entrada'!$J$13:$J$35,1)))*
(INDEX('Dados de Entrada'!$K$13:$K$35,MATCH(C532,'Dados de Entrada'!$J$13:$J$35,1)+1)-INDEX('Dados de Entrada'!$K$13:$K$35,MATCH(C532,'Dados de Entrada'!$J$13:$J$35,1)))/
(INDEX('Dados de Entrada'!$J$13:$J$35,MATCH(C532,'Dados de Entrada'!$J$13:$J$35,1)+1)-INDEX('Dados de Entrada'!$J$13:$J$35,MATCH(C532,'Dados de Entrada'!$J$13:$J$35,1)))
))</f>
        <v/>
      </c>
      <c r="E532" s="101" t="str">
        <f>IF(B532="","",('Dados de Entrada'!O522/'Dados de Entrada'!$Q$6)*'Dados de Entrada'!$L$4)</f>
        <v/>
      </c>
      <c r="F532" s="101" t="str">
        <f t="shared" si="49"/>
        <v/>
      </c>
      <c r="G532" s="101" t="str">
        <f>IF(B532="","",VLOOKUP(MONTH(B532),Retiradas!$P$3:$S$14,3,FALSE))</f>
        <v/>
      </c>
      <c r="H532" s="137" t="str">
        <f>IF(B532="","",(VLOOKUP(MONTH(B532),Evaporação!$D$5:$F$16,3,FALSE)/(1000*3600*24*VLOOKUP(MONTH(B532),'Dados de Entrada'!$T$11:$V$22,3,FALSE)))*Simulação!D532)</f>
        <v/>
      </c>
      <c r="I532" s="146"/>
      <c r="J532" s="138" t="str">
        <f>IF(B532="","",(E532+I532-F532-G532-H532)*3600*24*VLOOKUP(MONTH(B532),'Dados de Entrada'!$T$11:$V$22,3,FALSE))</f>
        <v/>
      </c>
      <c r="K532" s="100" t="str">
        <f>IF(B532="","",IF(J532+K531&lt;'Dados de Entrada'!$G$7,IF(Simulação!J532+K531&lt;'Dados de Entrada'!$L$7,'Dados de Entrada'!$L$7,J532+K531),'Dados de Entrada'!$G$7))</f>
        <v/>
      </c>
      <c r="L532" s="101" t="str">
        <f>IF(B532="","",IF(AND(J532&gt;0,K532='Dados de Entrada'!$G$7),(J532/(3600*24*VLOOKUP(MONTH(B532),'Dados de Entrada'!$T$11:$V$22,3,FALSE))),0))</f>
        <v/>
      </c>
      <c r="M532" s="26" t="str">
        <f t="shared" si="50"/>
        <v/>
      </c>
      <c r="N532" s="102" t="str">
        <f>IF(B532="","",IF(K532='Dados de Entrada'!$L$7,1,0))</f>
        <v/>
      </c>
      <c r="O532" s="26" t="str">
        <f t="shared" si="51"/>
        <v/>
      </c>
      <c r="P532" s="110" t="str">
        <f>IF(B532="","",'Dados de Entrada'!$L$7)</f>
        <v/>
      </c>
      <c r="Q532" s="103" t="str">
        <f t="shared" si="47"/>
        <v/>
      </c>
      <c r="U532" s="18"/>
    </row>
    <row r="533" spans="1:21" ht="14.25" customHeight="1" x14ac:dyDescent="0.25">
      <c r="A533" s="18"/>
      <c r="B533" s="99" t="str">
        <f>IF(AND(YEAR('Dados de Entrada'!N523)&gt;=$D$18,YEAR('Dados de Entrada'!N523)&lt;=$D$19),'Dados de Entrada'!N523,"")</f>
        <v/>
      </c>
      <c r="C533" s="100" t="str">
        <f t="shared" si="48"/>
        <v/>
      </c>
      <c r="D533" s="97" t="str">
        <f>IF(B533="","",IFERROR(
INDEX('Dados de Entrada'!$K$13:$K$35,MATCH(C533,'Dados de Entrada'!$J$13:$J$35,0)),
INDEX('Dados de Entrada'!$K$13:$K$35,MATCH(C533,'Dados de Entrada'!$J$13:$J$35,1))+
(C533-INDEX('Dados de Entrada'!$J$13:$J$35,MATCH(C533,'Dados de Entrada'!$J$13:$J$35,1)))*
(INDEX('Dados de Entrada'!$K$13:$K$35,MATCH(C533,'Dados de Entrada'!$J$13:$J$35,1)+1)-INDEX('Dados de Entrada'!$K$13:$K$35,MATCH(C533,'Dados de Entrada'!$J$13:$J$35,1)))/
(INDEX('Dados de Entrada'!$J$13:$J$35,MATCH(C533,'Dados de Entrada'!$J$13:$J$35,1)+1)-INDEX('Dados de Entrada'!$J$13:$J$35,MATCH(C533,'Dados de Entrada'!$J$13:$J$35,1)))
))</f>
        <v/>
      </c>
      <c r="E533" s="101" t="str">
        <f>IF(B533="","",('Dados de Entrada'!O523/'Dados de Entrada'!$Q$6)*'Dados de Entrada'!$L$4)</f>
        <v/>
      </c>
      <c r="F533" s="101" t="str">
        <f t="shared" si="49"/>
        <v/>
      </c>
      <c r="G533" s="101" t="str">
        <f>IF(B533="","",VLOOKUP(MONTH(B533),Retiradas!$P$3:$S$14,3,FALSE))</f>
        <v/>
      </c>
      <c r="H533" s="137" t="str">
        <f>IF(B533="","",(VLOOKUP(MONTH(B533),Evaporação!$D$5:$F$16,3,FALSE)/(1000*3600*24*VLOOKUP(MONTH(B533),'Dados de Entrada'!$T$11:$V$22,3,FALSE)))*Simulação!D533)</f>
        <v/>
      </c>
      <c r="I533" s="146"/>
      <c r="J533" s="138" t="str">
        <f>IF(B533="","",(E533+I533-F533-G533-H533)*3600*24*VLOOKUP(MONTH(B533),'Dados de Entrada'!$T$11:$V$22,3,FALSE))</f>
        <v/>
      </c>
      <c r="K533" s="100" t="str">
        <f>IF(B533="","",IF(J533+K532&lt;'Dados de Entrada'!$G$7,IF(Simulação!J533+K532&lt;'Dados de Entrada'!$L$7,'Dados de Entrada'!$L$7,J533+K532),'Dados de Entrada'!$G$7))</f>
        <v/>
      </c>
      <c r="L533" s="101" t="str">
        <f>IF(B533="","",IF(AND(J533&gt;0,K533='Dados de Entrada'!$G$7),(J533/(3600*24*VLOOKUP(MONTH(B533),'Dados de Entrada'!$T$11:$V$22,3,FALSE))),0))</f>
        <v/>
      </c>
      <c r="M533" s="26" t="str">
        <f t="shared" si="50"/>
        <v/>
      </c>
      <c r="N533" s="102" t="str">
        <f>IF(B533="","",IF(K533='Dados de Entrada'!$L$7,1,0))</f>
        <v/>
      </c>
      <c r="O533" s="26" t="str">
        <f t="shared" si="51"/>
        <v/>
      </c>
      <c r="P533" s="110" t="str">
        <f>IF(B533="","",'Dados de Entrada'!$L$7)</f>
        <v/>
      </c>
      <c r="Q533" s="103" t="str">
        <f t="shared" si="47"/>
        <v/>
      </c>
      <c r="U533" s="18"/>
    </row>
    <row r="534" spans="1:21" ht="14.25" customHeight="1" x14ac:dyDescent="0.25">
      <c r="A534" s="18"/>
      <c r="B534" s="99" t="str">
        <f>IF(AND(YEAR('Dados de Entrada'!N524)&gt;=$D$18,YEAR('Dados de Entrada'!N524)&lt;=$D$19),'Dados de Entrada'!N524,"")</f>
        <v/>
      </c>
      <c r="C534" s="100" t="str">
        <f t="shared" si="48"/>
        <v/>
      </c>
      <c r="D534" s="97" t="str">
        <f>IF(B534="","",IFERROR(
INDEX('Dados de Entrada'!$K$13:$K$35,MATCH(C534,'Dados de Entrada'!$J$13:$J$35,0)),
INDEX('Dados de Entrada'!$K$13:$K$35,MATCH(C534,'Dados de Entrada'!$J$13:$J$35,1))+
(C534-INDEX('Dados de Entrada'!$J$13:$J$35,MATCH(C534,'Dados de Entrada'!$J$13:$J$35,1)))*
(INDEX('Dados de Entrada'!$K$13:$K$35,MATCH(C534,'Dados de Entrada'!$J$13:$J$35,1)+1)-INDEX('Dados de Entrada'!$K$13:$K$35,MATCH(C534,'Dados de Entrada'!$J$13:$J$35,1)))/
(INDEX('Dados de Entrada'!$J$13:$J$35,MATCH(C534,'Dados de Entrada'!$J$13:$J$35,1)+1)-INDEX('Dados de Entrada'!$J$13:$J$35,MATCH(C534,'Dados de Entrada'!$J$13:$J$35,1)))
))</f>
        <v/>
      </c>
      <c r="E534" s="101" t="str">
        <f>IF(B534="","",('Dados de Entrada'!O524/'Dados de Entrada'!$Q$6)*'Dados de Entrada'!$L$4)</f>
        <v/>
      </c>
      <c r="F534" s="101" t="str">
        <f t="shared" si="49"/>
        <v/>
      </c>
      <c r="G534" s="101" t="str">
        <f>IF(B534="","",VLOOKUP(MONTH(B534),Retiradas!$P$3:$S$14,3,FALSE))</f>
        <v/>
      </c>
      <c r="H534" s="137" t="str">
        <f>IF(B534="","",(VLOOKUP(MONTH(B534),Evaporação!$D$5:$F$16,3,FALSE)/(1000*3600*24*VLOOKUP(MONTH(B534),'Dados de Entrada'!$T$11:$V$22,3,FALSE)))*Simulação!D534)</f>
        <v/>
      </c>
      <c r="I534" s="146"/>
      <c r="J534" s="138" t="str">
        <f>IF(B534="","",(E534+I534-F534-G534-H534)*3600*24*VLOOKUP(MONTH(B534),'Dados de Entrada'!$T$11:$V$22,3,FALSE))</f>
        <v/>
      </c>
      <c r="K534" s="100" t="str">
        <f>IF(B534="","",IF(J534+K533&lt;'Dados de Entrada'!$G$7,IF(Simulação!J534+K533&lt;'Dados de Entrada'!$L$7,'Dados de Entrada'!$L$7,J534+K533),'Dados de Entrada'!$G$7))</f>
        <v/>
      </c>
      <c r="L534" s="101" t="str">
        <f>IF(B534="","",IF(AND(J534&gt;0,K534='Dados de Entrada'!$G$7),(J534/(3600*24*VLOOKUP(MONTH(B534),'Dados de Entrada'!$T$11:$V$22,3,FALSE))),0))</f>
        <v/>
      </c>
      <c r="M534" s="26" t="str">
        <f t="shared" si="50"/>
        <v/>
      </c>
      <c r="N534" s="102" t="str">
        <f>IF(B534="","",IF(K534='Dados de Entrada'!$L$7,1,0))</f>
        <v/>
      </c>
      <c r="O534" s="26" t="str">
        <f t="shared" si="51"/>
        <v/>
      </c>
      <c r="P534" s="110" t="str">
        <f>IF(B534="","",'Dados de Entrada'!$L$7)</f>
        <v/>
      </c>
      <c r="Q534" s="103" t="str">
        <f t="shared" si="47"/>
        <v/>
      </c>
      <c r="U534" s="18"/>
    </row>
    <row r="535" spans="1:21" ht="14.25" customHeight="1" x14ac:dyDescent="0.25">
      <c r="A535" s="18"/>
      <c r="B535" s="99" t="str">
        <f>IF(AND(YEAR('Dados de Entrada'!N525)&gt;=$D$18,YEAR('Dados de Entrada'!N525)&lt;=$D$19),'Dados de Entrada'!N525,"")</f>
        <v/>
      </c>
      <c r="C535" s="100" t="str">
        <f t="shared" si="48"/>
        <v/>
      </c>
      <c r="D535" s="97" t="str">
        <f>IF(B535="","",IFERROR(
INDEX('Dados de Entrada'!$K$13:$K$35,MATCH(C535,'Dados de Entrada'!$J$13:$J$35,0)),
INDEX('Dados de Entrada'!$K$13:$K$35,MATCH(C535,'Dados de Entrada'!$J$13:$J$35,1))+
(C535-INDEX('Dados de Entrada'!$J$13:$J$35,MATCH(C535,'Dados de Entrada'!$J$13:$J$35,1)))*
(INDEX('Dados de Entrada'!$K$13:$K$35,MATCH(C535,'Dados de Entrada'!$J$13:$J$35,1)+1)-INDEX('Dados de Entrada'!$K$13:$K$35,MATCH(C535,'Dados de Entrada'!$J$13:$J$35,1)))/
(INDEX('Dados de Entrada'!$J$13:$J$35,MATCH(C535,'Dados de Entrada'!$J$13:$J$35,1)+1)-INDEX('Dados de Entrada'!$J$13:$J$35,MATCH(C535,'Dados de Entrada'!$J$13:$J$35,1)))
))</f>
        <v/>
      </c>
      <c r="E535" s="101" t="str">
        <f>IF(B535="","",('Dados de Entrada'!O525/'Dados de Entrada'!$Q$6)*'Dados de Entrada'!$L$4)</f>
        <v/>
      </c>
      <c r="F535" s="101" t="str">
        <f t="shared" si="49"/>
        <v/>
      </c>
      <c r="G535" s="101" t="str">
        <f>IF(B535="","",VLOOKUP(MONTH(B535),Retiradas!$P$3:$S$14,3,FALSE))</f>
        <v/>
      </c>
      <c r="H535" s="137" t="str">
        <f>IF(B535="","",(VLOOKUP(MONTH(B535),Evaporação!$D$5:$F$16,3,FALSE)/(1000*3600*24*VLOOKUP(MONTH(B535),'Dados de Entrada'!$T$11:$V$22,3,FALSE)))*Simulação!D535)</f>
        <v/>
      </c>
      <c r="I535" s="146"/>
      <c r="J535" s="138" t="str">
        <f>IF(B535="","",(E535+I535-F535-G535-H535)*3600*24*VLOOKUP(MONTH(B535),'Dados de Entrada'!$T$11:$V$22,3,FALSE))</f>
        <v/>
      </c>
      <c r="K535" s="100" t="str">
        <f>IF(B535="","",IF(J535+K534&lt;'Dados de Entrada'!$G$7,IF(Simulação!J535+K534&lt;'Dados de Entrada'!$L$7,'Dados de Entrada'!$L$7,J535+K534),'Dados de Entrada'!$G$7))</f>
        <v/>
      </c>
      <c r="L535" s="101" t="str">
        <f>IF(B535="","",IF(AND(J535&gt;0,K535='Dados de Entrada'!$G$7),(J535/(3600*24*VLOOKUP(MONTH(B535),'Dados de Entrada'!$T$11:$V$22,3,FALSE))),0))</f>
        <v/>
      </c>
      <c r="M535" s="26" t="str">
        <f t="shared" si="50"/>
        <v/>
      </c>
      <c r="N535" s="102" t="str">
        <f>IF(B535="","",IF(K535='Dados de Entrada'!$L$7,1,0))</f>
        <v/>
      </c>
      <c r="O535" s="26" t="str">
        <f t="shared" si="51"/>
        <v/>
      </c>
      <c r="P535" s="110" t="str">
        <f>IF(B535="","",'Dados de Entrada'!$L$7)</f>
        <v/>
      </c>
      <c r="Q535" s="103" t="str">
        <f t="shared" ref="Q535:Q598" si="52">IF(B535&lt;&gt;"",Q534+1,"")</f>
        <v/>
      </c>
      <c r="U535" s="18"/>
    </row>
    <row r="536" spans="1:21" ht="14.25" customHeight="1" x14ac:dyDescent="0.25">
      <c r="A536" s="18"/>
      <c r="B536" s="99" t="str">
        <f>IF(AND(YEAR('Dados de Entrada'!N526)&gt;=$D$18,YEAR('Dados de Entrada'!N526)&lt;=$D$19),'Dados de Entrada'!N526,"")</f>
        <v/>
      </c>
      <c r="C536" s="100" t="str">
        <f t="shared" si="48"/>
        <v/>
      </c>
      <c r="D536" s="97" t="str">
        <f>IF(B536="","",IFERROR(
INDEX('Dados de Entrada'!$K$13:$K$35,MATCH(C536,'Dados de Entrada'!$J$13:$J$35,0)),
INDEX('Dados de Entrada'!$K$13:$K$35,MATCH(C536,'Dados de Entrada'!$J$13:$J$35,1))+
(C536-INDEX('Dados de Entrada'!$J$13:$J$35,MATCH(C536,'Dados de Entrada'!$J$13:$J$35,1)))*
(INDEX('Dados de Entrada'!$K$13:$K$35,MATCH(C536,'Dados de Entrada'!$J$13:$J$35,1)+1)-INDEX('Dados de Entrada'!$K$13:$K$35,MATCH(C536,'Dados de Entrada'!$J$13:$J$35,1)))/
(INDEX('Dados de Entrada'!$J$13:$J$35,MATCH(C536,'Dados de Entrada'!$J$13:$J$35,1)+1)-INDEX('Dados de Entrada'!$J$13:$J$35,MATCH(C536,'Dados de Entrada'!$J$13:$J$35,1)))
))</f>
        <v/>
      </c>
      <c r="E536" s="101" t="str">
        <f>IF(B536="","",('Dados de Entrada'!O526/'Dados de Entrada'!$Q$6)*'Dados de Entrada'!$L$4)</f>
        <v/>
      </c>
      <c r="F536" s="101" t="str">
        <f t="shared" si="49"/>
        <v/>
      </c>
      <c r="G536" s="101" t="str">
        <f>IF(B536="","",VLOOKUP(MONTH(B536),Retiradas!$P$3:$S$14,3,FALSE))</f>
        <v/>
      </c>
      <c r="H536" s="137" t="str">
        <f>IF(B536="","",(VLOOKUP(MONTH(B536),Evaporação!$D$5:$F$16,3,FALSE)/(1000*3600*24*VLOOKUP(MONTH(B536),'Dados de Entrada'!$T$11:$V$22,3,FALSE)))*Simulação!D536)</f>
        <v/>
      </c>
      <c r="I536" s="146"/>
      <c r="J536" s="138" t="str">
        <f>IF(B536="","",(E536+I536-F536-G536-H536)*3600*24*VLOOKUP(MONTH(B536),'Dados de Entrada'!$T$11:$V$22,3,FALSE))</f>
        <v/>
      </c>
      <c r="K536" s="100" t="str">
        <f>IF(B536="","",IF(J536+K535&lt;'Dados de Entrada'!$G$7,IF(Simulação!J536+K535&lt;'Dados de Entrada'!$L$7,'Dados de Entrada'!$L$7,J536+K535),'Dados de Entrada'!$G$7))</f>
        <v/>
      </c>
      <c r="L536" s="101" t="str">
        <f>IF(B536="","",IF(AND(J536&gt;0,K536='Dados de Entrada'!$G$7),(J536/(3600*24*VLOOKUP(MONTH(B536),'Dados de Entrada'!$T$11:$V$22,3,FALSE))),0))</f>
        <v/>
      </c>
      <c r="M536" s="26" t="str">
        <f t="shared" si="50"/>
        <v/>
      </c>
      <c r="N536" s="102" t="str">
        <f>IF(B536="","",IF(K536='Dados de Entrada'!$L$7,1,0))</f>
        <v/>
      </c>
      <c r="O536" s="26" t="str">
        <f t="shared" si="51"/>
        <v/>
      </c>
      <c r="P536" s="110" t="str">
        <f>IF(B536="","",'Dados de Entrada'!$L$7)</f>
        <v/>
      </c>
      <c r="Q536" s="103" t="str">
        <f t="shared" si="52"/>
        <v/>
      </c>
      <c r="U536" s="18"/>
    </row>
    <row r="537" spans="1:21" ht="14.25" customHeight="1" x14ac:dyDescent="0.25">
      <c r="A537" s="18"/>
      <c r="B537" s="99" t="str">
        <f>IF(AND(YEAR('Dados de Entrada'!N527)&gt;=$D$18,YEAR('Dados de Entrada'!N527)&lt;=$D$19),'Dados de Entrada'!N527,"")</f>
        <v/>
      </c>
      <c r="C537" s="100" t="str">
        <f t="shared" si="48"/>
        <v/>
      </c>
      <c r="D537" s="97" t="str">
        <f>IF(B537="","",IFERROR(
INDEX('Dados de Entrada'!$K$13:$K$35,MATCH(C537,'Dados de Entrada'!$J$13:$J$35,0)),
INDEX('Dados de Entrada'!$K$13:$K$35,MATCH(C537,'Dados de Entrada'!$J$13:$J$35,1))+
(C537-INDEX('Dados de Entrada'!$J$13:$J$35,MATCH(C537,'Dados de Entrada'!$J$13:$J$35,1)))*
(INDEX('Dados de Entrada'!$K$13:$K$35,MATCH(C537,'Dados de Entrada'!$J$13:$J$35,1)+1)-INDEX('Dados de Entrada'!$K$13:$K$35,MATCH(C537,'Dados de Entrada'!$J$13:$J$35,1)))/
(INDEX('Dados de Entrada'!$J$13:$J$35,MATCH(C537,'Dados de Entrada'!$J$13:$J$35,1)+1)-INDEX('Dados de Entrada'!$J$13:$J$35,MATCH(C537,'Dados de Entrada'!$J$13:$J$35,1)))
))</f>
        <v/>
      </c>
      <c r="E537" s="101" t="str">
        <f>IF(B537="","",('Dados de Entrada'!O527/'Dados de Entrada'!$Q$6)*'Dados de Entrada'!$L$4)</f>
        <v/>
      </c>
      <c r="F537" s="101" t="str">
        <f t="shared" si="49"/>
        <v/>
      </c>
      <c r="G537" s="101" t="str">
        <f>IF(B537="","",VLOOKUP(MONTH(B537),Retiradas!$P$3:$S$14,3,FALSE))</f>
        <v/>
      </c>
      <c r="H537" s="137" t="str">
        <f>IF(B537="","",(VLOOKUP(MONTH(B537),Evaporação!$D$5:$F$16,3,FALSE)/(1000*3600*24*VLOOKUP(MONTH(B537),'Dados de Entrada'!$T$11:$V$22,3,FALSE)))*Simulação!D537)</f>
        <v/>
      </c>
      <c r="I537" s="146"/>
      <c r="J537" s="138" t="str">
        <f>IF(B537="","",(E537+I537-F537-G537-H537)*3600*24*VLOOKUP(MONTH(B537),'Dados de Entrada'!$T$11:$V$22,3,FALSE))</f>
        <v/>
      </c>
      <c r="K537" s="100" t="str">
        <f>IF(B537="","",IF(J537+K536&lt;'Dados de Entrada'!$G$7,IF(Simulação!J537+K536&lt;'Dados de Entrada'!$L$7,'Dados de Entrada'!$L$7,J537+K536),'Dados de Entrada'!$G$7))</f>
        <v/>
      </c>
      <c r="L537" s="101" t="str">
        <f>IF(B537="","",IF(AND(J537&gt;0,K537='Dados de Entrada'!$G$7),(J537/(3600*24*VLOOKUP(MONTH(B537),'Dados de Entrada'!$T$11:$V$22,3,FALSE))),0))</f>
        <v/>
      </c>
      <c r="M537" s="26" t="str">
        <f t="shared" si="50"/>
        <v/>
      </c>
      <c r="N537" s="102" t="str">
        <f>IF(B537="","",IF(K537='Dados de Entrada'!$L$7,1,0))</f>
        <v/>
      </c>
      <c r="O537" s="26" t="str">
        <f t="shared" si="51"/>
        <v/>
      </c>
      <c r="P537" s="110" t="str">
        <f>IF(B537="","",'Dados de Entrada'!$L$7)</f>
        <v/>
      </c>
      <c r="Q537" s="103" t="str">
        <f t="shared" si="52"/>
        <v/>
      </c>
      <c r="U537" s="18"/>
    </row>
    <row r="538" spans="1:21" ht="14.25" customHeight="1" x14ac:dyDescent="0.25">
      <c r="A538" s="18"/>
      <c r="B538" s="99" t="str">
        <f>IF(AND(YEAR('Dados de Entrada'!N528)&gt;=$D$18,YEAR('Dados de Entrada'!N528)&lt;=$D$19),'Dados de Entrada'!N528,"")</f>
        <v/>
      </c>
      <c r="C538" s="100" t="str">
        <f t="shared" si="48"/>
        <v/>
      </c>
      <c r="D538" s="97" t="str">
        <f>IF(B538="","",IFERROR(
INDEX('Dados de Entrada'!$K$13:$K$35,MATCH(C538,'Dados de Entrada'!$J$13:$J$35,0)),
INDEX('Dados de Entrada'!$K$13:$K$35,MATCH(C538,'Dados de Entrada'!$J$13:$J$35,1))+
(C538-INDEX('Dados de Entrada'!$J$13:$J$35,MATCH(C538,'Dados de Entrada'!$J$13:$J$35,1)))*
(INDEX('Dados de Entrada'!$K$13:$K$35,MATCH(C538,'Dados de Entrada'!$J$13:$J$35,1)+1)-INDEX('Dados de Entrada'!$K$13:$K$35,MATCH(C538,'Dados de Entrada'!$J$13:$J$35,1)))/
(INDEX('Dados de Entrada'!$J$13:$J$35,MATCH(C538,'Dados de Entrada'!$J$13:$J$35,1)+1)-INDEX('Dados de Entrada'!$J$13:$J$35,MATCH(C538,'Dados de Entrada'!$J$13:$J$35,1)))
))</f>
        <v/>
      </c>
      <c r="E538" s="101" t="str">
        <f>IF(B538="","",('Dados de Entrada'!O528/'Dados de Entrada'!$Q$6)*'Dados de Entrada'!$L$4)</f>
        <v/>
      </c>
      <c r="F538" s="101" t="str">
        <f t="shared" si="49"/>
        <v/>
      </c>
      <c r="G538" s="101" t="str">
        <f>IF(B538="","",VLOOKUP(MONTH(B538),Retiradas!$P$3:$S$14,3,FALSE))</f>
        <v/>
      </c>
      <c r="H538" s="137" t="str">
        <f>IF(B538="","",(VLOOKUP(MONTH(B538),Evaporação!$D$5:$F$16,3,FALSE)/(1000*3600*24*VLOOKUP(MONTH(B538),'Dados de Entrada'!$T$11:$V$22,3,FALSE)))*Simulação!D538)</f>
        <v/>
      </c>
      <c r="I538" s="146"/>
      <c r="J538" s="138" t="str">
        <f>IF(B538="","",(E538+I538-F538-G538-H538)*3600*24*VLOOKUP(MONTH(B538),'Dados de Entrada'!$T$11:$V$22,3,FALSE))</f>
        <v/>
      </c>
      <c r="K538" s="100" t="str">
        <f>IF(B538="","",IF(J538+K537&lt;'Dados de Entrada'!$G$7,IF(Simulação!J538+K537&lt;'Dados de Entrada'!$L$7,'Dados de Entrada'!$L$7,J538+K537),'Dados de Entrada'!$G$7))</f>
        <v/>
      </c>
      <c r="L538" s="101" t="str">
        <f>IF(B538="","",IF(AND(J538&gt;0,K538='Dados de Entrada'!$G$7),(J538/(3600*24*VLOOKUP(MONTH(B538),'Dados de Entrada'!$T$11:$V$22,3,FALSE))),0))</f>
        <v/>
      </c>
      <c r="M538" s="26" t="str">
        <f t="shared" si="50"/>
        <v/>
      </c>
      <c r="N538" s="102" t="str">
        <f>IF(B538="","",IF(K538='Dados de Entrada'!$L$7,1,0))</f>
        <v/>
      </c>
      <c r="O538" s="26" t="str">
        <f t="shared" si="51"/>
        <v/>
      </c>
      <c r="P538" s="110" t="str">
        <f>IF(B538="","",'Dados de Entrada'!$L$7)</f>
        <v/>
      </c>
      <c r="Q538" s="103" t="str">
        <f t="shared" si="52"/>
        <v/>
      </c>
      <c r="U538" s="18"/>
    </row>
    <row r="539" spans="1:21" ht="14.25" customHeight="1" x14ac:dyDescent="0.25">
      <c r="A539" s="18"/>
      <c r="B539" s="99" t="str">
        <f>IF(AND(YEAR('Dados de Entrada'!N529)&gt;=$D$18,YEAR('Dados de Entrada'!N529)&lt;=$D$19),'Dados de Entrada'!N529,"")</f>
        <v/>
      </c>
      <c r="C539" s="100" t="str">
        <f t="shared" si="48"/>
        <v/>
      </c>
      <c r="D539" s="97" t="str">
        <f>IF(B539="","",IFERROR(
INDEX('Dados de Entrada'!$K$13:$K$35,MATCH(C539,'Dados de Entrada'!$J$13:$J$35,0)),
INDEX('Dados de Entrada'!$K$13:$K$35,MATCH(C539,'Dados de Entrada'!$J$13:$J$35,1))+
(C539-INDEX('Dados de Entrada'!$J$13:$J$35,MATCH(C539,'Dados de Entrada'!$J$13:$J$35,1)))*
(INDEX('Dados de Entrada'!$K$13:$K$35,MATCH(C539,'Dados de Entrada'!$J$13:$J$35,1)+1)-INDEX('Dados de Entrada'!$K$13:$K$35,MATCH(C539,'Dados de Entrada'!$J$13:$J$35,1)))/
(INDEX('Dados de Entrada'!$J$13:$J$35,MATCH(C539,'Dados de Entrada'!$J$13:$J$35,1)+1)-INDEX('Dados de Entrada'!$J$13:$J$35,MATCH(C539,'Dados de Entrada'!$J$13:$J$35,1)))
))</f>
        <v/>
      </c>
      <c r="E539" s="101" t="str">
        <f>IF(B539="","",('Dados de Entrada'!O529/'Dados de Entrada'!$Q$6)*'Dados de Entrada'!$L$4)</f>
        <v/>
      </c>
      <c r="F539" s="101" t="str">
        <f t="shared" si="49"/>
        <v/>
      </c>
      <c r="G539" s="101" t="str">
        <f>IF(B539="","",VLOOKUP(MONTH(B539),Retiradas!$P$3:$S$14,3,FALSE))</f>
        <v/>
      </c>
      <c r="H539" s="137" t="str">
        <f>IF(B539="","",(VLOOKUP(MONTH(B539),Evaporação!$D$5:$F$16,3,FALSE)/(1000*3600*24*VLOOKUP(MONTH(B539),'Dados de Entrada'!$T$11:$V$22,3,FALSE)))*Simulação!D539)</f>
        <v/>
      </c>
      <c r="I539" s="146"/>
      <c r="J539" s="138" t="str">
        <f>IF(B539="","",(E539+I539-F539-G539-H539)*3600*24*VLOOKUP(MONTH(B539),'Dados de Entrada'!$T$11:$V$22,3,FALSE))</f>
        <v/>
      </c>
      <c r="K539" s="100" t="str">
        <f>IF(B539="","",IF(J539+K538&lt;'Dados de Entrada'!$G$7,IF(Simulação!J539+K538&lt;'Dados de Entrada'!$L$7,'Dados de Entrada'!$L$7,J539+K538),'Dados de Entrada'!$G$7))</f>
        <v/>
      </c>
      <c r="L539" s="101" t="str">
        <f>IF(B539="","",IF(AND(J539&gt;0,K539='Dados de Entrada'!$G$7),(J539/(3600*24*VLOOKUP(MONTH(B539),'Dados de Entrada'!$T$11:$V$22,3,FALSE))),0))</f>
        <v/>
      </c>
      <c r="M539" s="26" t="str">
        <f t="shared" si="50"/>
        <v/>
      </c>
      <c r="N539" s="102" t="str">
        <f>IF(B539="","",IF(K539='Dados de Entrada'!$L$7,1,0))</f>
        <v/>
      </c>
      <c r="O539" s="26" t="str">
        <f t="shared" si="51"/>
        <v/>
      </c>
      <c r="P539" s="110" t="str">
        <f>IF(B539="","",'Dados de Entrada'!$L$7)</f>
        <v/>
      </c>
      <c r="Q539" s="103" t="str">
        <f t="shared" si="52"/>
        <v/>
      </c>
      <c r="U539" s="18"/>
    </row>
    <row r="540" spans="1:21" ht="14.25" customHeight="1" x14ac:dyDescent="0.25">
      <c r="A540" s="18"/>
      <c r="B540" s="99" t="str">
        <f>IF(AND(YEAR('Dados de Entrada'!N530)&gt;=$D$18,YEAR('Dados de Entrada'!N530)&lt;=$D$19),'Dados de Entrada'!N530,"")</f>
        <v/>
      </c>
      <c r="C540" s="100" t="str">
        <f t="shared" si="48"/>
        <v/>
      </c>
      <c r="D540" s="97" t="str">
        <f>IF(B540="","",IFERROR(
INDEX('Dados de Entrada'!$K$13:$K$35,MATCH(C540,'Dados de Entrada'!$J$13:$J$35,0)),
INDEX('Dados de Entrada'!$K$13:$K$35,MATCH(C540,'Dados de Entrada'!$J$13:$J$35,1))+
(C540-INDEX('Dados de Entrada'!$J$13:$J$35,MATCH(C540,'Dados de Entrada'!$J$13:$J$35,1)))*
(INDEX('Dados de Entrada'!$K$13:$K$35,MATCH(C540,'Dados de Entrada'!$J$13:$J$35,1)+1)-INDEX('Dados de Entrada'!$K$13:$K$35,MATCH(C540,'Dados de Entrada'!$J$13:$J$35,1)))/
(INDEX('Dados de Entrada'!$J$13:$J$35,MATCH(C540,'Dados de Entrada'!$J$13:$J$35,1)+1)-INDEX('Dados de Entrada'!$J$13:$J$35,MATCH(C540,'Dados de Entrada'!$J$13:$J$35,1)))
))</f>
        <v/>
      </c>
      <c r="E540" s="101" t="str">
        <f>IF(B540="","",('Dados de Entrada'!O530/'Dados de Entrada'!$Q$6)*'Dados de Entrada'!$L$4)</f>
        <v/>
      </c>
      <c r="F540" s="101" t="str">
        <f t="shared" si="49"/>
        <v/>
      </c>
      <c r="G540" s="101" t="str">
        <f>IF(B540="","",VLOOKUP(MONTH(B540),Retiradas!$P$3:$S$14,3,FALSE))</f>
        <v/>
      </c>
      <c r="H540" s="137" t="str">
        <f>IF(B540="","",(VLOOKUP(MONTH(B540),Evaporação!$D$5:$F$16,3,FALSE)/(1000*3600*24*VLOOKUP(MONTH(B540),'Dados de Entrada'!$T$11:$V$22,3,FALSE)))*Simulação!D540)</f>
        <v/>
      </c>
      <c r="I540" s="146"/>
      <c r="J540" s="138" t="str">
        <f>IF(B540="","",(E540+I540-F540-G540-H540)*3600*24*VLOOKUP(MONTH(B540),'Dados de Entrada'!$T$11:$V$22,3,FALSE))</f>
        <v/>
      </c>
      <c r="K540" s="100" t="str">
        <f>IF(B540="","",IF(J540+K539&lt;'Dados de Entrada'!$G$7,IF(Simulação!J540+K539&lt;'Dados de Entrada'!$L$7,'Dados de Entrada'!$L$7,J540+K539),'Dados de Entrada'!$G$7))</f>
        <v/>
      </c>
      <c r="L540" s="101" t="str">
        <f>IF(B540="","",IF(AND(J540&gt;0,K540='Dados de Entrada'!$G$7),(J540/(3600*24*VLOOKUP(MONTH(B540),'Dados de Entrada'!$T$11:$V$22,3,FALSE))),0))</f>
        <v/>
      </c>
      <c r="M540" s="26" t="str">
        <f t="shared" si="50"/>
        <v/>
      </c>
      <c r="N540" s="102" t="str">
        <f>IF(B540="","",IF(K540='Dados de Entrada'!$L$7,1,0))</f>
        <v/>
      </c>
      <c r="O540" s="26" t="str">
        <f t="shared" si="51"/>
        <v/>
      </c>
      <c r="P540" s="110" t="str">
        <f>IF(B540="","",'Dados de Entrada'!$L$7)</f>
        <v/>
      </c>
      <c r="Q540" s="103" t="str">
        <f t="shared" si="52"/>
        <v/>
      </c>
      <c r="U540" s="18"/>
    </row>
    <row r="541" spans="1:21" ht="14.25" customHeight="1" x14ac:dyDescent="0.25">
      <c r="A541" s="18"/>
      <c r="B541" s="99" t="str">
        <f>IF(AND(YEAR('Dados de Entrada'!N531)&gt;=$D$18,YEAR('Dados de Entrada'!N531)&lt;=$D$19),'Dados de Entrada'!N531,"")</f>
        <v/>
      </c>
      <c r="C541" s="100" t="str">
        <f t="shared" si="48"/>
        <v/>
      </c>
      <c r="D541" s="97" t="str">
        <f>IF(B541="","",IFERROR(
INDEX('Dados de Entrada'!$K$13:$K$35,MATCH(C541,'Dados de Entrada'!$J$13:$J$35,0)),
INDEX('Dados de Entrada'!$K$13:$K$35,MATCH(C541,'Dados de Entrada'!$J$13:$J$35,1))+
(C541-INDEX('Dados de Entrada'!$J$13:$J$35,MATCH(C541,'Dados de Entrada'!$J$13:$J$35,1)))*
(INDEX('Dados de Entrada'!$K$13:$K$35,MATCH(C541,'Dados de Entrada'!$J$13:$J$35,1)+1)-INDEX('Dados de Entrada'!$K$13:$K$35,MATCH(C541,'Dados de Entrada'!$J$13:$J$35,1)))/
(INDEX('Dados de Entrada'!$J$13:$J$35,MATCH(C541,'Dados de Entrada'!$J$13:$J$35,1)+1)-INDEX('Dados de Entrada'!$J$13:$J$35,MATCH(C541,'Dados de Entrada'!$J$13:$J$35,1)))
))</f>
        <v/>
      </c>
      <c r="E541" s="101" t="str">
        <f>IF(B541="","",('Dados de Entrada'!O531/'Dados de Entrada'!$Q$6)*'Dados de Entrada'!$L$4)</f>
        <v/>
      </c>
      <c r="F541" s="101" t="str">
        <f t="shared" si="49"/>
        <v/>
      </c>
      <c r="G541" s="101" t="str">
        <f>IF(B541="","",VLOOKUP(MONTH(B541),Retiradas!$P$3:$S$14,3,FALSE))</f>
        <v/>
      </c>
      <c r="H541" s="137" t="str">
        <f>IF(B541="","",(VLOOKUP(MONTH(B541),Evaporação!$D$5:$F$16,3,FALSE)/(1000*3600*24*VLOOKUP(MONTH(B541),'Dados de Entrada'!$T$11:$V$22,3,FALSE)))*Simulação!D541)</f>
        <v/>
      </c>
      <c r="I541" s="146"/>
      <c r="J541" s="138" t="str">
        <f>IF(B541="","",(E541+I541-F541-G541-H541)*3600*24*VLOOKUP(MONTH(B541),'Dados de Entrada'!$T$11:$V$22,3,FALSE))</f>
        <v/>
      </c>
      <c r="K541" s="100" t="str">
        <f>IF(B541="","",IF(J541+K540&lt;'Dados de Entrada'!$G$7,IF(Simulação!J541+K540&lt;'Dados de Entrada'!$L$7,'Dados de Entrada'!$L$7,J541+K540),'Dados de Entrada'!$G$7))</f>
        <v/>
      </c>
      <c r="L541" s="101" t="str">
        <f>IF(B541="","",IF(AND(J541&gt;0,K541='Dados de Entrada'!$G$7),(J541/(3600*24*VLOOKUP(MONTH(B541),'Dados de Entrada'!$T$11:$V$22,3,FALSE))),0))</f>
        <v/>
      </c>
      <c r="M541" s="26" t="str">
        <f t="shared" si="50"/>
        <v/>
      </c>
      <c r="N541" s="102" t="str">
        <f>IF(B541="","",IF(K541='Dados de Entrada'!$L$7,1,0))</f>
        <v/>
      </c>
      <c r="O541" s="26" t="str">
        <f t="shared" si="51"/>
        <v/>
      </c>
      <c r="P541" s="110" t="str">
        <f>IF(B541="","",'Dados de Entrada'!$L$7)</f>
        <v/>
      </c>
      <c r="Q541" s="103" t="str">
        <f t="shared" si="52"/>
        <v/>
      </c>
      <c r="U541" s="18"/>
    </row>
    <row r="542" spans="1:21" ht="14.25" customHeight="1" x14ac:dyDescent="0.25">
      <c r="A542" s="18"/>
      <c r="B542" s="99" t="str">
        <f>IF(AND(YEAR('Dados de Entrada'!N532)&gt;=$D$18,YEAR('Dados de Entrada'!N532)&lt;=$D$19),'Dados de Entrada'!N532,"")</f>
        <v/>
      </c>
      <c r="C542" s="100" t="str">
        <f t="shared" si="48"/>
        <v/>
      </c>
      <c r="D542" s="97" t="str">
        <f>IF(B542="","",IFERROR(
INDEX('Dados de Entrada'!$K$13:$K$35,MATCH(C542,'Dados de Entrada'!$J$13:$J$35,0)),
INDEX('Dados de Entrada'!$K$13:$K$35,MATCH(C542,'Dados de Entrada'!$J$13:$J$35,1))+
(C542-INDEX('Dados de Entrada'!$J$13:$J$35,MATCH(C542,'Dados de Entrada'!$J$13:$J$35,1)))*
(INDEX('Dados de Entrada'!$K$13:$K$35,MATCH(C542,'Dados de Entrada'!$J$13:$J$35,1)+1)-INDEX('Dados de Entrada'!$K$13:$K$35,MATCH(C542,'Dados de Entrada'!$J$13:$J$35,1)))/
(INDEX('Dados de Entrada'!$J$13:$J$35,MATCH(C542,'Dados de Entrada'!$J$13:$J$35,1)+1)-INDEX('Dados de Entrada'!$J$13:$J$35,MATCH(C542,'Dados de Entrada'!$J$13:$J$35,1)))
))</f>
        <v/>
      </c>
      <c r="E542" s="101" t="str">
        <f>IF(B542="","",('Dados de Entrada'!O532/'Dados de Entrada'!$Q$6)*'Dados de Entrada'!$L$4)</f>
        <v/>
      </c>
      <c r="F542" s="101" t="str">
        <f t="shared" si="49"/>
        <v/>
      </c>
      <c r="G542" s="101" t="str">
        <f>IF(B542="","",VLOOKUP(MONTH(B542),Retiradas!$P$3:$S$14,3,FALSE))</f>
        <v/>
      </c>
      <c r="H542" s="137" t="str">
        <f>IF(B542="","",(VLOOKUP(MONTH(B542),Evaporação!$D$5:$F$16,3,FALSE)/(1000*3600*24*VLOOKUP(MONTH(B542),'Dados de Entrada'!$T$11:$V$22,3,FALSE)))*Simulação!D542)</f>
        <v/>
      </c>
      <c r="I542" s="146"/>
      <c r="J542" s="138" t="str">
        <f>IF(B542="","",(E542+I542-F542-G542-H542)*3600*24*VLOOKUP(MONTH(B542),'Dados de Entrada'!$T$11:$V$22,3,FALSE))</f>
        <v/>
      </c>
      <c r="K542" s="100" t="str">
        <f>IF(B542="","",IF(J542+K541&lt;'Dados de Entrada'!$G$7,IF(Simulação!J542+K541&lt;'Dados de Entrada'!$L$7,'Dados de Entrada'!$L$7,J542+K541),'Dados de Entrada'!$G$7))</f>
        <v/>
      </c>
      <c r="L542" s="101" t="str">
        <f>IF(B542="","",IF(AND(J542&gt;0,K542='Dados de Entrada'!$G$7),(J542/(3600*24*VLOOKUP(MONTH(B542),'Dados de Entrada'!$T$11:$V$22,3,FALSE))),0))</f>
        <v/>
      </c>
      <c r="M542" s="26" t="str">
        <f t="shared" si="50"/>
        <v/>
      </c>
      <c r="N542" s="102" t="str">
        <f>IF(B542="","",IF(K542='Dados de Entrada'!$L$7,1,0))</f>
        <v/>
      </c>
      <c r="O542" s="26" t="str">
        <f t="shared" si="51"/>
        <v/>
      </c>
      <c r="P542" s="110" t="str">
        <f>IF(B542="","",'Dados de Entrada'!$L$7)</f>
        <v/>
      </c>
      <c r="Q542" s="103" t="str">
        <f t="shared" si="52"/>
        <v/>
      </c>
      <c r="U542" s="18"/>
    </row>
    <row r="543" spans="1:21" ht="14.25" customHeight="1" x14ac:dyDescent="0.25">
      <c r="A543" s="18"/>
      <c r="B543" s="99" t="str">
        <f>IF(AND(YEAR('Dados de Entrada'!N533)&gt;=$D$18,YEAR('Dados de Entrada'!N533)&lt;=$D$19),'Dados de Entrada'!N533,"")</f>
        <v/>
      </c>
      <c r="C543" s="100" t="str">
        <f t="shared" si="48"/>
        <v/>
      </c>
      <c r="D543" s="97" t="str">
        <f>IF(B543="","",IFERROR(
INDEX('Dados de Entrada'!$K$13:$K$35,MATCH(C543,'Dados de Entrada'!$J$13:$J$35,0)),
INDEX('Dados de Entrada'!$K$13:$K$35,MATCH(C543,'Dados de Entrada'!$J$13:$J$35,1))+
(C543-INDEX('Dados de Entrada'!$J$13:$J$35,MATCH(C543,'Dados de Entrada'!$J$13:$J$35,1)))*
(INDEX('Dados de Entrada'!$K$13:$K$35,MATCH(C543,'Dados de Entrada'!$J$13:$J$35,1)+1)-INDEX('Dados de Entrada'!$K$13:$K$35,MATCH(C543,'Dados de Entrada'!$J$13:$J$35,1)))/
(INDEX('Dados de Entrada'!$J$13:$J$35,MATCH(C543,'Dados de Entrada'!$J$13:$J$35,1)+1)-INDEX('Dados de Entrada'!$J$13:$J$35,MATCH(C543,'Dados de Entrada'!$J$13:$J$35,1)))
))</f>
        <v/>
      </c>
      <c r="E543" s="101" t="str">
        <f>IF(B543="","",('Dados de Entrada'!O533/'Dados de Entrada'!$Q$6)*'Dados de Entrada'!$L$4)</f>
        <v/>
      </c>
      <c r="F543" s="101" t="str">
        <f t="shared" si="49"/>
        <v/>
      </c>
      <c r="G543" s="101" t="str">
        <f>IF(B543="","",VLOOKUP(MONTH(B543),Retiradas!$P$3:$S$14,3,FALSE))</f>
        <v/>
      </c>
      <c r="H543" s="137" t="str">
        <f>IF(B543="","",(VLOOKUP(MONTH(B543),Evaporação!$D$5:$F$16,3,FALSE)/(1000*3600*24*VLOOKUP(MONTH(B543),'Dados de Entrada'!$T$11:$V$22,3,FALSE)))*Simulação!D543)</f>
        <v/>
      </c>
      <c r="I543" s="146"/>
      <c r="J543" s="138" t="str">
        <f>IF(B543="","",(E543+I543-F543-G543-H543)*3600*24*VLOOKUP(MONTH(B543),'Dados de Entrada'!$T$11:$V$22,3,FALSE))</f>
        <v/>
      </c>
      <c r="K543" s="100" t="str">
        <f>IF(B543="","",IF(J543+K542&lt;'Dados de Entrada'!$G$7,IF(Simulação!J543+K542&lt;'Dados de Entrada'!$L$7,'Dados de Entrada'!$L$7,J543+K542),'Dados de Entrada'!$G$7))</f>
        <v/>
      </c>
      <c r="L543" s="101" t="str">
        <f>IF(B543="","",IF(AND(J543&gt;0,K543='Dados de Entrada'!$G$7),(J543/(3600*24*VLOOKUP(MONTH(B543),'Dados de Entrada'!$T$11:$V$22,3,FALSE))),0))</f>
        <v/>
      </c>
      <c r="M543" s="26" t="str">
        <f t="shared" si="50"/>
        <v/>
      </c>
      <c r="N543" s="102" t="str">
        <f>IF(B543="","",IF(K543='Dados de Entrada'!$L$7,1,0))</f>
        <v/>
      </c>
      <c r="O543" s="26" t="str">
        <f t="shared" si="51"/>
        <v/>
      </c>
      <c r="P543" s="110" t="str">
        <f>IF(B543="","",'Dados de Entrada'!$L$7)</f>
        <v/>
      </c>
      <c r="Q543" s="103" t="str">
        <f t="shared" si="52"/>
        <v/>
      </c>
      <c r="U543" s="18"/>
    </row>
    <row r="544" spans="1:21" ht="14.25" customHeight="1" x14ac:dyDescent="0.25">
      <c r="A544" s="18"/>
      <c r="B544" s="99" t="str">
        <f>IF(AND(YEAR('Dados de Entrada'!N534)&gt;=$D$18,YEAR('Dados de Entrada'!N534)&lt;=$D$19),'Dados de Entrada'!N534,"")</f>
        <v/>
      </c>
      <c r="C544" s="100" t="str">
        <f t="shared" si="48"/>
        <v/>
      </c>
      <c r="D544" s="97" t="str">
        <f>IF(B544="","",IFERROR(
INDEX('Dados de Entrada'!$K$13:$K$35,MATCH(C544,'Dados de Entrada'!$J$13:$J$35,0)),
INDEX('Dados de Entrada'!$K$13:$K$35,MATCH(C544,'Dados de Entrada'!$J$13:$J$35,1))+
(C544-INDEX('Dados de Entrada'!$J$13:$J$35,MATCH(C544,'Dados de Entrada'!$J$13:$J$35,1)))*
(INDEX('Dados de Entrada'!$K$13:$K$35,MATCH(C544,'Dados de Entrada'!$J$13:$J$35,1)+1)-INDEX('Dados de Entrada'!$K$13:$K$35,MATCH(C544,'Dados de Entrada'!$J$13:$J$35,1)))/
(INDEX('Dados de Entrada'!$J$13:$J$35,MATCH(C544,'Dados de Entrada'!$J$13:$J$35,1)+1)-INDEX('Dados de Entrada'!$J$13:$J$35,MATCH(C544,'Dados de Entrada'!$J$13:$J$35,1)))
))</f>
        <v/>
      </c>
      <c r="E544" s="101" t="str">
        <f>IF(B544="","",('Dados de Entrada'!O534/'Dados de Entrada'!$Q$6)*'Dados de Entrada'!$L$4)</f>
        <v/>
      </c>
      <c r="F544" s="101" t="str">
        <f t="shared" si="49"/>
        <v/>
      </c>
      <c r="G544" s="101" t="str">
        <f>IF(B544="","",VLOOKUP(MONTH(B544),Retiradas!$P$3:$S$14,3,FALSE))</f>
        <v/>
      </c>
      <c r="H544" s="137" t="str">
        <f>IF(B544="","",(VLOOKUP(MONTH(B544),Evaporação!$D$5:$F$16,3,FALSE)/(1000*3600*24*VLOOKUP(MONTH(B544),'Dados de Entrada'!$T$11:$V$22,3,FALSE)))*Simulação!D544)</f>
        <v/>
      </c>
      <c r="I544" s="146"/>
      <c r="J544" s="138" t="str">
        <f>IF(B544="","",(E544+I544-F544-G544-H544)*3600*24*VLOOKUP(MONTH(B544),'Dados de Entrada'!$T$11:$V$22,3,FALSE))</f>
        <v/>
      </c>
      <c r="K544" s="100" t="str">
        <f>IF(B544="","",IF(J544+K543&lt;'Dados de Entrada'!$G$7,IF(Simulação!J544+K543&lt;'Dados de Entrada'!$L$7,'Dados de Entrada'!$L$7,J544+K543),'Dados de Entrada'!$G$7))</f>
        <v/>
      </c>
      <c r="L544" s="101" t="str">
        <f>IF(B544="","",IF(AND(J544&gt;0,K544='Dados de Entrada'!$G$7),(J544/(3600*24*VLOOKUP(MONTH(B544),'Dados de Entrada'!$T$11:$V$22,3,FALSE))),0))</f>
        <v/>
      </c>
      <c r="M544" s="26" t="str">
        <f t="shared" si="50"/>
        <v/>
      </c>
      <c r="N544" s="102" t="str">
        <f>IF(B544="","",IF(K544='Dados de Entrada'!$L$7,1,0))</f>
        <v/>
      </c>
      <c r="O544" s="26" t="str">
        <f t="shared" si="51"/>
        <v/>
      </c>
      <c r="P544" s="110" t="str">
        <f>IF(B544="","",'Dados de Entrada'!$L$7)</f>
        <v/>
      </c>
      <c r="Q544" s="103" t="str">
        <f t="shared" si="52"/>
        <v/>
      </c>
      <c r="U544" s="18"/>
    </row>
    <row r="545" spans="1:21" ht="14.25" customHeight="1" x14ac:dyDescent="0.25">
      <c r="A545" s="18"/>
      <c r="B545" s="99" t="str">
        <f>IF(AND(YEAR('Dados de Entrada'!N535)&gt;=$D$18,YEAR('Dados de Entrada'!N535)&lt;=$D$19),'Dados de Entrada'!N535,"")</f>
        <v/>
      </c>
      <c r="C545" s="100" t="str">
        <f t="shared" si="48"/>
        <v/>
      </c>
      <c r="D545" s="97" t="str">
        <f>IF(B545="","",IFERROR(
INDEX('Dados de Entrada'!$K$13:$K$35,MATCH(C545,'Dados de Entrada'!$J$13:$J$35,0)),
INDEX('Dados de Entrada'!$K$13:$K$35,MATCH(C545,'Dados de Entrada'!$J$13:$J$35,1))+
(C545-INDEX('Dados de Entrada'!$J$13:$J$35,MATCH(C545,'Dados de Entrada'!$J$13:$J$35,1)))*
(INDEX('Dados de Entrada'!$K$13:$K$35,MATCH(C545,'Dados de Entrada'!$J$13:$J$35,1)+1)-INDEX('Dados de Entrada'!$K$13:$K$35,MATCH(C545,'Dados de Entrada'!$J$13:$J$35,1)))/
(INDEX('Dados de Entrada'!$J$13:$J$35,MATCH(C545,'Dados de Entrada'!$J$13:$J$35,1)+1)-INDEX('Dados de Entrada'!$J$13:$J$35,MATCH(C545,'Dados de Entrada'!$J$13:$J$35,1)))
))</f>
        <v/>
      </c>
      <c r="E545" s="101" t="str">
        <f>IF(B545="","",('Dados de Entrada'!O535/'Dados de Entrada'!$Q$6)*'Dados de Entrada'!$L$4)</f>
        <v/>
      </c>
      <c r="F545" s="101" t="str">
        <f t="shared" si="49"/>
        <v/>
      </c>
      <c r="G545" s="101" t="str">
        <f>IF(B545="","",VLOOKUP(MONTH(B545),Retiradas!$P$3:$S$14,3,FALSE))</f>
        <v/>
      </c>
      <c r="H545" s="137" t="str">
        <f>IF(B545="","",(VLOOKUP(MONTH(B545),Evaporação!$D$5:$F$16,3,FALSE)/(1000*3600*24*VLOOKUP(MONTH(B545),'Dados de Entrada'!$T$11:$V$22,3,FALSE)))*Simulação!D545)</f>
        <v/>
      </c>
      <c r="I545" s="146"/>
      <c r="J545" s="138" t="str">
        <f>IF(B545="","",(E545+I545-F545-G545-H545)*3600*24*VLOOKUP(MONTH(B545),'Dados de Entrada'!$T$11:$V$22,3,FALSE))</f>
        <v/>
      </c>
      <c r="K545" s="100" t="str">
        <f>IF(B545="","",IF(J545+K544&lt;'Dados de Entrada'!$G$7,IF(Simulação!J545+K544&lt;'Dados de Entrada'!$L$7,'Dados de Entrada'!$L$7,J545+K544),'Dados de Entrada'!$G$7))</f>
        <v/>
      </c>
      <c r="L545" s="101" t="str">
        <f>IF(B545="","",IF(AND(J545&gt;0,K545='Dados de Entrada'!$G$7),(J545/(3600*24*VLOOKUP(MONTH(B545),'Dados de Entrada'!$T$11:$V$22,3,FALSE))),0))</f>
        <v/>
      </c>
      <c r="M545" s="26" t="str">
        <f t="shared" si="50"/>
        <v/>
      </c>
      <c r="N545" s="102" t="str">
        <f>IF(B545="","",IF(K545='Dados de Entrada'!$L$7,1,0))</f>
        <v/>
      </c>
      <c r="O545" s="26" t="str">
        <f t="shared" si="51"/>
        <v/>
      </c>
      <c r="P545" s="110" t="str">
        <f>IF(B545="","",'Dados de Entrada'!$L$7)</f>
        <v/>
      </c>
      <c r="Q545" s="103" t="str">
        <f t="shared" si="52"/>
        <v/>
      </c>
      <c r="U545" s="18"/>
    </row>
    <row r="546" spans="1:21" ht="14.25" customHeight="1" x14ac:dyDescent="0.25">
      <c r="A546" s="18"/>
      <c r="B546" s="99" t="str">
        <f>IF(AND(YEAR('Dados de Entrada'!N536)&gt;=$D$18,YEAR('Dados de Entrada'!N536)&lt;=$D$19),'Dados de Entrada'!N536,"")</f>
        <v/>
      </c>
      <c r="C546" s="100" t="str">
        <f t="shared" si="48"/>
        <v/>
      </c>
      <c r="D546" s="97" t="str">
        <f>IF(B546="","",IFERROR(
INDEX('Dados de Entrada'!$K$13:$K$35,MATCH(C546,'Dados de Entrada'!$J$13:$J$35,0)),
INDEX('Dados de Entrada'!$K$13:$K$35,MATCH(C546,'Dados de Entrada'!$J$13:$J$35,1))+
(C546-INDEX('Dados de Entrada'!$J$13:$J$35,MATCH(C546,'Dados de Entrada'!$J$13:$J$35,1)))*
(INDEX('Dados de Entrada'!$K$13:$K$35,MATCH(C546,'Dados de Entrada'!$J$13:$J$35,1)+1)-INDEX('Dados de Entrada'!$K$13:$K$35,MATCH(C546,'Dados de Entrada'!$J$13:$J$35,1)))/
(INDEX('Dados de Entrada'!$J$13:$J$35,MATCH(C546,'Dados de Entrada'!$J$13:$J$35,1)+1)-INDEX('Dados de Entrada'!$J$13:$J$35,MATCH(C546,'Dados de Entrada'!$J$13:$J$35,1)))
))</f>
        <v/>
      </c>
      <c r="E546" s="101" t="str">
        <f>IF(B546="","",('Dados de Entrada'!O536/'Dados de Entrada'!$Q$6)*'Dados de Entrada'!$L$4)</f>
        <v/>
      </c>
      <c r="F546" s="101" t="str">
        <f t="shared" si="49"/>
        <v/>
      </c>
      <c r="G546" s="101" t="str">
        <f>IF(B546="","",VLOOKUP(MONTH(B546),Retiradas!$P$3:$S$14,3,FALSE))</f>
        <v/>
      </c>
      <c r="H546" s="137" t="str">
        <f>IF(B546="","",(VLOOKUP(MONTH(B546),Evaporação!$D$5:$F$16,3,FALSE)/(1000*3600*24*VLOOKUP(MONTH(B546),'Dados de Entrada'!$T$11:$V$22,3,FALSE)))*Simulação!D546)</f>
        <v/>
      </c>
      <c r="I546" s="146"/>
      <c r="J546" s="138" t="str">
        <f>IF(B546="","",(E546+I546-F546-G546-H546)*3600*24*VLOOKUP(MONTH(B546),'Dados de Entrada'!$T$11:$V$22,3,FALSE))</f>
        <v/>
      </c>
      <c r="K546" s="100" t="str">
        <f>IF(B546="","",IF(J546+K545&lt;'Dados de Entrada'!$G$7,IF(Simulação!J546+K545&lt;'Dados de Entrada'!$L$7,'Dados de Entrada'!$L$7,J546+K545),'Dados de Entrada'!$G$7))</f>
        <v/>
      </c>
      <c r="L546" s="101" t="str">
        <f>IF(B546="","",IF(AND(J546&gt;0,K546='Dados de Entrada'!$G$7),(J546/(3600*24*VLOOKUP(MONTH(B546),'Dados de Entrada'!$T$11:$V$22,3,FALSE))),0))</f>
        <v/>
      </c>
      <c r="M546" s="26" t="str">
        <f t="shared" si="50"/>
        <v/>
      </c>
      <c r="N546" s="102" t="str">
        <f>IF(B546="","",IF(K546='Dados de Entrada'!$L$7,1,0))</f>
        <v/>
      </c>
      <c r="O546" s="26" t="str">
        <f t="shared" si="51"/>
        <v/>
      </c>
      <c r="P546" s="110" t="str">
        <f>IF(B546="","",'Dados de Entrada'!$L$7)</f>
        <v/>
      </c>
      <c r="Q546" s="103" t="str">
        <f t="shared" si="52"/>
        <v/>
      </c>
      <c r="U546" s="18"/>
    </row>
    <row r="547" spans="1:21" ht="14.25" customHeight="1" x14ac:dyDescent="0.25">
      <c r="A547" s="18"/>
      <c r="B547" s="99" t="str">
        <f>IF(AND(YEAR('Dados de Entrada'!N537)&gt;=$D$18,YEAR('Dados de Entrada'!N537)&lt;=$D$19),'Dados de Entrada'!N537,"")</f>
        <v/>
      </c>
      <c r="C547" s="100" t="str">
        <f t="shared" si="48"/>
        <v/>
      </c>
      <c r="D547" s="97" t="str">
        <f>IF(B547="","",IFERROR(
INDEX('Dados de Entrada'!$K$13:$K$35,MATCH(C547,'Dados de Entrada'!$J$13:$J$35,0)),
INDEX('Dados de Entrada'!$K$13:$K$35,MATCH(C547,'Dados de Entrada'!$J$13:$J$35,1))+
(C547-INDEX('Dados de Entrada'!$J$13:$J$35,MATCH(C547,'Dados de Entrada'!$J$13:$J$35,1)))*
(INDEX('Dados de Entrada'!$K$13:$K$35,MATCH(C547,'Dados de Entrada'!$J$13:$J$35,1)+1)-INDEX('Dados de Entrada'!$K$13:$K$35,MATCH(C547,'Dados de Entrada'!$J$13:$J$35,1)))/
(INDEX('Dados de Entrada'!$J$13:$J$35,MATCH(C547,'Dados de Entrada'!$J$13:$J$35,1)+1)-INDEX('Dados de Entrada'!$J$13:$J$35,MATCH(C547,'Dados de Entrada'!$J$13:$J$35,1)))
))</f>
        <v/>
      </c>
      <c r="E547" s="101" t="str">
        <f>IF(B547="","",('Dados de Entrada'!O537/'Dados de Entrada'!$Q$6)*'Dados de Entrada'!$L$4)</f>
        <v/>
      </c>
      <c r="F547" s="101" t="str">
        <f t="shared" si="49"/>
        <v/>
      </c>
      <c r="G547" s="101" t="str">
        <f>IF(B547="","",VLOOKUP(MONTH(B547),Retiradas!$P$3:$S$14,3,FALSE))</f>
        <v/>
      </c>
      <c r="H547" s="137" t="str">
        <f>IF(B547="","",(VLOOKUP(MONTH(B547),Evaporação!$D$5:$F$16,3,FALSE)/(1000*3600*24*VLOOKUP(MONTH(B547),'Dados de Entrada'!$T$11:$V$22,3,FALSE)))*Simulação!D547)</f>
        <v/>
      </c>
      <c r="I547" s="146"/>
      <c r="J547" s="138" t="str">
        <f>IF(B547="","",(E547+I547-F547-G547-H547)*3600*24*VLOOKUP(MONTH(B547),'Dados de Entrada'!$T$11:$V$22,3,FALSE))</f>
        <v/>
      </c>
      <c r="K547" s="100" t="str">
        <f>IF(B547="","",IF(J547+K546&lt;'Dados de Entrada'!$G$7,IF(Simulação!J547+K546&lt;'Dados de Entrada'!$L$7,'Dados de Entrada'!$L$7,J547+K546),'Dados de Entrada'!$G$7))</f>
        <v/>
      </c>
      <c r="L547" s="101" t="str">
        <f>IF(B547="","",IF(AND(J547&gt;0,K547='Dados de Entrada'!$G$7),(J547/(3600*24*VLOOKUP(MONTH(B547),'Dados de Entrada'!$T$11:$V$22,3,FALSE))),0))</f>
        <v/>
      </c>
      <c r="M547" s="26" t="str">
        <f t="shared" si="50"/>
        <v/>
      </c>
      <c r="N547" s="102" t="str">
        <f>IF(B547="","",IF(K547='Dados de Entrada'!$L$7,1,0))</f>
        <v/>
      </c>
      <c r="O547" s="26" t="str">
        <f t="shared" si="51"/>
        <v/>
      </c>
      <c r="P547" s="110" t="str">
        <f>IF(B547="","",'Dados de Entrada'!$L$7)</f>
        <v/>
      </c>
      <c r="Q547" s="103" t="str">
        <f t="shared" si="52"/>
        <v/>
      </c>
      <c r="U547" s="18"/>
    </row>
    <row r="548" spans="1:21" ht="14.25" customHeight="1" x14ac:dyDescent="0.25">
      <c r="A548" s="18"/>
      <c r="B548" s="99" t="str">
        <f>IF(AND(YEAR('Dados de Entrada'!N538)&gt;=$D$18,YEAR('Dados de Entrada'!N538)&lt;=$D$19),'Dados de Entrada'!N538,"")</f>
        <v/>
      </c>
      <c r="C548" s="100" t="str">
        <f t="shared" si="48"/>
        <v/>
      </c>
      <c r="D548" s="97" t="str">
        <f>IF(B548="","",IFERROR(
INDEX('Dados de Entrada'!$K$13:$K$35,MATCH(C548,'Dados de Entrada'!$J$13:$J$35,0)),
INDEX('Dados de Entrada'!$K$13:$K$35,MATCH(C548,'Dados de Entrada'!$J$13:$J$35,1))+
(C548-INDEX('Dados de Entrada'!$J$13:$J$35,MATCH(C548,'Dados de Entrada'!$J$13:$J$35,1)))*
(INDEX('Dados de Entrada'!$K$13:$K$35,MATCH(C548,'Dados de Entrada'!$J$13:$J$35,1)+1)-INDEX('Dados de Entrada'!$K$13:$K$35,MATCH(C548,'Dados de Entrada'!$J$13:$J$35,1)))/
(INDEX('Dados de Entrada'!$J$13:$J$35,MATCH(C548,'Dados de Entrada'!$J$13:$J$35,1)+1)-INDEX('Dados de Entrada'!$J$13:$J$35,MATCH(C548,'Dados de Entrada'!$J$13:$J$35,1)))
))</f>
        <v/>
      </c>
      <c r="E548" s="101" t="str">
        <f>IF(B548="","",('Dados de Entrada'!O538/'Dados de Entrada'!$Q$6)*'Dados de Entrada'!$L$4)</f>
        <v/>
      </c>
      <c r="F548" s="101" t="str">
        <f t="shared" si="49"/>
        <v/>
      </c>
      <c r="G548" s="101" t="str">
        <f>IF(B548="","",VLOOKUP(MONTH(B548),Retiradas!$P$3:$S$14,3,FALSE))</f>
        <v/>
      </c>
      <c r="H548" s="137" t="str">
        <f>IF(B548="","",(VLOOKUP(MONTH(B548),Evaporação!$D$5:$F$16,3,FALSE)/(1000*3600*24*VLOOKUP(MONTH(B548),'Dados de Entrada'!$T$11:$V$22,3,FALSE)))*Simulação!D548)</f>
        <v/>
      </c>
      <c r="I548" s="146"/>
      <c r="J548" s="138" t="str">
        <f>IF(B548="","",(E548+I548-F548-G548-H548)*3600*24*VLOOKUP(MONTH(B548),'Dados de Entrada'!$T$11:$V$22,3,FALSE))</f>
        <v/>
      </c>
      <c r="K548" s="100" t="str">
        <f>IF(B548="","",IF(J548+K547&lt;'Dados de Entrada'!$G$7,IF(Simulação!J548+K547&lt;'Dados de Entrada'!$L$7,'Dados de Entrada'!$L$7,J548+K547),'Dados de Entrada'!$G$7))</f>
        <v/>
      </c>
      <c r="L548" s="101" t="str">
        <f>IF(B548="","",IF(AND(J548&gt;0,K548='Dados de Entrada'!$G$7),(J548/(3600*24*VLOOKUP(MONTH(B548),'Dados de Entrada'!$T$11:$V$22,3,FALSE))),0))</f>
        <v/>
      </c>
      <c r="M548" s="26" t="str">
        <f t="shared" si="50"/>
        <v/>
      </c>
      <c r="N548" s="102" t="str">
        <f>IF(B548="","",IF(K548='Dados de Entrada'!$L$7,1,0))</f>
        <v/>
      </c>
      <c r="O548" s="26" t="str">
        <f t="shared" si="51"/>
        <v/>
      </c>
      <c r="P548" s="110" t="str">
        <f>IF(B548="","",'Dados de Entrada'!$L$7)</f>
        <v/>
      </c>
      <c r="Q548" s="103" t="str">
        <f t="shared" si="52"/>
        <v/>
      </c>
      <c r="U548" s="18"/>
    </row>
    <row r="549" spans="1:21" ht="14.25" customHeight="1" x14ac:dyDescent="0.25">
      <c r="A549" s="18"/>
      <c r="B549" s="99" t="str">
        <f>IF(AND(YEAR('Dados de Entrada'!N539)&gt;=$D$18,YEAR('Dados de Entrada'!N539)&lt;=$D$19),'Dados de Entrada'!N539,"")</f>
        <v/>
      </c>
      <c r="C549" s="100" t="str">
        <f t="shared" si="48"/>
        <v/>
      </c>
      <c r="D549" s="97" t="str">
        <f>IF(B549="","",IFERROR(
INDEX('Dados de Entrada'!$K$13:$K$35,MATCH(C549,'Dados de Entrada'!$J$13:$J$35,0)),
INDEX('Dados de Entrada'!$K$13:$K$35,MATCH(C549,'Dados de Entrada'!$J$13:$J$35,1))+
(C549-INDEX('Dados de Entrada'!$J$13:$J$35,MATCH(C549,'Dados de Entrada'!$J$13:$J$35,1)))*
(INDEX('Dados de Entrada'!$K$13:$K$35,MATCH(C549,'Dados de Entrada'!$J$13:$J$35,1)+1)-INDEX('Dados de Entrada'!$K$13:$K$35,MATCH(C549,'Dados de Entrada'!$J$13:$J$35,1)))/
(INDEX('Dados de Entrada'!$J$13:$J$35,MATCH(C549,'Dados de Entrada'!$J$13:$J$35,1)+1)-INDEX('Dados de Entrada'!$J$13:$J$35,MATCH(C549,'Dados de Entrada'!$J$13:$J$35,1)))
))</f>
        <v/>
      </c>
      <c r="E549" s="101" t="str">
        <f>IF(B549="","",('Dados de Entrada'!O539/'Dados de Entrada'!$Q$6)*'Dados de Entrada'!$L$4)</f>
        <v/>
      </c>
      <c r="F549" s="101" t="str">
        <f t="shared" si="49"/>
        <v/>
      </c>
      <c r="G549" s="101" t="str">
        <f>IF(B549="","",VLOOKUP(MONTH(B549),Retiradas!$P$3:$S$14,3,FALSE))</f>
        <v/>
      </c>
      <c r="H549" s="137" t="str">
        <f>IF(B549="","",(VLOOKUP(MONTH(B549),Evaporação!$D$5:$F$16,3,FALSE)/(1000*3600*24*VLOOKUP(MONTH(B549),'Dados de Entrada'!$T$11:$V$22,3,FALSE)))*Simulação!D549)</f>
        <v/>
      </c>
      <c r="I549" s="146"/>
      <c r="J549" s="138" t="str">
        <f>IF(B549="","",(E549+I549-F549-G549-H549)*3600*24*VLOOKUP(MONTH(B549),'Dados de Entrada'!$T$11:$V$22,3,FALSE))</f>
        <v/>
      </c>
      <c r="K549" s="100" t="str">
        <f>IF(B549="","",IF(J549+K548&lt;'Dados de Entrada'!$G$7,IF(Simulação!J549+K548&lt;'Dados de Entrada'!$L$7,'Dados de Entrada'!$L$7,J549+K548),'Dados de Entrada'!$G$7))</f>
        <v/>
      </c>
      <c r="L549" s="101" t="str">
        <f>IF(B549="","",IF(AND(J549&gt;0,K549='Dados de Entrada'!$G$7),(J549/(3600*24*VLOOKUP(MONTH(B549),'Dados de Entrada'!$T$11:$V$22,3,FALSE))),0))</f>
        <v/>
      </c>
      <c r="M549" s="26" t="str">
        <f t="shared" si="50"/>
        <v/>
      </c>
      <c r="N549" s="102" t="str">
        <f>IF(B549="","",IF(K549='Dados de Entrada'!$L$7,1,0))</f>
        <v/>
      </c>
      <c r="O549" s="26" t="str">
        <f t="shared" si="51"/>
        <v/>
      </c>
      <c r="P549" s="110" t="str">
        <f>IF(B549="","",'Dados de Entrada'!$L$7)</f>
        <v/>
      </c>
      <c r="Q549" s="103" t="str">
        <f t="shared" si="52"/>
        <v/>
      </c>
      <c r="U549" s="18"/>
    </row>
    <row r="550" spans="1:21" ht="14.25" customHeight="1" x14ac:dyDescent="0.25">
      <c r="A550" s="18"/>
      <c r="B550" s="99" t="str">
        <f>IF(AND(YEAR('Dados de Entrada'!N540)&gt;=$D$18,YEAR('Dados de Entrada'!N540)&lt;=$D$19),'Dados de Entrada'!N540,"")</f>
        <v/>
      </c>
      <c r="C550" s="100" t="str">
        <f t="shared" si="48"/>
        <v/>
      </c>
      <c r="D550" s="97" t="str">
        <f>IF(B550="","",IFERROR(
INDEX('Dados de Entrada'!$K$13:$K$35,MATCH(C550,'Dados de Entrada'!$J$13:$J$35,0)),
INDEX('Dados de Entrada'!$K$13:$K$35,MATCH(C550,'Dados de Entrada'!$J$13:$J$35,1))+
(C550-INDEX('Dados de Entrada'!$J$13:$J$35,MATCH(C550,'Dados de Entrada'!$J$13:$J$35,1)))*
(INDEX('Dados de Entrada'!$K$13:$K$35,MATCH(C550,'Dados de Entrada'!$J$13:$J$35,1)+1)-INDEX('Dados de Entrada'!$K$13:$K$35,MATCH(C550,'Dados de Entrada'!$J$13:$J$35,1)))/
(INDEX('Dados de Entrada'!$J$13:$J$35,MATCH(C550,'Dados de Entrada'!$J$13:$J$35,1)+1)-INDEX('Dados de Entrada'!$J$13:$J$35,MATCH(C550,'Dados de Entrada'!$J$13:$J$35,1)))
))</f>
        <v/>
      </c>
      <c r="E550" s="101" t="str">
        <f>IF(B550="","",('Dados de Entrada'!O540/'Dados de Entrada'!$Q$6)*'Dados de Entrada'!$L$4)</f>
        <v/>
      </c>
      <c r="F550" s="101" t="str">
        <f t="shared" si="49"/>
        <v/>
      </c>
      <c r="G550" s="101" t="str">
        <f>IF(B550="","",VLOOKUP(MONTH(B550),Retiradas!$P$3:$S$14,3,FALSE))</f>
        <v/>
      </c>
      <c r="H550" s="137" t="str">
        <f>IF(B550="","",(VLOOKUP(MONTH(B550),Evaporação!$D$5:$F$16,3,FALSE)/(1000*3600*24*VLOOKUP(MONTH(B550),'Dados de Entrada'!$T$11:$V$22,3,FALSE)))*Simulação!D550)</f>
        <v/>
      </c>
      <c r="I550" s="146"/>
      <c r="J550" s="138" t="str">
        <f>IF(B550="","",(E550+I550-F550-G550-H550)*3600*24*VLOOKUP(MONTH(B550),'Dados de Entrada'!$T$11:$V$22,3,FALSE))</f>
        <v/>
      </c>
      <c r="K550" s="100" t="str">
        <f>IF(B550="","",IF(J550+K549&lt;'Dados de Entrada'!$G$7,IF(Simulação!J550+K549&lt;'Dados de Entrada'!$L$7,'Dados de Entrada'!$L$7,J550+K549),'Dados de Entrada'!$G$7))</f>
        <v/>
      </c>
      <c r="L550" s="101" t="str">
        <f>IF(B550="","",IF(AND(J550&gt;0,K550='Dados de Entrada'!$G$7),(J550/(3600*24*VLOOKUP(MONTH(B550),'Dados de Entrada'!$T$11:$V$22,3,FALSE))),0))</f>
        <v/>
      </c>
      <c r="M550" s="26" t="str">
        <f t="shared" si="50"/>
        <v/>
      </c>
      <c r="N550" s="102" t="str">
        <f>IF(B550="","",IF(K550='Dados de Entrada'!$L$7,1,0))</f>
        <v/>
      </c>
      <c r="O550" s="26" t="str">
        <f t="shared" si="51"/>
        <v/>
      </c>
      <c r="P550" s="110" t="str">
        <f>IF(B550="","",'Dados de Entrada'!$L$7)</f>
        <v/>
      </c>
      <c r="Q550" s="103" t="str">
        <f t="shared" si="52"/>
        <v/>
      </c>
      <c r="U550" s="18"/>
    </row>
    <row r="551" spans="1:21" ht="14.25" customHeight="1" x14ac:dyDescent="0.25">
      <c r="A551" s="18"/>
      <c r="B551" s="99" t="str">
        <f>IF(AND(YEAR('Dados de Entrada'!N541)&gt;=$D$18,YEAR('Dados de Entrada'!N541)&lt;=$D$19),'Dados de Entrada'!N541,"")</f>
        <v/>
      </c>
      <c r="C551" s="100" t="str">
        <f t="shared" si="48"/>
        <v/>
      </c>
      <c r="D551" s="97" t="str">
        <f>IF(B551="","",IFERROR(
INDEX('Dados de Entrada'!$K$13:$K$35,MATCH(C551,'Dados de Entrada'!$J$13:$J$35,0)),
INDEX('Dados de Entrada'!$K$13:$K$35,MATCH(C551,'Dados de Entrada'!$J$13:$J$35,1))+
(C551-INDEX('Dados de Entrada'!$J$13:$J$35,MATCH(C551,'Dados de Entrada'!$J$13:$J$35,1)))*
(INDEX('Dados de Entrada'!$K$13:$K$35,MATCH(C551,'Dados de Entrada'!$J$13:$J$35,1)+1)-INDEX('Dados de Entrada'!$K$13:$K$35,MATCH(C551,'Dados de Entrada'!$J$13:$J$35,1)))/
(INDEX('Dados de Entrada'!$J$13:$J$35,MATCH(C551,'Dados de Entrada'!$J$13:$J$35,1)+1)-INDEX('Dados de Entrada'!$J$13:$J$35,MATCH(C551,'Dados de Entrada'!$J$13:$J$35,1)))
))</f>
        <v/>
      </c>
      <c r="E551" s="101" t="str">
        <f>IF(B551="","",('Dados de Entrada'!O541/'Dados de Entrada'!$Q$6)*'Dados de Entrada'!$L$4)</f>
        <v/>
      </c>
      <c r="F551" s="101" t="str">
        <f t="shared" si="49"/>
        <v/>
      </c>
      <c r="G551" s="101" t="str">
        <f>IF(B551="","",VLOOKUP(MONTH(B551),Retiradas!$P$3:$S$14,3,FALSE))</f>
        <v/>
      </c>
      <c r="H551" s="137" t="str">
        <f>IF(B551="","",(VLOOKUP(MONTH(B551),Evaporação!$D$5:$F$16,3,FALSE)/(1000*3600*24*VLOOKUP(MONTH(B551),'Dados de Entrada'!$T$11:$V$22,3,FALSE)))*Simulação!D551)</f>
        <v/>
      </c>
      <c r="I551" s="146"/>
      <c r="J551" s="138" t="str">
        <f>IF(B551="","",(E551+I551-F551-G551-H551)*3600*24*VLOOKUP(MONTH(B551),'Dados de Entrada'!$T$11:$V$22,3,FALSE))</f>
        <v/>
      </c>
      <c r="K551" s="100" t="str">
        <f>IF(B551="","",IF(J551+K550&lt;'Dados de Entrada'!$G$7,IF(Simulação!J551+K550&lt;'Dados de Entrada'!$L$7,'Dados de Entrada'!$L$7,J551+K550),'Dados de Entrada'!$G$7))</f>
        <v/>
      </c>
      <c r="L551" s="101" t="str">
        <f>IF(B551="","",IF(AND(J551&gt;0,K551='Dados de Entrada'!$G$7),(J551/(3600*24*VLOOKUP(MONTH(B551),'Dados de Entrada'!$T$11:$V$22,3,FALSE))),0))</f>
        <v/>
      </c>
      <c r="M551" s="26" t="str">
        <f t="shared" si="50"/>
        <v/>
      </c>
      <c r="N551" s="102" t="str">
        <f>IF(B551="","",IF(K551='Dados de Entrada'!$L$7,1,0))</f>
        <v/>
      </c>
      <c r="O551" s="26" t="str">
        <f t="shared" si="51"/>
        <v/>
      </c>
      <c r="P551" s="110" t="str">
        <f>IF(B551="","",'Dados de Entrada'!$L$7)</f>
        <v/>
      </c>
      <c r="Q551" s="103" t="str">
        <f t="shared" si="52"/>
        <v/>
      </c>
      <c r="U551" s="18"/>
    </row>
    <row r="552" spans="1:21" ht="14.25" customHeight="1" x14ac:dyDescent="0.25">
      <c r="A552" s="18"/>
      <c r="B552" s="99" t="str">
        <f>IF(AND(YEAR('Dados de Entrada'!N542)&gt;=$D$18,YEAR('Dados de Entrada'!N542)&lt;=$D$19),'Dados de Entrada'!N542,"")</f>
        <v/>
      </c>
      <c r="C552" s="100" t="str">
        <f t="shared" si="48"/>
        <v/>
      </c>
      <c r="D552" s="97" t="str">
        <f>IF(B552="","",IFERROR(
INDEX('Dados de Entrada'!$K$13:$K$35,MATCH(C552,'Dados de Entrada'!$J$13:$J$35,0)),
INDEX('Dados de Entrada'!$K$13:$K$35,MATCH(C552,'Dados de Entrada'!$J$13:$J$35,1))+
(C552-INDEX('Dados de Entrada'!$J$13:$J$35,MATCH(C552,'Dados de Entrada'!$J$13:$J$35,1)))*
(INDEX('Dados de Entrada'!$K$13:$K$35,MATCH(C552,'Dados de Entrada'!$J$13:$J$35,1)+1)-INDEX('Dados de Entrada'!$K$13:$K$35,MATCH(C552,'Dados de Entrada'!$J$13:$J$35,1)))/
(INDEX('Dados de Entrada'!$J$13:$J$35,MATCH(C552,'Dados de Entrada'!$J$13:$J$35,1)+1)-INDEX('Dados de Entrada'!$J$13:$J$35,MATCH(C552,'Dados de Entrada'!$J$13:$J$35,1)))
))</f>
        <v/>
      </c>
      <c r="E552" s="101" t="str">
        <f>IF(B552="","",('Dados de Entrada'!O542/'Dados de Entrada'!$Q$6)*'Dados de Entrada'!$L$4)</f>
        <v/>
      </c>
      <c r="F552" s="101" t="str">
        <f t="shared" si="49"/>
        <v/>
      </c>
      <c r="G552" s="101" t="str">
        <f>IF(B552="","",VLOOKUP(MONTH(B552),Retiradas!$P$3:$S$14,3,FALSE))</f>
        <v/>
      </c>
      <c r="H552" s="137" t="str">
        <f>IF(B552="","",(VLOOKUP(MONTH(B552),Evaporação!$D$5:$F$16,3,FALSE)/(1000*3600*24*VLOOKUP(MONTH(B552),'Dados de Entrada'!$T$11:$V$22,3,FALSE)))*Simulação!D552)</f>
        <v/>
      </c>
      <c r="I552" s="146"/>
      <c r="J552" s="138" t="str">
        <f>IF(B552="","",(E552+I552-F552-G552-H552)*3600*24*VLOOKUP(MONTH(B552),'Dados de Entrada'!$T$11:$V$22,3,FALSE))</f>
        <v/>
      </c>
      <c r="K552" s="100" t="str">
        <f>IF(B552="","",IF(J552+K551&lt;'Dados de Entrada'!$G$7,IF(Simulação!J552+K551&lt;'Dados de Entrada'!$L$7,'Dados de Entrada'!$L$7,J552+K551),'Dados de Entrada'!$G$7))</f>
        <v/>
      </c>
      <c r="L552" s="101" t="str">
        <f>IF(B552="","",IF(AND(J552&gt;0,K552='Dados de Entrada'!$G$7),(J552/(3600*24*VLOOKUP(MONTH(B552),'Dados de Entrada'!$T$11:$V$22,3,FALSE))),0))</f>
        <v/>
      </c>
      <c r="M552" s="26" t="str">
        <f t="shared" si="50"/>
        <v/>
      </c>
      <c r="N552" s="102" t="str">
        <f>IF(B552="","",IF(K552='Dados de Entrada'!$L$7,1,0))</f>
        <v/>
      </c>
      <c r="O552" s="26" t="str">
        <f t="shared" si="51"/>
        <v/>
      </c>
      <c r="P552" s="110" t="str">
        <f>IF(B552="","",'Dados de Entrada'!$L$7)</f>
        <v/>
      </c>
      <c r="Q552" s="103" t="str">
        <f t="shared" si="52"/>
        <v/>
      </c>
      <c r="U552" s="18"/>
    </row>
    <row r="553" spans="1:21" ht="14.25" customHeight="1" x14ac:dyDescent="0.25">
      <c r="A553" s="18"/>
      <c r="B553" s="99" t="str">
        <f>IF(AND(YEAR('Dados de Entrada'!N543)&gt;=$D$18,YEAR('Dados de Entrada'!N543)&lt;=$D$19),'Dados de Entrada'!N543,"")</f>
        <v/>
      </c>
      <c r="C553" s="100" t="str">
        <f t="shared" si="48"/>
        <v/>
      </c>
      <c r="D553" s="97" t="str">
        <f>IF(B553="","",IFERROR(
INDEX('Dados de Entrada'!$K$13:$K$35,MATCH(C553,'Dados de Entrada'!$J$13:$J$35,0)),
INDEX('Dados de Entrada'!$K$13:$K$35,MATCH(C553,'Dados de Entrada'!$J$13:$J$35,1))+
(C553-INDEX('Dados de Entrada'!$J$13:$J$35,MATCH(C553,'Dados de Entrada'!$J$13:$J$35,1)))*
(INDEX('Dados de Entrada'!$K$13:$K$35,MATCH(C553,'Dados de Entrada'!$J$13:$J$35,1)+1)-INDEX('Dados de Entrada'!$K$13:$K$35,MATCH(C553,'Dados de Entrada'!$J$13:$J$35,1)))/
(INDEX('Dados de Entrada'!$J$13:$J$35,MATCH(C553,'Dados de Entrada'!$J$13:$J$35,1)+1)-INDEX('Dados de Entrada'!$J$13:$J$35,MATCH(C553,'Dados de Entrada'!$J$13:$J$35,1)))
))</f>
        <v/>
      </c>
      <c r="E553" s="101" t="str">
        <f>IF(B553="","",('Dados de Entrada'!O543/'Dados de Entrada'!$Q$6)*'Dados de Entrada'!$L$4)</f>
        <v/>
      </c>
      <c r="F553" s="101" t="str">
        <f t="shared" si="49"/>
        <v/>
      </c>
      <c r="G553" s="101" t="str">
        <f>IF(B553="","",VLOOKUP(MONTH(B553),Retiradas!$P$3:$S$14,3,FALSE))</f>
        <v/>
      </c>
      <c r="H553" s="137" t="str">
        <f>IF(B553="","",(VLOOKUP(MONTH(B553),Evaporação!$D$5:$F$16,3,FALSE)/(1000*3600*24*VLOOKUP(MONTH(B553),'Dados de Entrada'!$T$11:$V$22,3,FALSE)))*Simulação!D553)</f>
        <v/>
      </c>
      <c r="I553" s="146"/>
      <c r="J553" s="138" t="str">
        <f>IF(B553="","",(E553+I553-F553-G553-H553)*3600*24*VLOOKUP(MONTH(B553),'Dados de Entrada'!$T$11:$V$22,3,FALSE))</f>
        <v/>
      </c>
      <c r="K553" s="100" t="str">
        <f>IF(B553="","",IF(J553+K552&lt;'Dados de Entrada'!$G$7,IF(Simulação!J553+K552&lt;'Dados de Entrada'!$L$7,'Dados de Entrada'!$L$7,J553+K552),'Dados de Entrada'!$G$7))</f>
        <v/>
      </c>
      <c r="L553" s="101" t="str">
        <f>IF(B553="","",IF(AND(J553&gt;0,K553='Dados de Entrada'!$G$7),(J553/(3600*24*VLOOKUP(MONTH(B553),'Dados de Entrada'!$T$11:$V$22,3,FALSE))),0))</f>
        <v/>
      </c>
      <c r="M553" s="26" t="str">
        <f t="shared" si="50"/>
        <v/>
      </c>
      <c r="N553" s="102" t="str">
        <f>IF(B553="","",IF(K553='Dados de Entrada'!$L$7,1,0))</f>
        <v/>
      </c>
      <c r="O553" s="26" t="str">
        <f t="shared" si="51"/>
        <v/>
      </c>
      <c r="P553" s="110" t="str">
        <f>IF(B553="","",'Dados de Entrada'!$L$7)</f>
        <v/>
      </c>
      <c r="Q553" s="103" t="str">
        <f t="shared" si="52"/>
        <v/>
      </c>
      <c r="U553" s="18"/>
    </row>
    <row r="554" spans="1:21" ht="14.25" customHeight="1" x14ac:dyDescent="0.25">
      <c r="A554" s="18"/>
      <c r="B554" s="99" t="str">
        <f>IF(AND(YEAR('Dados de Entrada'!N544)&gt;=$D$18,YEAR('Dados de Entrada'!N544)&lt;=$D$19),'Dados de Entrada'!N544,"")</f>
        <v/>
      </c>
      <c r="C554" s="100" t="str">
        <f t="shared" si="48"/>
        <v/>
      </c>
      <c r="D554" s="97" t="str">
        <f>IF(B554="","",IFERROR(
INDEX('Dados de Entrada'!$K$13:$K$35,MATCH(C554,'Dados de Entrada'!$J$13:$J$35,0)),
INDEX('Dados de Entrada'!$K$13:$K$35,MATCH(C554,'Dados de Entrada'!$J$13:$J$35,1))+
(C554-INDEX('Dados de Entrada'!$J$13:$J$35,MATCH(C554,'Dados de Entrada'!$J$13:$J$35,1)))*
(INDEX('Dados de Entrada'!$K$13:$K$35,MATCH(C554,'Dados de Entrada'!$J$13:$J$35,1)+1)-INDEX('Dados de Entrada'!$K$13:$K$35,MATCH(C554,'Dados de Entrada'!$J$13:$J$35,1)))/
(INDEX('Dados de Entrada'!$J$13:$J$35,MATCH(C554,'Dados de Entrada'!$J$13:$J$35,1)+1)-INDEX('Dados de Entrada'!$J$13:$J$35,MATCH(C554,'Dados de Entrada'!$J$13:$J$35,1)))
))</f>
        <v/>
      </c>
      <c r="E554" s="101" t="str">
        <f>IF(B554="","",('Dados de Entrada'!O544/'Dados de Entrada'!$Q$6)*'Dados de Entrada'!$L$4)</f>
        <v/>
      </c>
      <c r="F554" s="101" t="str">
        <f t="shared" si="49"/>
        <v/>
      </c>
      <c r="G554" s="101" t="str">
        <f>IF(B554="","",VLOOKUP(MONTH(B554),Retiradas!$P$3:$S$14,3,FALSE))</f>
        <v/>
      </c>
      <c r="H554" s="137" t="str">
        <f>IF(B554="","",(VLOOKUP(MONTH(B554),Evaporação!$D$5:$F$16,3,FALSE)/(1000*3600*24*VLOOKUP(MONTH(B554),'Dados de Entrada'!$T$11:$V$22,3,FALSE)))*Simulação!D554)</f>
        <v/>
      </c>
      <c r="I554" s="146"/>
      <c r="J554" s="138" t="str">
        <f>IF(B554="","",(E554+I554-F554-G554-H554)*3600*24*VLOOKUP(MONTH(B554),'Dados de Entrada'!$T$11:$V$22,3,FALSE))</f>
        <v/>
      </c>
      <c r="K554" s="100" t="str">
        <f>IF(B554="","",IF(J554+K553&lt;'Dados de Entrada'!$G$7,IF(Simulação!J554+K553&lt;'Dados de Entrada'!$L$7,'Dados de Entrada'!$L$7,J554+K553),'Dados de Entrada'!$G$7))</f>
        <v/>
      </c>
      <c r="L554" s="101" t="str">
        <f>IF(B554="","",IF(AND(J554&gt;0,K554='Dados de Entrada'!$G$7),(J554/(3600*24*VLOOKUP(MONTH(B554),'Dados de Entrada'!$T$11:$V$22,3,FALSE))),0))</f>
        <v/>
      </c>
      <c r="M554" s="26" t="str">
        <f t="shared" si="50"/>
        <v/>
      </c>
      <c r="N554" s="102" t="str">
        <f>IF(B554="","",IF(K554='Dados de Entrada'!$L$7,1,0))</f>
        <v/>
      </c>
      <c r="O554" s="26" t="str">
        <f t="shared" si="51"/>
        <v/>
      </c>
      <c r="P554" s="110" t="str">
        <f>IF(B554="","",'Dados de Entrada'!$L$7)</f>
        <v/>
      </c>
      <c r="Q554" s="103" t="str">
        <f t="shared" si="52"/>
        <v/>
      </c>
      <c r="U554" s="18"/>
    </row>
    <row r="555" spans="1:21" ht="14.25" customHeight="1" x14ac:dyDescent="0.25">
      <c r="A555" s="18"/>
      <c r="B555" s="99" t="str">
        <f>IF(AND(YEAR('Dados de Entrada'!N545)&gt;=$D$18,YEAR('Dados de Entrada'!N545)&lt;=$D$19),'Dados de Entrada'!N545,"")</f>
        <v/>
      </c>
      <c r="C555" s="100" t="str">
        <f t="shared" si="48"/>
        <v/>
      </c>
      <c r="D555" s="97" t="str">
        <f>IF(B555="","",IFERROR(
INDEX('Dados de Entrada'!$K$13:$K$35,MATCH(C555,'Dados de Entrada'!$J$13:$J$35,0)),
INDEX('Dados de Entrada'!$K$13:$K$35,MATCH(C555,'Dados de Entrada'!$J$13:$J$35,1))+
(C555-INDEX('Dados de Entrada'!$J$13:$J$35,MATCH(C555,'Dados de Entrada'!$J$13:$J$35,1)))*
(INDEX('Dados de Entrada'!$K$13:$K$35,MATCH(C555,'Dados de Entrada'!$J$13:$J$35,1)+1)-INDEX('Dados de Entrada'!$K$13:$K$35,MATCH(C555,'Dados de Entrada'!$J$13:$J$35,1)))/
(INDEX('Dados de Entrada'!$J$13:$J$35,MATCH(C555,'Dados de Entrada'!$J$13:$J$35,1)+1)-INDEX('Dados de Entrada'!$J$13:$J$35,MATCH(C555,'Dados de Entrada'!$J$13:$J$35,1)))
))</f>
        <v/>
      </c>
      <c r="E555" s="101" t="str">
        <f>IF(B555="","",('Dados de Entrada'!O545/'Dados de Entrada'!$Q$6)*'Dados de Entrada'!$L$4)</f>
        <v/>
      </c>
      <c r="F555" s="101" t="str">
        <f t="shared" si="49"/>
        <v/>
      </c>
      <c r="G555" s="101" t="str">
        <f>IF(B555="","",VLOOKUP(MONTH(B555),Retiradas!$P$3:$S$14,3,FALSE))</f>
        <v/>
      </c>
      <c r="H555" s="137" t="str">
        <f>IF(B555="","",(VLOOKUP(MONTH(B555),Evaporação!$D$5:$F$16,3,FALSE)/(1000*3600*24*VLOOKUP(MONTH(B555),'Dados de Entrada'!$T$11:$V$22,3,FALSE)))*Simulação!D555)</f>
        <v/>
      </c>
      <c r="I555" s="146"/>
      <c r="J555" s="138" t="str">
        <f>IF(B555="","",(E555+I555-F555-G555-H555)*3600*24*VLOOKUP(MONTH(B555),'Dados de Entrada'!$T$11:$V$22,3,FALSE))</f>
        <v/>
      </c>
      <c r="K555" s="100" t="str">
        <f>IF(B555="","",IF(J555+K554&lt;'Dados de Entrada'!$G$7,IF(Simulação!J555+K554&lt;'Dados de Entrada'!$L$7,'Dados de Entrada'!$L$7,J555+K554),'Dados de Entrada'!$G$7))</f>
        <v/>
      </c>
      <c r="L555" s="101" t="str">
        <f>IF(B555="","",IF(AND(J555&gt;0,K555='Dados de Entrada'!$G$7),(J555/(3600*24*VLOOKUP(MONTH(B555),'Dados de Entrada'!$T$11:$V$22,3,FALSE))),0))</f>
        <v/>
      </c>
      <c r="M555" s="26" t="str">
        <f t="shared" si="50"/>
        <v/>
      </c>
      <c r="N555" s="102" t="str">
        <f>IF(B555="","",IF(K555='Dados de Entrada'!$L$7,1,0))</f>
        <v/>
      </c>
      <c r="O555" s="26" t="str">
        <f t="shared" si="51"/>
        <v/>
      </c>
      <c r="P555" s="110" t="str">
        <f>IF(B555="","",'Dados de Entrada'!$L$7)</f>
        <v/>
      </c>
      <c r="Q555" s="103" t="str">
        <f t="shared" si="52"/>
        <v/>
      </c>
      <c r="U555" s="18"/>
    </row>
    <row r="556" spans="1:21" ht="14.25" customHeight="1" x14ac:dyDescent="0.25">
      <c r="A556" s="18"/>
      <c r="B556" s="99" t="str">
        <f>IF(AND(YEAR('Dados de Entrada'!N546)&gt;=$D$18,YEAR('Dados de Entrada'!N546)&lt;=$D$19),'Dados de Entrada'!N546,"")</f>
        <v/>
      </c>
      <c r="C556" s="100" t="str">
        <f t="shared" si="48"/>
        <v/>
      </c>
      <c r="D556" s="97" t="str">
        <f>IF(B556="","",IFERROR(
INDEX('Dados de Entrada'!$K$13:$K$35,MATCH(C556,'Dados de Entrada'!$J$13:$J$35,0)),
INDEX('Dados de Entrada'!$K$13:$K$35,MATCH(C556,'Dados de Entrada'!$J$13:$J$35,1))+
(C556-INDEX('Dados de Entrada'!$J$13:$J$35,MATCH(C556,'Dados de Entrada'!$J$13:$J$35,1)))*
(INDEX('Dados de Entrada'!$K$13:$K$35,MATCH(C556,'Dados de Entrada'!$J$13:$J$35,1)+1)-INDEX('Dados de Entrada'!$K$13:$K$35,MATCH(C556,'Dados de Entrada'!$J$13:$J$35,1)))/
(INDEX('Dados de Entrada'!$J$13:$J$35,MATCH(C556,'Dados de Entrada'!$J$13:$J$35,1)+1)-INDEX('Dados de Entrada'!$J$13:$J$35,MATCH(C556,'Dados de Entrada'!$J$13:$J$35,1)))
))</f>
        <v/>
      </c>
      <c r="E556" s="101" t="str">
        <f>IF(B556="","",('Dados de Entrada'!O546/'Dados de Entrada'!$Q$6)*'Dados de Entrada'!$L$4)</f>
        <v/>
      </c>
      <c r="F556" s="101" t="str">
        <f t="shared" si="49"/>
        <v/>
      </c>
      <c r="G556" s="101" t="str">
        <f>IF(B556="","",VLOOKUP(MONTH(B556),Retiradas!$P$3:$S$14,3,FALSE))</f>
        <v/>
      </c>
      <c r="H556" s="137" t="str">
        <f>IF(B556="","",(VLOOKUP(MONTH(B556),Evaporação!$D$5:$F$16,3,FALSE)/(1000*3600*24*VLOOKUP(MONTH(B556),'Dados de Entrada'!$T$11:$V$22,3,FALSE)))*Simulação!D556)</f>
        <v/>
      </c>
      <c r="I556" s="146"/>
      <c r="J556" s="138" t="str">
        <f>IF(B556="","",(E556+I556-F556-G556-H556)*3600*24*VLOOKUP(MONTH(B556),'Dados de Entrada'!$T$11:$V$22,3,FALSE))</f>
        <v/>
      </c>
      <c r="K556" s="100" t="str">
        <f>IF(B556="","",IF(J556+K555&lt;'Dados de Entrada'!$G$7,IF(Simulação!J556+K555&lt;'Dados de Entrada'!$L$7,'Dados de Entrada'!$L$7,J556+K555),'Dados de Entrada'!$G$7))</f>
        <v/>
      </c>
      <c r="L556" s="101" t="str">
        <f>IF(B556="","",IF(AND(J556&gt;0,K556='Dados de Entrada'!$G$7),(J556/(3600*24*VLOOKUP(MONTH(B556),'Dados de Entrada'!$T$11:$V$22,3,FALSE))),0))</f>
        <v/>
      </c>
      <c r="M556" s="26" t="str">
        <f t="shared" si="50"/>
        <v/>
      </c>
      <c r="N556" s="102" t="str">
        <f>IF(B556="","",IF(K556='Dados de Entrada'!$L$7,1,0))</f>
        <v/>
      </c>
      <c r="O556" s="26" t="str">
        <f t="shared" si="51"/>
        <v/>
      </c>
      <c r="P556" s="110" t="str">
        <f>IF(B556="","",'Dados de Entrada'!$L$7)</f>
        <v/>
      </c>
      <c r="Q556" s="103" t="str">
        <f t="shared" si="52"/>
        <v/>
      </c>
      <c r="U556" s="18"/>
    </row>
    <row r="557" spans="1:21" ht="14.25" customHeight="1" x14ac:dyDescent="0.25">
      <c r="A557" s="18"/>
      <c r="B557" s="99" t="str">
        <f>IF(AND(YEAR('Dados de Entrada'!N547)&gt;=$D$18,YEAR('Dados de Entrada'!N547)&lt;=$D$19),'Dados de Entrada'!N547,"")</f>
        <v/>
      </c>
      <c r="C557" s="100" t="str">
        <f t="shared" si="48"/>
        <v/>
      </c>
      <c r="D557" s="97" t="str">
        <f>IF(B557="","",IFERROR(
INDEX('Dados de Entrada'!$K$13:$K$35,MATCH(C557,'Dados de Entrada'!$J$13:$J$35,0)),
INDEX('Dados de Entrada'!$K$13:$K$35,MATCH(C557,'Dados de Entrada'!$J$13:$J$35,1))+
(C557-INDEX('Dados de Entrada'!$J$13:$J$35,MATCH(C557,'Dados de Entrada'!$J$13:$J$35,1)))*
(INDEX('Dados de Entrada'!$K$13:$K$35,MATCH(C557,'Dados de Entrada'!$J$13:$J$35,1)+1)-INDEX('Dados de Entrada'!$K$13:$K$35,MATCH(C557,'Dados de Entrada'!$J$13:$J$35,1)))/
(INDEX('Dados de Entrada'!$J$13:$J$35,MATCH(C557,'Dados de Entrada'!$J$13:$J$35,1)+1)-INDEX('Dados de Entrada'!$J$13:$J$35,MATCH(C557,'Dados de Entrada'!$J$13:$J$35,1)))
))</f>
        <v/>
      </c>
      <c r="E557" s="101" t="str">
        <f>IF(B557="","",('Dados de Entrada'!O547/'Dados de Entrada'!$Q$6)*'Dados de Entrada'!$L$4)</f>
        <v/>
      </c>
      <c r="F557" s="101" t="str">
        <f t="shared" si="49"/>
        <v/>
      </c>
      <c r="G557" s="101" t="str">
        <f>IF(B557="","",VLOOKUP(MONTH(B557),Retiradas!$P$3:$S$14,3,FALSE))</f>
        <v/>
      </c>
      <c r="H557" s="137" t="str">
        <f>IF(B557="","",(VLOOKUP(MONTH(B557),Evaporação!$D$5:$F$16,3,FALSE)/(1000*3600*24*VLOOKUP(MONTH(B557),'Dados de Entrada'!$T$11:$V$22,3,FALSE)))*Simulação!D557)</f>
        <v/>
      </c>
      <c r="I557" s="146"/>
      <c r="J557" s="138" t="str">
        <f>IF(B557="","",(E557+I557-F557-G557-H557)*3600*24*VLOOKUP(MONTH(B557),'Dados de Entrada'!$T$11:$V$22,3,FALSE))</f>
        <v/>
      </c>
      <c r="K557" s="100" t="str">
        <f>IF(B557="","",IF(J557+K556&lt;'Dados de Entrada'!$G$7,IF(Simulação!J557+K556&lt;'Dados de Entrada'!$L$7,'Dados de Entrada'!$L$7,J557+K556),'Dados de Entrada'!$G$7))</f>
        <v/>
      </c>
      <c r="L557" s="101" t="str">
        <f>IF(B557="","",IF(AND(J557&gt;0,K557='Dados de Entrada'!$G$7),(J557/(3600*24*VLOOKUP(MONTH(B557),'Dados de Entrada'!$T$11:$V$22,3,FALSE))),0))</f>
        <v/>
      </c>
      <c r="M557" s="26" t="str">
        <f t="shared" si="50"/>
        <v/>
      </c>
      <c r="N557" s="102" t="str">
        <f>IF(B557="","",IF(K557='Dados de Entrada'!$L$7,1,0))</f>
        <v/>
      </c>
      <c r="O557" s="26" t="str">
        <f t="shared" si="51"/>
        <v/>
      </c>
      <c r="P557" s="110" t="str">
        <f>IF(B557="","",'Dados de Entrada'!$L$7)</f>
        <v/>
      </c>
      <c r="Q557" s="103" t="str">
        <f t="shared" si="52"/>
        <v/>
      </c>
      <c r="U557" s="18"/>
    </row>
    <row r="558" spans="1:21" ht="14.25" customHeight="1" x14ac:dyDescent="0.25">
      <c r="A558" s="18"/>
      <c r="B558" s="99" t="str">
        <f>IF(AND(YEAR('Dados de Entrada'!N548)&gt;=$D$18,YEAR('Dados de Entrada'!N548)&lt;=$D$19),'Dados de Entrada'!N548,"")</f>
        <v/>
      </c>
      <c r="C558" s="100" t="str">
        <f t="shared" si="48"/>
        <v/>
      </c>
      <c r="D558" s="97" t="str">
        <f>IF(B558="","",IFERROR(
INDEX('Dados de Entrada'!$K$13:$K$35,MATCH(C558,'Dados de Entrada'!$J$13:$J$35,0)),
INDEX('Dados de Entrada'!$K$13:$K$35,MATCH(C558,'Dados de Entrada'!$J$13:$J$35,1))+
(C558-INDEX('Dados de Entrada'!$J$13:$J$35,MATCH(C558,'Dados de Entrada'!$J$13:$J$35,1)))*
(INDEX('Dados de Entrada'!$K$13:$K$35,MATCH(C558,'Dados de Entrada'!$J$13:$J$35,1)+1)-INDEX('Dados de Entrada'!$K$13:$K$35,MATCH(C558,'Dados de Entrada'!$J$13:$J$35,1)))/
(INDEX('Dados de Entrada'!$J$13:$J$35,MATCH(C558,'Dados de Entrada'!$J$13:$J$35,1)+1)-INDEX('Dados de Entrada'!$J$13:$J$35,MATCH(C558,'Dados de Entrada'!$J$13:$J$35,1)))
))</f>
        <v/>
      </c>
      <c r="E558" s="101" t="str">
        <f>IF(B558="","",('Dados de Entrada'!O548/'Dados de Entrada'!$Q$6)*'Dados de Entrada'!$L$4)</f>
        <v/>
      </c>
      <c r="F558" s="101" t="str">
        <f t="shared" si="49"/>
        <v/>
      </c>
      <c r="G558" s="101" t="str">
        <f>IF(B558="","",VLOOKUP(MONTH(B558),Retiradas!$P$3:$S$14,3,FALSE))</f>
        <v/>
      </c>
      <c r="H558" s="137" t="str">
        <f>IF(B558="","",(VLOOKUP(MONTH(B558),Evaporação!$D$5:$F$16,3,FALSE)/(1000*3600*24*VLOOKUP(MONTH(B558),'Dados de Entrada'!$T$11:$V$22,3,FALSE)))*Simulação!D558)</f>
        <v/>
      </c>
      <c r="I558" s="146"/>
      <c r="J558" s="138" t="str">
        <f>IF(B558="","",(E558+I558-F558-G558-H558)*3600*24*VLOOKUP(MONTH(B558),'Dados de Entrada'!$T$11:$V$22,3,FALSE))</f>
        <v/>
      </c>
      <c r="K558" s="100" t="str">
        <f>IF(B558="","",IF(J558+K557&lt;'Dados de Entrada'!$G$7,IF(Simulação!J558+K557&lt;'Dados de Entrada'!$L$7,'Dados de Entrada'!$L$7,J558+K557),'Dados de Entrada'!$G$7))</f>
        <v/>
      </c>
      <c r="L558" s="101" t="str">
        <f>IF(B558="","",IF(AND(J558&gt;0,K558='Dados de Entrada'!$G$7),(J558/(3600*24*VLOOKUP(MONTH(B558),'Dados de Entrada'!$T$11:$V$22,3,FALSE))),0))</f>
        <v/>
      </c>
      <c r="M558" s="26" t="str">
        <f t="shared" si="50"/>
        <v/>
      </c>
      <c r="N558" s="102" t="str">
        <f>IF(B558="","",IF(K558='Dados de Entrada'!$L$7,1,0))</f>
        <v/>
      </c>
      <c r="O558" s="26" t="str">
        <f t="shared" si="51"/>
        <v/>
      </c>
      <c r="P558" s="110" t="str">
        <f>IF(B558="","",'Dados de Entrada'!$L$7)</f>
        <v/>
      </c>
      <c r="Q558" s="103" t="str">
        <f t="shared" si="52"/>
        <v/>
      </c>
      <c r="U558" s="18"/>
    </row>
    <row r="559" spans="1:21" ht="14.25" customHeight="1" x14ac:dyDescent="0.25">
      <c r="A559" s="18"/>
      <c r="B559" s="99" t="str">
        <f>IF(AND(YEAR('Dados de Entrada'!N549)&gt;=$D$18,YEAR('Dados de Entrada'!N549)&lt;=$D$19),'Dados de Entrada'!N549,"")</f>
        <v/>
      </c>
      <c r="C559" s="100" t="str">
        <f t="shared" si="48"/>
        <v/>
      </c>
      <c r="D559" s="97" t="str">
        <f>IF(B559="","",IFERROR(
INDEX('Dados de Entrada'!$K$13:$K$35,MATCH(C559,'Dados de Entrada'!$J$13:$J$35,0)),
INDEX('Dados de Entrada'!$K$13:$K$35,MATCH(C559,'Dados de Entrada'!$J$13:$J$35,1))+
(C559-INDEX('Dados de Entrada'!$J$13:$J$35,MATCH(C559,'Dados de Entrada'!$J$13:$J$35,1)))*
(INDEX('Dados de Entrada'!$K$13:$K$35,MATCH(C559,'Dados de Entrada'!$J$13:$J$35,1)+1)-INDEX('Dados de Entrada'!$K$13:$K$35,MATCH(C559,'Dados de Entrada'!$J$13:$J$35,1)))/
(INDEX('Dados de Entrada'!$J$13:$J$35,MATCH(C559,'Dados de Entrada'!$J$13:$J$35,1)+1)-INDEX('Dados de Entrada'!$J$13:$J$35,MATCH(C559,'Dados de Entrada'!$J$13:$J$35,1)))
))</f>
        <v/>
      </c>
      <c r="E559" s="101" t="str">
        <f>IF(B559="","",('Dados de Entrada'!O549/'Dados de Entrada'!$Q$6)*'Dados de Entrada'!$L$4)</f>
        <v/>
      </c>
      <c r="F559" s="101" t="str">
        <f t="shared" si="49"/>
        <v/>
      </c>
      <c r="G559" s="101" t="str">
        <f>IF(B559="","",VLOOKUP(MONTH(B559),Retiradas!$P$3:$S$14,3,FALSE))</f>
        <v/>
      </c>
      <c r="H559" s="137" t="str">
        <f>IF(B559="","",(VLOOKUP(MONTH(B559),Evaporação!$D$5:$F$16,3,FALSE)/(1000*3600*24*VLOOKUP(MONTH(B559),'Dados de Entrada'!$T$11:$V$22,3,FALSE)))*Simulação!D559)</f>
        <v/>
      </c>
      <c r="I559" s="146"/>
      <c r="J559" s="138" t="str">
        <f>IF(B559="","",(E559+I559-F559-G559-H559)*3600*24*VLOOKUP(MONTH(B559),'Dados de Entrada'!$T$11:$V$22,3,FALSE))</f>
        <v/>
      </c>
      <c r="K559" s="100" t="str">
        <f>IF(B559="","",IF(J559+K558&lt;'Dados de Entrada'!$G$7,IF(Simulação!J559+K558&lt;'Dados de Entrada'!$L$7,'Dados de Entrada'!$L$7,J559+K558),'Dados de Entrada'!$G$7))</f>
        <v/>
      </c>
      <c r="L559" s="101" t="str">
        <f>IF(B559="","",IF(AND(J559&gt;0,K559='Dados de Entrada'!$G$7),(J559/(3600*24*VLOOKUP(MONTH(B559),'Dados de Entrada'!$T$11:$V$22,3,FALSE))),0))</f>
        <v/>
      </c>
      <c r="M559" s="26" t="str">
        <f t="shared" si="50"/>
        <v/>
      </c>
      <c r="N559" s="102" t="str">
        <f>IF(B559="","",IF(K559='Dados de Entrada'!$L$7,1,0))</f>
        <v/>
      </c>
      <c r="O559" s="26" t="str">
        <f t="shared" si="51"/>
        <v/>
      </c>
      <c r="P559" s="110" t="str">
        <f>IF(B559="","",'Dados de Entrada'!$L$7)</f>
        <v/>
      </c>
      <c r="Q559" s="103" t="str">
        <f t="shared" si="52"/>
        <v/>
      </c>
      <c r="U559" s="18"/>
    </row>
    <row r="560" spans="1:21" ht="14.25" customHeight="1" x14ac:dyDescent="0.25">
      <c r="A560" s="18"/>
      <c r="B560" s="99" t="str">
        <f>IF(AND(YEAR('Dados de Entrada'!N550)&gt;=$D$18,YEAR('Dados de Entrada'!N550)&lt;=$D$19),'Dados de Entrada'!N550,"")</f>
        <v/>
      </c>
      <c r="C560" s="100" t="str">
        <f t="shared" si="48"/>
        <v/>
      </c>
      <c r="D560" s="97" t="str">
        <f>IF(B560="","",IFERROR(
INDEX('Dados de Entrada'!$K$13:$K$35,MATCH(C560,'Dados de Entrada'!$J$13:$J$35,0)),
INDEX('Dados de Entrada'!$K$13:$K$35,MATCH(C560,'Dados de Entrada'!$J$13:$J$35,1))+
(C560-INDEX('Dados de Entrada'!$J$13:$J$35,MATCH(C560,'Dados de Entrada'!$J$13:$J$35,1)))*
(INDEX('Dados de Entrada'!$K$13:$K$35,MATCH(C560,'Dados de Entrada'!$J$13:$J$35,1)+1)-INDEX('Dados de Entrada'!$K$13:$K$35,MATCH(C560,'Dados de Entrada'!$J$13:$J$35,1)))/
(INDEX('Dados de Entrada'!$J$13:$J$35,MATCH(C560,'Dados de Entrada'!$J$13:$J$35,1)+1)-INDEX('Dados de Entrada'!$J$13:$J$35,MATCH(C560,'Dados de Entrada'!$J$13:$J$35,1)))
))</f>
        <v/>
      </c>
      <c r="E560" s="101" t="str">
        <f>IF(B560="","",('Dados de Entrada'!O550/'Dados de Entrada'!$Q$6)*'Dados de Entrada'!$L$4)</f>
        <v/>
      </c>
      <c r="F560" s="101" t="str">
        <f t="shared" si="49"/>
        <v/>
      </c>
      <c r="G560" s="101" t="str">
        <f>IF(B560="","",VLOOKUP(MONTH(B560),Retiradas!$P$3:$S$14,3,FALSE))</f>
        <v/>
      </c>
      <c r="H560" s="137" t="str">
        <f>IF(B560="","",(VLOOKUP(MONTH(B560),Evaporação!$D$5:$F$16,3,FALSE)/(1000*3600*24*VLOOKUP(MONTH(B560),'Dados de Entrada'!$T$11:$V$22,3,FALSE)))*Simulação!D560)</f>
        <v/>
      </c>
      <c r="I560" s="146"/>
      <c r="J560" s="138" t="str">
        <f>IF(B560="","",(E560+I560-F560-G560-H560)*3600*24*VLOOKUP(MONTH(B560),'Dados de Entrada'!$T$11:$V$22,3,FALSE))</f>
        <v/>
      </c>
      <c r="K560" s="100" t="str">
        <f>IF(B560="","",IF(J560+K559&lt;'Dados de Entrada'!$G$7,IF(Simulação!J560+K559&lt;'Dados de Entrada'!$L$7,'Dados de Entrada'!$L$7,J560+K559),'Dados de Entrada'!$G$7))</f>
        <v/>
      </c>
      <c r="L560" s="101" t="str">
        <f>IF(B560="","",IF(AND(J560&gt;0,K560='Dados de Entrada'!$G$7),(J560/(3600*24*VLOOKUP(MONTH(B560),'Dados de Entrada'!$T$11:$V$22,3,FALSE))),0))</f>
        <v/>
      </c>
      <c r="M560" s="26" t="str">
        <f t="shared" si="50"/>
        <v/>
      </c>
      <c r="N560" s="102" t="str">
        <f>IF(B560="","",IF(K560='Dados de Entrada'!$L$7,1,0))</f>
        <v/>
      </c>
      <c r="O560" s="26" t="str">
        <f t="shared" si="51"/>
        <v/>
      </c>
      <c r="P560" s="110" t="str">
        <f>IF(B560="","",'Dados de Entrada'!$L$7)</f>
        <v/>
      </c>
      <c r="Q560" s="103" t="str">
        <f t="shared" si="52"/>
        <v/>
      </c>
      <c r="U560" s="18"/>
    </row>
    <row r="561" spans="1:21" ht="14.25" customHeight="1" x14ac:dyDescent="0.25">
      <c r="A561" s="18"/>
      <c r="B561" s="99" t="str">
        <f>IF(AND(YEAR('Dados de Entrada'!N551)&gt;=$D$18,YEAR('Dados de Entrada'!N551)&lt;=$D$19),'Dados de Entrada'!N551,"")</f>
        <v/>
      </c>
      <c r="C561" s="100" t="str">
        <f t="shared" si="48"/>
        <v/>
      </c>
      <c r="D561" s="97" t="str">
        <f>IF(B561="","",IFERROR(
INDEX('Dados de Entrada'!$K$13:$K$35,MATCH(C561,'Dados de Entrada'!$J$13:$J$35,0)),
INDEX('Dados de Entrada'!$K$13:$K$35,MATCH(C561,'Dados de Entrada'!$J$13:$J$35,1))+
(C561-INDEX('Dados de Entrada'!$J$13:$J$35,MATCH(C561,'Dados de Entrada'!$J$13:$J$35,1)))*
(INDEX('Dados de Entrada'!$K$13:$K$35,MATCH(C561,'Dados de Entrada'!$J$13:$J$35,1)+1)-INDEX('Dados de Entrada'!$K$13:$K$35,MATCH(C561,'Dados de Entrada'!$J$13:$J$35,1)))/
(INDEX('Dados de Entrada'!$J$13:$J$35,MATCH(C561,'Dados de Entrada'!$J$13:$J$35,1)+1)-INDEX('Dados de Entrada'!$J$13:$J$35,MATCH(C561,'Dados de Entrada'!$J$13:$J$35,1)))
))</f>
        <v/>
      </c>
      <c r="E561" s="101" t="str">
        <f>IF(B561="","",('Dados de Entrada'!O551/'Dados de Entrada'!$Q$6)*'Dados de Entrada'!$L$4)</f>
        <v/>
      </c>
      <c r="F561" s="101" t="str">
        <f t="shared" si="49"/>
        <v/>
      </c>
      <c r="G561" s="101" t="str">
        <f>IF(B561="","",VLOOKUP(MONTH(B561),Retiradas!$P$3:$S$14,3,FALSE))</f>
        <v/>
      </c>
      <c r="H561" s="137" t="str">
        <f>IF(B561="","",(VLOOKUP(MONTH(B561),Evaporação!$D$5:$F$16,3,FALSE)/(1000*3600*24*VLOOKUP(MONTH(B561),'Dados de Entrada'!$T$11:$V$22,3,FALSE)))*Simulação!D561)</f>
        <v/>
      </c>
      <c r="I561" s="146"/>
      <c r="J561" s="138" t="str">
        <f>IF(B561="","",(E561+I561-F561-G561-H561)*3600*24*VLOOKUP(MONTH(B561),'Dados de Entrada'!$T$11:$V$22,3,FALSE))</f>
        <v/>
      </c>
      <c r="K561" s="100" t="str">
        <f>IF(B561="","",IF(J561+K560&lt;'Dados de Entrada'!$G$7,IF(Simulação!J561+K560&lt;'Dados de Entrada'!$L$7,'Dados de Entrada'!$L$7,J561+K560),'Dados de Entrada'!$G$7))</f>
        <v/>
      </c>
      <c r="L561" s="101" t="str">
        <f>IF(B561="","",IF(AND(J561&gt;0,K561='Dados de Entrada'!$G$7),(J561/(3600*24*VLOOKUP(MONTH(B561),'Dados de Entrada'!$T$11:$V$22,3,FALSE))),0))</f>
        <v/>
      </c>
      <c r="M561" s="26" t="str">
        <f t="shared" si="50"/>
        <v/>
      </c>
      <c r="N561" s="102" t="str">
        <f>IF(B561="","",IF(K561='Dados de Entrada'!$L$7,1,0))</f>
        <v/>
      </c>
      <c r="O561" s="26" t="str">
        <f t="shared" si="51"/>
        <v/>
      </c>
      <c r="P561" s="110" t="str">
        <f>IF(B561="","",'Dados de Entrada'!$L$7)</f>
        <v/>
      </c>
      <c r="Q561" s="103" t="str">
        <f t="shared" si="52"/>
        <v/>
      </c>
      <c r="U561" s="18"/>
    </row>
    <row r="562" spans="1:21" ht="14.25" customHeight="1" x14ac:dyDescent="0.25">
      <c r="A562" s="18"/>
      <c r="B562" s="99" t="str">
        <f>IF(AND(YEAR('Dados de Entrada'!N552)&gt;=$D$18,YEAR('Dados de Entrada'!N552)&lt;=$D$19),'Dados de Entrada'!N552,"")</f>
        <v/>
      </c>
      <c r="C562" s="100" t="str">
        <f t="shared" si="48"/>
        <v/>
      </c>
      <c r="D562" s="97" t="str">
        <f>IF(B562="","",IFERROR(
INDEX('Dados de Entrada'!$K$13:$K$35,MATCH(C562,'Dados de Entrada'!$J$13:$J$35,0)),
INDEX('Dados de Entrada'!$K$13:$K$35,MATCH(C562,'Dados de Entrada'!$J$13:$J$35,1))+
(C562-INDEX('Dados de Entrada'!$J$13:$J$35,MATCH(C562,'Dados de Entrada'!$J$13:$J$35,1)))*
(INDEX('Dados de Entrada'!$K$13:$K$35,MATCH(C562,'Dados de Entrada'!$J$13:$J$35,1)+1)-INDEX('Dados de Entrada'!$K$13:$K$35,MATCH(C562,'Dados de Entrada'!$J$13:$J$35,1)))/
(INDEX('Dados de Entrada'!$J$13:$J$35,MATCH(C562,'Dados de Entrada'!$J$13:$J$35,1)+1)-INDEX('Dados de Entrada'!$J$13:$J$35,MATCH(C562,'Dados de Entrada'!$J$13:$J$35,1)))
))</f>
        <v/>
      </c>
      <c r="E562" s="101" t="str">
        <f>IF(B562="","",('Dados de Entrada'!O552/'Dados de Entrada'!$Q$6)*'Dados de Entrada'!$L$4)</f>
        <v/>
      </c>
      <c r="F562" s="101" t="str">
        <f t="shared" si="49"/>
        <v/>
      </c>
      <c r="G562" s="101" t="str">
        <f>IF(B562="","",VLOOKUP(MONTH(B562),Retiradas!$P$3:$S$14,3,FALSE))</f>
        <v/>
      </c>
      <c r="H562" s="137" t="str">
        <f>IF(B562="","",(VLOOKUP(MONTH(B562),Evaporação!$D$5:$F$16,3,FALSE)/(1000*3600*24*VLOOKUP(MONTH(B562),'Dados de Entrada'!$T$11:$V$22,3,FALSE)))*Simulação!D562)</f>
        <v/>
      </c>
      <c r="I562" s="146"/>
      <c r="J562" s="138" t="str">
        <f>IF(B562="","",(E562+I562-F562-G562-H562)*3600*24*VLOOKUP(MONTH(B562),'Dados de Entrada'!$T$11:$V$22,3,FALSE))</f>
        <v/>
      </c>
      <c r="K562" s="100" t="str">
        <f>IF(B562="","",IF(J562+K561&lt;'Dados de Entrada'!$G$7,IF(Simulação!J562+K561&lt;'Dados de Entrada'!$L$7,'Dados de Entrada'!$L$7,J562+K561),'Dados de Entrada'!$G$7))</f>
        <v/>
      </c>
      <c r="L562" s="101" t="str">
        <f>IF(B562="","",IF(AND(J562&gt;0,K562='Dados de Entrada'!$G$7),(J562/(3600*24*VLOOKUP(MONTH(B562),'Dados de Entrada'!$T$11:$V$22,3,FALSE))),0))</f>
        <v/>
      </c>
      <c r="M562" s="26" t="str">
        <f t="shared" si="50"/>
        <v/>
      </c>
      <c r="N562" s="102" t="str">
        <f>IF(B562="","",IF(K562='Dados de Entrada'!$L$7,1,0))</f>
        <v/>
      </c>
      <c r="O562" s="26" t="str">
        <f t="shared" si="51"/>
        <v/>
      </c>
      <c r="P562" s="110" t="str">
        <f>IF(B562="","",'Dados de Entrada'!$L$7)</f>
        <v/>
      </c>
      <c r="Q562" s="103" t="str">
        <f t="shared" si="52"/>
        <v/>
      </c>
      <c r="U562" s="18"/>
    </row>
    <row r="563" spans="1:21" ht="14.25" customHeight="1" x14ac:dyDescent="0.25">
      <c r="A563" s="18"/>
      <c r="B563" s="99" t="str">
        <f>IF(AND(YEAR('Dados de Entrada'!N553)&gt;=$D$18,YEAR('Dados de Entrada'!N553)&lt;=$D$19),'Dados de Entrada'!N553,"")</f>
        <v/>
      </c>
      <c r="C563" s="100" t="str">
        <f t="shared" si="48"/>
        <v/>
      </c>
      <c r="D563" s="97" t="str">
        <f>IF(B563="","",IFERROR(
INDEX('Dados de Entrada'!$K$13:$K$35,MATCH(C563,'Dados de Entrada'!$J$13:$J$35,0)),
INDEX('Dados de Entrada'!$K$13:$K$35,MATCH(C563,'Dados de Entrada'!$J$13:$J$35,1))+
(C563-INDEX('Dados de Entrada'!$J$13:$J$35,MATCH(C563,'Dados de Entrada'!$J$13:$J$35,1)))*
(INDEX('Dados de Entrada'!$K$13:$K$35,MATCH(C563,'Dados de Entrada'!$J$13:$J$35,1)+1)-INDEX('Dados de Entrada'!$K$13:$K$35,MATCH(C563,'Dados de Entrada'!$J$13:$J$35,1)))/
(INDEX('Dados de Entrada'!$J$13:$J$35,MATCH(C563,'Dados de Entrada'!$J$13:$J$35,1)+1)-INDEX('Dados de Entrada'!$J$13:$J$35,MATCH(C563,'Dados de Entrada'!$J$13:$J$35,1)))
))</f>
        <v/>
      </c>
      <c r="E563" s="101" t="str">
        <f>IF(B563="","",('Dados de Entrada'!O553/'Dados de Entrada'!$Q$6)*'Dados de Entrada'!$L$4)</f>
        <v/>
      </c>
      <c r="F563" s="101" t="str">
        <f t="shared" si="49"/>
        <v/>
      </c>
      <c r="G563" s="101" t="str">
        <f>IF(B563="","",VLOOKUP(MONTH(B563),Retiradas!$P$3:$S$14,3,FALSE))</f>
        <v/>
      </c>
      <c r="H563" s="137" t="str">
        <f>IF(B563="","",(VLOOKUP(MONTH(B563),Evaporação!$D$5:$F$16,3,FALSE)/(1000*3600*24*VLOOKUP(MONTH(B563),'Dados de Entrada'!$T$11:$V$22,3,FALSE)))*Simulação!D563)</f>
        <v/>
      </c>
      <c r="I563" s="146"/>
      <c r="J563" s="138" t="str">
        <f>IF(B563="","",(E563+I563-F563-G563-H563)*3600*24*VLOOKUP(MONTH(B563),'Dados de Entrada'!$T$11:$V$22,3,FALSE))</f>
        <v/>
      </c>
      <c r="K563" s="100" t="str">
        <f>IF(B563="","",IF(J563+K562&lt;'Dados de Entrada'!$G$7,IF(Simulação!J563+K562&lt;'Dados de Entrada'!$L$7,'Dados de Entrada'!$L$7,J563+K562),'Dados de Entrada'!$G$7))</f>
        <v/>
      </c>
      <c r="L563" s="101" t="str">
        <f>IF(B563="","",IF(AND(J563&gt;0,K563='Dados de Entrada'!$G$7),(J563/(3600*24*VLOOKUP(MONTH(B563),'Dados de Entrada'!$T$11:$V$22,3,FALSE))),0))</f>
        <v/>
      </c>
      <c r="M563" s="26" t="str">
        <f t="shared" si="50"/>
        <v/>
      </c>
      <c r="N563" s="102" t="str">
        <f>IF(B563="","",IF(K563='Dados de Entrada'!$L$7,1,0))</f>
        <v/>
      </c>
      <c r="O563" s="26" t="str">
        <f t="shared" si="51"/>
        <v/>
      </c>
      <c r="P563" s="110" t="str">
        <f>IF(B563="","",'Dados de Entrada'!$L$7)</f>
        <v/>
      </c>
      <c r="Q563" s="103" t="str">
        <f t="shared" si="52"/>
        <v/>
      </c>
      <c r="U563" s="18"/>
    </row>
    <row r="564" spans="1:21" ht="14.25" customHeight="1" x14ac:dyDescent="0.25">
      <c r="A564" s="18"/>
      <c r="B564" s="99" t="str">
        <f>IF(AND(YEAR('Dados de Entrada'!N554)&gt;=$D$18,YEAR('Dados de Entrada'!N554)&lt;=$D$19),'Dados de Entrada'!N554,"")</f>
        <v/>
      </c>
      <c r="C564" s="100" t="str">
        <f t="shared" si="48"/>
        <v/>
      </c>
      <c r="D564" s="97" t="str">
        <f>IF(B564="","",IFERROR(
INDEX('Dados de Entrada'!$K$13:$K$35,MATCH(C564,'Dados de Entrada'!$J$13:$J$35,0)),
INDEX('Dados de Entrada'!$K$13:$K$35,MATCH(C564,'Dados de Entrada'!$J$13:$J$35,1))+
(C564-INDEX('Dados de Entrada'!$J$13:$J$35,MATCH(C564,'Dados de Entrada'!$J$13:$J$35,1)))*
(INDEX('Dados de Entrada'!$K$13:$K$35,MATCH(C564,'Dados de Entrada'!$J$13:$J$35,1)+1)-INDEX('Dados de Entrada'!$K$13:$K$35,MATCH(C564,'Dados de Entrada'!$J$13:$J$35,1)))/
(INDEX('Dados de Entrada'!$J$13:$J$35,MATCH(C564,'Dados de Entrada'!$J$13:$J$35,1)+1)-INDEX('Dados de Entrada'!$J$13:$J$35,MATCH(C564,'Dados de Entrada'!$J$13:$J$35,1)))
))</f>
        <v/>
      </c>
      <c r="E564" s="101" t="str">
        <f>IF(B564="","",('Dados de Entrada'!O554/'Dados de Entrada'!$Q$6)*'Dados de Entrada'!$L$4)</f>
        <v/>
      </c>
      <c r="F564" s="101" t="str">
        <f t="shared" si="49"/>
        <v/>
      </c>
      <c r="G564" s="101" t="str">
        <f>IF(B564="","",VLOOKUP(MONTH(B564),Retiradas!$P$3:$S$14,3,FALSE))</f>
        <v/>
      </c>
      <c r="H564" s="137" t="str">
        <f>IF(B564="","",(VLOOKUP(MONTH(B564),Evaporação!$D$5:$F$16,3,FALSE)/(1000*3600*24*VLOOKUP(MONTH(B564),'Dados de Entrada'!$T$11:$V$22,3,FALSE)))*Simulação!D564)</f>
        <v/>
      </c>
      <c r="I564" s="146"/>
      <c r="J564" s="138" t="str">
        <f>IF(B564="","",(E564+I564-F564-G564-H564)*3600*24*VLOOKUP(MONTH(B564),'Dados de Entrada'!$T$11:$V$22,3,FALSE))</f>
        <v/>
      </c>
      <c r="K564" s="100" t="str">
        <f>IF(B564="","",IF(J564+K563&lt;'Dados de Entrada'!$G$7,IF(Simulação!J564+K563&lt;'Dados de Entrada'!$L$7,'Dados de Entrada'!$L$7,J564+K563),'Dados de Entrada'!$G$7))</f>
        <v/>
      </c>
      <c r="L564" s="101" t="str">
        <f>IF(B564="","",IF(AND(J564&gt;0,K564='Dados de Entrada'!$G$7),(J564/(3600*24*VLOOKUP(MONTH(B564),'Dados de Entrada'!$T$11:$V$22,3,FALSE))),0))</f>
        <v/>
      </c>
      <c r="M564" s="26" t="str">
        <f t="shared" si="50"/>
        <v/>
      </c>
      <c r="N564" s="102" t="str">
        <f>IF(B564="","",IF(K564='Dados de Entrada'!$L$7,1,0))</f>
        <v/>
      </c>
      <c r="O564" s="26" t="str">
        <f t="shared" si="51"/>
        <v/>
      </c>
      <c r="P564" s="110" t="str">
        <f>IF(B564="","",'Dados de Entrada'!$L$7)</f>
        <v/>
      </c>
      <c r="Q564" s="103" t="str">
        <f t="shared" si="52"/>
        <v/>
      </c>
      <c r="U564" s="18"/>
    </row>
    <row r="565" spans="1:21" ht="14.25" customHeight="1" x14ac:dyDescent="0.25">
      <c r="A565" s="18"/>
      <c r="B565" s="99" t="str">
        <f>IF(AND(YEAR('Dados de Entrada'!N555)&gt;=$D$18,YEAR('Dados de Entrada'!N555)&lt;=$D$19),'Dados de Entrada'!N555,"")</f>
        <v/>
      </c>
      <c r="C565" s="100" t="str">
        <f t="shared" si="48"/>
        <v/>
      </c>
      <c r="D565" s="97" t="str">
        <f>IF(B565="","",IFERROR(
INDEX('Dados de Entrada'!$K$13:$K$35,MATCH(C565,'Dados de Entrada'!$J$13:$J$35,0)),
INDEX('Dados de Entrada'!$K$13:$K$35,MATCH(C565,'Dados de Entrada'!$J$13:$J$35,1))+
(C565-INDEX('Dados de Entrada'!$J$13:$J$35,MATCH(C565,'Dados de Entrada'!$J$13:$J$35,1)))*
(INDEX('Dados de Entrada'!$K$13:$K$35,MATCH(C565,'Dados de Entrada'!$J$13:$J$35,1)+1)-INDEX('Dados de Entrada'!$K$13:$K$35,MATCH(C565,'Dados de Entrada'!$J$13:$J$35,1)))/
(INDEX('Dados de Entrada'!$J$13:$J$35,MATCH(C565,'Dados de Entrada'!$J$13:$J$35,1)+1)-INDEX('Dados de Entrada'!$J$13:$J$35,MATCH(C565,'Dados de Entrada'!$J$13:$J$35,1)))
))</f>
        <v/>
      </c>
      <c r="E565" s="101" t="str">
        <f>IF(B565="","",('Dados de Entrada'!O555/'Dados de Entrada'!$Q$6)*'Dados de Entrada'!$L$4)</f>
        <v/>
      </c>
      <c r="F565" s="101" t="str">
        <f t="shared" si="49"/>
        <v/>
      </c>
      <c r="G565" s="101" t="str">
        <f>IF(B565="","",VLOOKUP(MONTH(B565),Retiradas!$P$3:$S$14,3,FALSE))</f>
        <v/>
      </c>
      <c r="H565" s="137" t="str">
        <f>IF(B565="","",(VLOOKUP(MONTH(B565),Evaporação!$D$5:$F$16,3,FALSE)/(1000*3600*24*VLOOKUP(MONTH(B565),'Dados de Entrada'!$T$11:$V$22,3,FALSE)))*Simulação!D565)</f>
        <v/>
      </c>
      <c r="I565" s="146"/>
      <c r="J565" s="138" t="str">
        <f>IF(B565="","",(E565+I565-F565-G565-H565)*3600*24*VLOOKUP(MONTH(B565),'Dados de Entrada'!$T$11:$V$22,3,FALSE))</f>
        <v/>
      </c>
      <c r="K565" s="100" t="str">
        <f>IF(B565="","",IF(J565+K564&lt;'Dados de Entrada'!$G$7,IF(Simulação!J565+K564&lt;'Dados de Entrada'!$L$7,'Dados de Entrada'!$L$7,J565+K564),'Dados de Entrada'!$G$7))</f>
        <v/>
      </c>
      <c r="L565" s="101" t="str">
        <f>IF(B565="","",IF(AND(J565&gt;0,K565='Dados de Entrada'!$G$7),(J565/(3600*24*VLOOKUP(MONTH(B565),'Dados de Entrada'!$T$11:$V$22,3,FALSE))),0))</f>
        <v/>
      </c>
      <c r="M565" s="26" t="str">
        <f t="shared" si="50"/>
        <v/>
      </c>
      <c r="N565" s="102" t="str">
        <f>IF(B565="","",IF(K565='Dados de Entrada'!$L$7,1,0))</f>
        <v/>
      </c>
      <c r="O565" s="26" t="str">
        <f t="shared" si="51"/>
        <v/>
      </c>
      <c r="P565" s="110" t="str">
        <f>IF(B565="","",'Dados de Entrada'!$L$7)</f>
        <v/>
      </c>
      <c r="Q565" s="103" t="str">
        <f t="shared" si="52"/>
        <v/>
      </c>
      <c r="U565" s="18"/>
    </row>
    <row r="566" spans="1:21" ht="14.25" customHeight="1" x14ac:dyDescent="0.25">
      <c r="A566" s="18"/>
      <c r="B566" s="99" t="str">
        <f>IF(AND(YEAR('Dados de Entrada'!N556)&gt;=$D$18,YEAR('Dados de Entrada'!N556)&lt;=$D$19),'Dados de Entrada'!N556,"")</f>
        <v/>
      </c>
      <c r="C566" s="100" t="str">
        <f t="shared" si="48"/>
        <v/>
      </c>
      <c r="D566" s="97" t="str">
        <f>IF(B566="","",IFERROR(
INDEX('Dados de Entrada'!$K$13:$K$35,MATCH(C566,'Dados de Entrada'!$J$13:$J$35,0)),
INDEX('Dados de Entrada'!$K$13:$K$35,MATCH(C566,'Dados de Entrada'!$J$13:$J$35,1))+
(C566-INDEX('Dados de Entrada'!$J$13:$J$35,MATCH(C566,'Dados de Entrada'!$J$13:$J$35,1)))*
(INDEX('Dados de Entrada'!$K$13:$K$35,MATCH(C566,'Dados de Entrada'!$J$13:$J$35,1)+1)-INDEX('Dados de Entrada'!$K$13:$K$35,MATCH(C566,'Dados de Entrada'!$J$13:$J$35,1)))/
(INDEX('Dados de Entrada'!$J$13:$J$35,MATCH(C566,'Dados de Entrada'!$J$13:$J$35,1)+1)-INDEX('Dados de Entrada'!$J$13:$J$35,MATCH(C566,'Dados de Entrada'!$J$13:$J$35,1)))
))</f>
        <v/>
      </c>
      <c r="E566" s="101" t="str">
        <f>IF(B566="","",('Dados de Entrada'!O556/'Dados de Entrada'!$Q$6)*'Dados de Entrada'!$L$4)</f>
        <v/>
      </c>
      <c r="F566" s="101" t="str">
        <f t="shared" si="49"/>
        <v/>
      </c>
      <c r="G566" s="101" t="str">
        <f>IF(B566="","",VLOOKUP(MONTH(B566),Retiradas!$P$3:$S$14,3,FALSE))</f>
        <v/>
      </c>
      <c r="H566" s="137" t="str">
        <f>IF(B566="","",(VLOOKUP(MONTH(B566),Evaporação!$D$5:$F$16,3,FALSE)/(1000*3600*24*VLOOKUP(MONTH(B566),'Dados de Entrada'!$T$11:$V$22,3,FALSE)))*Simulação!D566)</f>
        <v/>
      </c>
      <c r="I566" s="146"/>
      <c r="J566" s="138" t="str">
        <f>IF(B566="","",(E566+I566-F566-G566-H566)*3600*24*VLOOKUP(MONTH(B566),'Dados de Entrada'!$T$11:$V$22,3,FALSE))</f>
        <v/>
      </c>
      <c r="K566" s="100" t="str">
        <f>IF(B566="","",IF(J566+K565&lt;'Dados de Entrada'!$G$7,IF(Simulação!J566+K565&lt;'Dados de Entrada'!$L$7,'Dados de Entrada'!$L$7,J566+K565),'Dados de Entrada'!$G$7))</f>
        <v/>
      </c>
      <c r="L566" s="101" t="str">
        <f>IF(B566="","",IF(AND(J566&gt;0,K566='Dados de Entrada'!$G$7),(J566/(3600*24*VLOOKUP(MONTH(B566),'Dados de Entrada'!$T$11:$V$22,3,FALSE))),0))</f>
        <v/>
      </c>
      <c r="M566" s="26" t="str">
        <f t="shared" si="50"/>
        <v/>
      </c>
      <c r="N566" s="102" t="str">
        <f>IF(B566="","",IF(K566='Dados de Entrada'!$L$7,1,0))</f>
        <v/>
      </c>
      <c r="O566" s="26" t="str">
        <f t="shared" si="51"/>
        <v/>
      </c>
      <c r="P566" s="110" t="str">
        <f>IF(B566="","",'Dados de Entrada'!$L$7)</f>
        <v/>
      </c>
      <c r="Q566" s="103" t="str">
        <f t="shared" si="52"/>
        <v/>
      </c>
      <c r="U566" s="18"/>
    </row>
    <row r="567" spans="1:21" ht="14.25" customHeight="1" x14ac:dyDescent="0.25">
      <c r="A567" s="18"/>
      <c r="B567" s="99" t="str">
        <f>IF(AND(YEAR('Dados de Entrada'!N557)&gt;=$D$18,YEAR('Dados de Entrada'!N557)&lt;=$D$19),'Dados de Entrada'!N557,"")</f>
        <v/>
      </c>
      <c r="C567" s="100" t="str">
        <f t="shared" si="48"/>
        <v/>
      </c>
      <c r="D567" s="97" t="str">
        <f>IF(B567="","",IFERROR(
INDEX('Dados de Entrada'!$K$13:$K$35,MATCH(C567,'Dados de Entrada'!$J$13:$J$35,0)),
INDEX('Dados de Entrada'!$K$13:$K$35,MATCH(C567,'Dados de Entrada'!$J$13:$J$35,1))+
(C567-INDEX('Dados de Entrada'!$J$13:$J$35,MATCH(C567,'Dados de Entrada'!$J$13:$J$35,1)))*
(INDEX('Dados de Entrada'!$K$13:$K$35,MATCH(C567,'Dados de Entrada'!$J$13:$J$35,1)+1)-INDEX('Dados de Entrada'!$K$13:$K$35,MATCH(C567,'Dados de Entrada'!$J$13:$J$35,1)))/
(INDEX('Dados de Entrada'!$J$13:$J$35,MATCH(C567,'Dados de Entrada'!$J$13:$J$35,1)+1)-INDEX('Dados de Entrada'!$J$13:$J$35,MATCH(C567,'Dados de Entrada'!$J$13:$J$35,1)))
))</f>
        <v/>
      </c>
      <c r="E567" s="101" t="str">
        <f>IF(B567="","",('Dados de Entrada'!O557/'Dados de Entrada'!$Q$6)*'Dados de Entrada'!$L$4)</f>
        <v/>
      </c>
      <c r="F567" s="101" t="str">
        <f t="shared" si="49"/>
        <v/>
      </c>
      <c r="G567" s="101" t="str">
        <f>IF(B567="","",VLOOKUP(MONTH(B567),Retiradas!$P$3:$S$14,3,FALSE))</f>
        <v/>
      </c>
      <c r="H567" s="137" t="str">
        <f>IF(B567="","",(VLOOKUP(MONTH(B567),Evaporação!$D$5:$F$16,3,FALSE)/(1000*3600*24*VLOOKUP(MONTH(B567),'Dados de Entrada'!$T$11:$V$22,3,FALSE)))*Simulação!D567)</f>
        <v/>
      </c>
      <c r="I567" s="146"/>
      <c r="J567" s="138" t="str">
        <f>IF(B567="","",(E567+I567-F567-G567-H567)*3600*24*VLOOKUP(MONTH(B567),'Dados de Entrada'!$T$11:$V$22,3,FALSE))</f>
        <v/>
      </c>
      <c r="K567" s="100" t="str">
        <f>IF(B567="","",IF(J567+K566&lt;'Dados de Entrada'!$G$7,IF(Simulação!J567+K566&lt;'Dados de Entrada'!$L$7,'Dados de Entrada'!$L$7,J567+K566),'Dados de Entrada'!$G$7))</f>
        <v/>
      </c>
      <c r="L567" s="101" t="str">
        <f>IF(B567="","",IF(AND(J567&gt;0,K567='Dados de Entrada'!$G$7),(J567/(3600*24*VLOOKUP(MONTH(B567),'Dados de Entrada'!$T$11:$V$22,3,FALSE))),0))</f>
        <v/>
      </c>
      <c r="M567" s="26" t="str">
        <f t="shared" si="50"/>
        <v/>
      </c>
      <c r="N567" s="102" t="str">
        <f>IF(B567="","",IF(K567='Dados de Entrada'!$L$7,1,0))</f>
        <v/>
      </c>
      <c r="O567" s="26" t="str">
        <f t="shared" si="51"/>
        <v/>
      </c>
      <c r="P567" s="110" t="str">
        <f>IF(B567="","",'Dados de Entrada'!$L$7)</f>
        <v/>
      </c>
      <c r="Q567" s="103" t="str">
        <f t="shared" si="52"/>
        <v/>
      </c>
      <c r="U567" s="18"/>
    </row>
    <row r="568" spans="1:21" ht="14.25" customHeight="1" x14ac:dyDescent="0.25">
      <c r="A568" s="18"/>
      <c r="B568" s="99" t="str">
        <f>IF(AND(YEAR('Dados de Entrada'!N558)&gt;=$D$18,YEAR('Dados de Entrada'!N558)&lt;=$D$19),'Dados de Entrada'!N558,"")</f>
        <v/>
      </c>
      <c r="C568" s="100" t="str">
        <f t="shared" si="48"/>
        <v/>
      </c>
      <c r="D568" s="97" t="str">
        <f>IF(B568="","",IFERROR(
INDEX('Dados de Entrada'!$K$13:$K$35,MATCH(C568,'Dados de Entrada'!$J$13:$J$35,0)),
INDEX('Dados de Entrada'!$K$13:$K$35,MATCH(C568,'Dados de Entrada'!$J$13:$J$35,1))+
(C568-INDEX('Dados de Entrada'!$J$13:$J$35,MATCH(C568,'Dados de Entrada'!$J$13:$J$35,1)))*
(INDEX('Dados de Entrada'!$K$13:$K$35,MATCH(C568,'Dados de Entrada'!$J$13:$J$35,1)+1)-INDEX('Dados de Entrada'!$K$13:$K$35,MATCH(C568,'Dados de Entrada'!$J$13:$J$35,1)))/
(INDEX('Dados de Entrada'!$J$13:$J$35,MATCH(C568,'Dados de Entrada'!$J$13:$J$35,1)+1)-INDEX('Dados de Entrada'!$J$13:$J$35,MATCH(C568,'Dados de Entrada'!$J$13:$J$35,1)))
))</f>
        <v/>
      </c>
      <c r="E568" s="101" t="str">
        <f>IF(B568="","",('Dados de Entrada'!O558/'Dados de Entrada'!$Q$6)*'Dados de Entrada'!$L$4)</f>
        <v/>
      </c>
      <c r="F568" s="101" t="str">
        <f t="shared" si="49"/>
        <v/>
      </c>
      <c r="G568" s="101" t="str">
        <f>IF(B568="","",VLOOKUP(MONTH(B568),Retiradas!$P$3:$S$14,3,FALSE))</f>
        <v/>
      </c>
      <c r="H568" s="137" t="str">
        <f>IF(B568="","",(VLOOKUP(MONTH(B568),Evaporação!$D$5:$F$16,3,FALSE)/(1000*3600*24*VLOOKUP(MONTH(B568),'Dados de Entrada'!$T$11:$V$22,3,FALSE)))*Simulação!D568)</f>
        <v/>
      </c>
      <c r="I568" s="146"/>
      <c r="J568" s="138" t="str">
        <f>IF(B568="","",(E568+I568-F568-G568-H568)*3600*24*VLOOKUP(MONTH(B568),'Dados de Entrada'!$T$11:$V$22,3,FALSE))</f>
        <v/>
      </c>
      <c r="K568" s="100" t="str">
        <f>IF(B568="","",IF(J568+K567&lt;'Dados de Entrada'!$G$7,IF(Simulação!J568+K567&lt;'Dados de Entrada'!$L$7,'Dados de Entrada'!$L$7,J568+K567),'Dados de Entrada'!$G$7))</f>
        <v/>
      </c>
      <c r="L568" s="101" t="str">
        <f>IF(B568="","",IF(AND(J568&gt;0,K568='Dados de Entrada'!$G$7),(J568/(3600*24*VLOOKUP(MONTH(B568),'Dados de Entrada'!$T$11:$V$22,3,FALSE))),0))</f>
        <v/>
      </c>
      <c r="M568" s="26" t="str">
        <f t="shared" si="50"/>
        <v/>
      </c>
      <c r="N568" s="102" t="str">
        <f>IF(B568="","",IF(K568='Dados de Entrada'!$L$7,1,0))</f>
        <v/>
      </c>
      <c r="O568" s="26" t="str">
        <f t="shared" si="51"/>
        <v/>
      </c>
      <c r="P568" s="110" t="str">
        <f>IF(B568="","",'Dados de Entrada'!$L$7)</f>
        <v/>
      </c>
      <c r="Q568" s="103" t="str">
        <f t="shared" si="52"/>
        <v/>
      </c>
      <c r="U568" s="18"/>
    </row>
    <row r="569" spans="1:21" ht="14.25" customHeight="1" x14ac:dyDescent="0.25">
      <c r="A569" s="18"/>
      <c r="B569" s="99" t="str">
        <f>IF(AND(YEAR('Dados de Entrada'!N559)&gt;=$D$18,YEAR('Dados de Entrada'!N559)&lt;=$D$19),'Dados de Entrada'!N559,"")</f>
        <v/>
      </c>
      <c r="C569" s="100" t="str">
        <f t="shared" si="48"/>
        <v/>
      </c>
      <c r="D569" s="97" t="str">
        <f>IF(B569="","",IFERROR(
INDEX('Dados de Entrada'!$K$13:$K$35,MATCH(C569,'Dados de Entrada'!$J$13:$J$35,0)),
INDEX('Dados de Entrada'!$K$13:$K$35,MATCH(C569,'Dados de Entrada'!$J$13:$J$35,1))+
(C569-INDEX('Dados de Entrada'!$J$13:$J$35,MATCH(C569,'Dados de Entrada'!$J$13:$J$35,1)))*
(INDEX('Dados de Entrada'!$K$13:$K$35,MATCH(C569,'Dados de Entrada'!$J$13:$J$35,1)+1)-INDEX('Dados de Entrada'!$K$13:$K$35,MATCH(C569,'Dados de Entrada'!$J$13:$J$35,1)))/
(INDEX('Dados de Entrada'!$J$13:$J$35,MATCH(C569,'Dados de Entrada'!$J$13:$J$35,1)+1)-INDEX('Dados de Entrada'!$J$13:$J$35,MATCH(C569,'Dados de Entrada'!$J$13:$J$35,1)))
))</f>
        <v/>
      </c>
      <c r="E569" s="101" t="str">
        <f>IF(B569="","",('Dados de Entrada'!O559/'Dados de Entrada'!$Q$6)*'Dados de Entrada'!$L$4)</f>
        <v/>
      </c>
      <c r="F569" s="101" t="str">
        <f t="shared" si="49"/>
        <v/>
      </c>
      <c r="G569" s="101" t="str">
        <f>IF(B569="","",VLOOKUP(MONTH(B569),Retiradas!$P$3:$S$14,3,FALSE))</f>
        <v/>
      </c>
      <c r="H569" s="137" t="str">
        <f>IF(B569="","",(VLOOKUP(MONTH(B569),Evaporação!$D$5:$F$16,3,FALSE)/(1000*3600*24*VLOOKUP(MONTH(B569),'Dados de Entrada'!$T$11:$V$22,3,FALSE)))*Simulação!D569)</f>
        <v/>
      </c>
      <c r="I569" s="146"/>
      <c r="J569" s="138" t="str">
        <f>IF(B569="","",(E569+I569-F569-G569-H569)*3600*24*VLOOKUP(MONTH(B569),'Dados de Entrada'!$T$11:$V$22,3,FALSE))</f>
        <v/>
      </c>
      <c r="K569" s="100" t="str">
        <f>IF(B569="","",IF(J569+K568&lt;'Dados de Entrada'!$G$7,IF(Simulação!J569+K568&lt;'Dados de Entrada'!$L$7,'Dados de Entrada'!$L$7,J569+K568),'Dados de Entrada'!$G$7))</f>
        <v/>
      </c>
      <c r="L569" s="101" t="str">
        <f>IF(B569="","",IF(AND(J569&gt;0,K569='Dados de Entrada'!$G$7),(J569/(3600*24*VLOOKUP(MONTH(B569),'Dados de Entrada'!$T$11:$V$22,3,FALSE))),0))</f>
        <v/>
      </c>
      <c r="M569" s="26" t="str">
        <f t="shared" si="50"/>
        <v/>
      </c>
      <c r="N569" s="102" t="str">
        <f>IF(B569="","",IF(K569='Dados de Entrada'!$L$7,1,0))</f>
        <v/>
      </c>
      <c r="O569" s="26" t="str">
        <f t="shared" si="51"/>
        <v/>
      </c>
      <c r="P569" s="110" t="str">
        <f>IF(B569="","",'Dados de Entrada'!$L$7)</f>
        <v/>
      </c>
      <c r="Q569" s="103" t="str">
        <f t="shared" si="52"/>
        <v/>
      </c>
      <c r="U569" s="18"/>
    </row>
    <row r="570" spans="1:21" ht="14.25" customHeight="1" x14ac:dyDescent="0.25">
      <c r="A570" s="18"/>
      <c r="B570" s="99" t="str">
        <f>IF(AND(YEAR('Dados de Entrada'!N560)&gt;=$D$18,YEAR('Dados de Entrada'!N560)&lt;=$D$19),'Dados de Entrada'!N560,"")</f>
        <v/>
      </c>
      <c r="C570" s="100" t="str">
        <f t="shared" si="48"/>
        <v/>
      </c>
      <c r="D570" s="97" t="str">
        <f>IF(B570="","",IFERROR(
INDEX('Dados de Entrada'!$K$13:$K$35,MATCH(C570,'Dados de Entrada'!$J$13:$J$35,0)),
INDEX('Dados de Entrada'!$K$13:$K$35,MATCH(C570,'Dados de Entrada'!$J$13:$J$35,1))+
(C570-INDEX('Dados de Entrada'!$J$13:$J$35,MATCH(C570,'Dados de Entrada'!$J$13:$J$35,1)))*
(INDEX('Dados de Entrada'!$K$13:$K$35,MATCH(C570,'Dados de Entrada'!$J$13:$J$35,1)+1)-INDEX('Dados de Entrada'!$K$13:$K$35,MATCH(C570,'Dados de Entrada'!$J$13:$J$35,1)))/
(INDEX('Dados de Entrada'!$J$13:$J$35,MATCH(C570,'Dados de Entrada'!$J$13:$J$35,1)+1)-INDEX('Dados de Entrada'!$J$13:$J$35,MATCH(C570,'Dados de Entrada'!$J$13:$J$35,1)))
))</f>
        <v/>
      </c>
      <c r="E570" s="101" t="str">
        <f>IF(B570="","",('Dados de Entrada'!O560/'Dados de Entrada'!$Q$6)*'Dados de Entrada'!$L$4)</f>
        <v/>
      </c>
      <c r="F570" s="101" t="str">
        <f t="shared" si="49"/>
        <v/>
      </c>
      <c r="G570" s="101" t="str">
        <f>IF(B570="","",VLOOKUP(MONTH(B570),Retiradas!$P$3:$S$14,3,FALSE))</f>
        <v/>
      </c>
      <c r="H570" s="137" t="str">
        <f>IF(B570="","",(VLOOKUP(MONTH(B570),Evaporação!$D$5:$F$16,3,FALSE)/(1000*3600*24*VLOOKUP(MONTH(B570),'Dados de Entrada'!$T$11:$V$22,3,FALSE)))*Simulação!D570)</f>
        <v/>
      </c>
      <c r="I570" s="146"/>
      <c r="J570" s="138" t="str">
        <f>IF(B570="","",(E570+I570-F570-G570-H570)*3600*24*VLOOKUP(MONTH(B570),'Dados de Entrada'!$T$11:$V$22,3,FALSE))</f>
        <v/>
      </c>
      <c r="K570" s="100" t="str">
        <f>IF(B570="","",IF(J570+K569&lt;'Dados de Entrada'!$G$7,IF(Simulação!J570+K569&lt;'Dados de Entrada'!$L$7,'Dados de Entrada'!$L$7,J570+K569),'Dados de Entrada'!$G$7))</f>
        <v/>
      </c>
      <c r="L570" s="101" t="str">
        <f>IF(B570="","",IF(AND(J570&gt;0,K570='Dados de Entrada'!$G$7),(J570/(3600*24*VLOOKUP(MONTH(B570),'Dados de Entrada'!$T$11:$V$22,3,FALSE))),0))</f>
        <v/>
      </c>
      <c r="M570" s="26" t="str">
        <f t="shared" si="50"/>
        <v/>
      </c>
      <c r="N570" s="102" t="str">
        <f>IF(B570="","",IF(K570='Dados de Entrada'!$L$7,1,0))</f>
        <v/>
      </c>
      <c r="O570" s="26" t="str">
        <f t="shared" si="51"/>
        <v/>
      </c>
      <c r="P570" s="110" t="str">
        <f>IF(B570="","",'Dados de Entrada'!$L$7)</f>
        <v/>
      </c>
      <c r="Q570" s="103" t="str">
        <f t="shared" si="52"/>
        <v/>
      </c>
      <c r="U570" s="18"/>
    </row>
    <row r="571" spans="1:21" ht="14.25" customHeight="1" x14ac:dyDescent="0.25">
      <c r="A571" s="18"/>
      <c r="B571" s="99" t="str">
        <f>IF(AND(YEAR('Dados de Entrada'!N561)&gt;=$D$18,YEAR('Dados de Entrada'!N561)&lt;=$D$19),'Dados de Entrada'!N561,"")</f>
        <v/>
      </c>
      <c r="C571" s="100" t="str">
        <f t="shared" si="48"/>
        <v/>
      </c>
      <c r="D571" s="97" t="str">
        <f>IF(B571="","",IFERROR(
INDEX('Dados de Entrada'!$K$13:$K$35,MATCH(C571,'Dados de Entrada'!$J$13:$J$35,0)),
INDEX('Dados de Entrada'!$K$13:$K$35,MATCH(C571,'Dados de Entrada'!$J$13:$J$35,1))+
(C571-INDEX('Dados de Entrada'!$J$13:$J$35,MATCH(C571,'Dados de Entrada'!$J$13:$J$35,1)))*
(INDEX('Dados de Entrada'!$K$13:$K$35,MATCH(C571,'Dados de Entrada'!$J$13:$J$35,1)+1)-INDEX('Dados de Entrada'!$K$13:$K$35,MATCH(C571,'Dados de Entrada'!$J$13:$J$35,1)))/
(INDEX('Dados de Entrada'!$J$13:$J$35,MATCH(C571,'Dados de Entrada'!$J$13:$J$35,1)+1)-INDEX('Dados de Entrada'!$J$13:$J$35,MATCH(C571,'Dados de Entrada'!$J$13:$J$35,1)))
))</f>
        <v/>
      </c>
      <c r="E571" s="101" t="str">
        <f>IF(B571="","",('Dados de Entrada'!O561/'Dados de Entrada'!$Q$6)*'Dados de Entrada'!$L$4)</f>
        <v/>
      </c>
      <c r="F571" s="101" t="str">
        <f t="shared" si="49"/>
        <v/>
      </c>
      <c r="G571" s="101" t="str">
        <f>IF(B571="","",VLOOKUP(MONTH(B571),Retiradas!$P$3:$S$14,3,FALSE))</f>
        <v/>
      </c>
      <c r="H571" s="137" t="str">
        <f>IF(B571="","",(VLOOKUP(MONTH(B571),Evaporação!$D$5:$F$16,3,FALSE)/(1000*3600*24*VLOOKUP(MONTH(B571),'Dados de Entrada'!$T$11:$V$22,3,FALSE)))*Simulação!D571)</f>
        <v/>
      </c>
      <c r="I571" s="146"/>
      <c r="J571" s="138" t="str">
        <f>IF(B571="","",(E571+I571-F571-G571-H571)*3600*24*VLOOKUP(MONTH(B571),'Dados de Entrada'!$T$11:$V$22,3,FALSE))</f>
        <v/>
      </c>
      <c r="K571" s="100" t="str">
        <f>IF(B571="","",IF(J571+K570&lt;'Dados de Entrada'!$G$7,IF(Simulação!J571+K570&lt;'Dados de Entrada'!$L$7,'Dados de Entrada'!$L$7,J571+K570),'Dados de Entrada'!$G$7))</f>
        <v/>
      </c>
      <c r="L571" s="101" t="str">
        <f>IF(B571="","",IF(AND(J571&gt;0,K571='Dados de Entrada'!$G$7),(J571/(3600*24*VLOOKUP(MONTH(B571),'Dados de Entrada'!$T$11:$V$22,3,FALSE))),0))</f>
        <v/>
      </c>
      <c r="M571" s="26" t="str">
        <f t="shared" si="50"/>
        <v/>
      </c>
      <c r="N571" s="102" t="str">
        <f>IF(B571="","",IF(K571='Dados de Entrada'!$L$7,1,0))</f>
        <v/>
      </c>
      <c r="O571" s="26" t="str">
        <f t="shared" si="51"/>
        <v/>
      </c>
      <c r="P571" s="110" t="str">
        <f>IF(B571="","",'Dados de Entrada'!$L$7)</f>
        <v/>
      </c>
      <c r="Q571" s="103" t="str">
        <f t="shared" si="52"/>
        <v/>
      </c>
      <c r="U571" s="18"/>
    </row>
    <row r="572" spans="1:21" ht="14.25" customHeight="1" x14ac:dyDescent="0.25">
      <c r="A572" s="18"/>
      <c r="B572" s="99" t="str">
        <f>IF(AND(YEAR('Dados de Entrada'!N562)&gt;=$D$18,YEAR('Dados de Entrada'!N562)&lt;=$D$19),'Dados de Entrada'!N562,"")</f>
        <v/>
      </c>
      <c r="C572" s="100" t="str">
        <f t="shared" si="48"/>
        <v/>
      </c>
      <c r="D572" s="97" t="str">
        <f>IF(B572="","",IFERROR(
INDEX('Dados de Entrada'!$K$13:$K$35,MATCH(C572,'Dados de Entrada'!$J$13:$J$35,0)),
INDEX('Dados de Entrada'!$K$13:$K$35,MATCH(C572,'Dados de Entrada'!$J$13:$J$35,1))+
(C572-INDEX('Dados de Entrada'!$J$13:$J$35,MATCH(C572,'Dados de Entrada'!$J$13:$J$35,1)))*
(INDEX('Dados de Entrada'!$K$13:$K$35,MATCH(C572,'Dados de Entrada'!$J$13:$J$35,1)+1)-INDEX('Dados de Entrada'!$K$13:$K$35,MATCH(C572,'Dados de Entrada'!$J$13:$J$35,1)))/
(INDEX('Dados de Entrada'!$J$13:$J$35,MATCH(C572,'Dados de Entrada'!$J$13:$J$35,1)+1)-INDEX('Dados de Entrada'!$J$13:$J$35,MATCH(C572,'Dados de Entrada'!$J$13:$J$35,1)))
))</f>
        <v/>
      </c>
      <c r="E572" s="101" t="str">
        <f>IF(B572="","",('Dados de Entrada'!O562/'Dados de Entrada'!$Q$6)*'Dados de Entrada'!$L$4)</f>
        <v/>
      </c>
      <c r="F572" s="101" t="str">
        <f t="shared" si="49"/>
        <v/>
      </c>
      <c r="G572" s="101" t="str">
        <f>IF(B572="","",VLOOKUP(MONTH(B572),Retiradas!$P$3:$S$14,3,FALSE))</f>
        <v/>
      </c>
      <c r="H572" s="137" t="str">
        <f>IF(B572="","",(VLOOKUP(MONTH(B572),Evaporação!$D$5:$F$16,3,FALSE)/(1000*3600*24*VLOOKUP(MONTH(B572),'Dados de Entrada'!$T$11:$V$22,3,FALSE)))*Simulação!D572)</f>
        <v/>
      </c>
      <c r="I572" s="146"/>
      <c r="J572" s="138" t="str">
        <f>IF(B572="","",(E572+I572-F572-G572-H572)*3600*24*VLOOKUP(MONTH(B572),'Dados de Entrada'!$T$11:$V$22,3,FALSE))</f>
        <v/>
      </c>
      <c r="K572" s="100" t="str">
        <f>IF(B572="","",IF(J572+K571&lt;'Dados de Entrada'!$G$7,IF(Simulação!J572+K571&lt;'Dados de Entrada'!$L$7,'Dados de Entrada'!$L$7,J572+K571),'Dados de Entrada'!$G$7))</f>
        <v/>
      </c>
      <c r="L572" s="101" t="str">
        <f>IF(B572="","",IF(AND(J572&gt;0,K572='Dados de Entrada'!$G$7),(J572/(3600*24*VLOOKUP(MONTH(B572),'Dados de Entrada'!$T$11:$V$22,3,FALSE))),0))</f>
        <v/>
      </c>
      <c r="M572" s="26" t="str">
        <f t="shared" si="50"/>
        <v/>
      </c>
      <c r="N572" s="102" t="str">
        <f>IF(B572="","",IF(K572='Dados de Entrada'!$L$7,1,0))</f>
        <v/>
      </c>
      <c r="O572" s="26" t="str">
        <f t="shared" si="51"/>
        <v/>
      </c>
      <c r="P572" s="110" t="str">
        <f>IF(B572="","",'Dados de Entrada'!$L$7)</f>
        <v/>
      </c>
      <c r="Q572" s="103" t="str">
        <f t="shared" si="52"/>
        <v/>
      </c>
      <c r="U572" s="18"/>
    </row>
    <row r="573" spans="1:21" ht="14.25" customHeight="1" x14ac:dyDescent="0.25">
      <c r="A573" s="18"/>
      <c r="B573" s="99" t="str">
        <f>IF(AND(YEAR('Dados de Entrada'!N563)&gt;=$D$18,YEAR('Dados de Entrada'!N563)&lt;=$D$19),'Dados de Entrada'!N563,"")</f>
        <v/>
      </c>
      <c r="C573" s="100" t="str">
        <f t="shared" si="48"/>
        <v/>
      </c>
      <c r="D573" s="97" t="str">
        <f>IF(B573="","",IFERROR(
INDEX('Dados de Entrada'!$K$13:$K$35,MATCH(C573,'Dados de Entrada'!$J$13:$J$35,0)),
INDEX('Dados de Entrada'!$K$13:$K$35,MATCH(C573,'Dados de Entrada'!$J$13:$J$35,1))+
(C573-INDEX('Dados de Entrada'!$J$13:$J$35,MATCH(C573,'Dados de Entrada'!$J$13:$J$35,1)))*
(INDEX('Dados de Entrada'!$K$13:$K$35,MATCH(C573,'Dados de Entrada'!$J$13:$J$35,1)+1)-INDEX('Dados de Entrada'!$K$13:$K$35,MATCH(C573,'Dados de Entrada'!$J$13:$J$35,1)))/
(INDEX('Dados de Entrada'!$J$13:$J$35,MATCH(C573,'Dados de Entrada'!$J$13:$J$35,1)+1)-INDEX('Dados de Entrada'!$J$13:$J$35,MATCH(C573,'Dados de Entrada'!$J$13:$J$35,1)))
))</f>
        <v/>
      </c>
      <c r="E573" s="101" t="str">
        <f>IF(B573="","",('Dados de Entrada'!O563/'Dados de Entrada'!$Q$6)*'Dados de Entrada'!$L$4)</f>
        <v/>
      </c>
      <c r="F573" s="101" t="str">
        <f t="shared" si="49"/>
        <v/>
      </c>
      <c r="G573" s="101" t="str">
        <f>IF(B573="","",VLOOKUP(MONTH(B573),Retiradas!$P$3:$S$14,3,FALSE))</f>
        <v/>
      </c>
      <c r="H573" s="137" t="str">
        <f>IF(B573="","",(VLOOKUP(MONTH(B573),Evaporação!$D$5:$F$16,3,FALSE)/(1000*3600*24*VLOOKUP(MONTH(B573),'Dados de Entrada'!$T$11:$V$22,3,FALSE)))*Simulação!D573)</f>
        <v/>
      </c>
      <c r="I573" s="146"/>
      <c r="J573" s="138" t="str">
        <f>IF(B573="","",(E573+I573-F573-G573-H573)*3600*24*VLOOKUP(MONTH(B573),'Dados de Entrada'!$T$11:$V$22,3,FALSE))</f>
        <v/>
      </c>
      <c r="K573" s="100" t="str">
        <f>IF(B573="","",IF(J573+K572&lt;'Dados de Entrada'!$G$7,IF(Simulação!J573+K572&lt;'Dados de Entrada'!$L$7,'Dados de Entrada'!$L$7,J573+K572),'Dados de Entrada'!$G$7))</f>
        <v/>
      </c>
      <c r="L573" s="101" t="str">
        <f>IF(B573="","",IF(AND(J573&gt;0,K573='Dados de Entrada'!$G$7),(J573/(3600*24*VLOOKUP(MONTH(B573),'Dados de Entrada'!$T$11:$V$22,3,FALSE))),0))</f>
        <v/>
      </c>
      <c r="M573" s="26" t="str">
        <f t="shared" si="50"/>
        <v/>
      </c>
      <c r="N573" s="102" t="str">
        <f>IF(B573="","",IF(K573='Dados de Entrada'!$L$7,1,0))</f>
        <v/>
      </c>
      <c r="O573" s="26" t="str">
        <f t="shared" si="51"/>
        <v/>
      </c>
      <c r="P573" s="110" t="str">
        <f>IF(B573="","",'Dados de Entrada'!$L$7)</f>
        <v/>
      </c>
      <c r="Q573" s="103" t="str">
        <f t="shared" si="52"/>
        <v/>
      </c>
      <c r="U573" s="18"/>
    </row>
    <row r="574" spans="1:21" ht="14.25" customHeight="1" x14ac:dyDescent="0.25">
      <c r="A574" s="18"/>
      <c r="B574" s="99" t="str">
        <f>IF(AND(YEAR('Dados de Entrada'!N564)&gt;=$D$18,YEAR('Dados de Entrada'!N564)&lt;=$D$19),'Dados de Entrada'!N564,"")</f>
        <v/>
      </c>
      <c r="C574" s="100" t="str">
        <f t="shared" ref="C574:C637" si="53">IF(B574="","",K573)</f>
        <v/>
      </c>
      <c r="D574" s="97" t="str">
        <f>IF(B574="","",IFERROR(
INDEX('Dados de Entrada'!$K$13:$K$35,MATCH(C574,'Dados de Entrada'!$J$13:$J$35,0)),
INDEX('Dados de Entrada'!$K$13:$K$35,MATCH(C574,'Dados de Entrada'!$J$13:$J$35,1))+
(C574-INDEX('Dados de Entrada'!$J$13:$J$35,MATCH(C574,'Dados de Entrada'!$J$13:$J$35,1)))*
(INDEX('Dados de Entrada'!$K$13:$K$35,MATCH(C574,'Dados de Entrada'!$J$13:$J$35,1)+1)-INDEX('Dados de Entrada'!$K$13:$K$35,MATCH(C574,'Dados de Entrada'!$J$13:$J$35,1)))/
(INDEX('Dados de Entrada'!$J$13:$J$35,MATCH(C574,'Dados de Entrada'!$J$13:$J$35,1)+1)-INDEX('Dados de Entrada'!$J$13:$J$35,MATCH(C574,'Dados de Entrada'!$J$13:$J$35,1)))
))</f>
        <v/>
      </c>
      <c r="E574" s="101" t="str">
        <f>IF(B574="","",('Dados de Entrada'!O564/'Dados de Entrada'!$Q$6)*'Dados de Entrada'!$L$4)</f>
        <v/>
      </c>
      <c r="F574" s="101" t="str">
        <f t="shared" ref="F574:F637" si="54">IF(B574="","",(VLOOKUP(MONTH(B574),$G$4:$J$15,4,FALSE)))</f>
        <v/>
      </c>
      <c r="G574" s="101" t="str">
        <f>IF(B574="","",VLOOKUP(MONTH(B574),Retiradas!$P$3:$S$14,3,FALSE))</f>
        <v/>
      </c>
      <c r="H574" s="137" t="str">
        <f>IF(B574="","",(VLOOKUP(MONTH(B574),Evaporação!$D$5:$F$16,3,FALSE)/(1000*3600*24*VLOOKUP(MONTH(B574),'Dados de Entrada'!$T$11:$V$22,3,FALSE)))*Simulação!D574)</f>
        <v/>
      </c>
      <c r="I574" s="146"/>
      <c r="J574" s="138" t="str">
        <f>IF(B574="","",(E574+I574-F574-G574-H574)*3600*24*VLOOKUP(MONTH(B574),'Dados de Entrada'!$T$11:$V$22,3,FALSE))</f>
        <v/>
      </c>
      <c r="K574" s="100" t="str">
        <f>IF(B574="","",IF(J574+K573&lt;'Dados de Entrada'!$G$7,IF(Simulação!J574+K573&lt;'Dados de Entrada'!$L$7,'Dados de Entrada'!$L$7,J574+K573),'Dados de Entrada'!$G$7))</f>
        <v/>
      </c>
      <c r="L574" s="101" t="str">
        <f>IF(B574="","",IF(AND(J574&gt;0,K574='Dados de Entrada'!$G$7),(J574/(3600*24*VLOOKUP(MONTH(B574),'Dados de Entrada'!$T$11:$V$22,3,FALSE))),0))</f>
        <v/>
      </c>
      <c r="M574" s="26" t="str">
        <f t="shared" ref="M574:M637" si="55">IF(B574="","",F574+L574)</f>
        <v/>
      </c>
      <c r="N574" s="102" t="str">
        <f>IF(B574="","",IF(K574='Dados de Entrada'!$L$7,1,0))</f>
        <v/>
      </c>
      <c r="O574" s="26" t="str">
        <f t="shared" ref="O574:O637" si="56">IF(B574="","",MONTH(B574))</f>
        <v/>
      </c>
      <c r="P574" s="110" t="str">
        <f>IF(B574="","",'Dados de Entrada'!$L$7)</f>
        <v/>
      </c>
      <c r="Q574" s="103" t="str">
        <f t="shared" si="52"/>
        <v/>
      </c>
      <c r="U574" s="18"/>
    </row>
    <row r="575" spans="1:21" ht="14.25" customHeight="1" x14ac:dyDescent="0.25">
      <c r="A575" s="18"/>
      <c r="B575" s="99" t="str">
        <f>IF(AND(YEAR('Dados de Entrada'!N565)&gt;=$D$18,YEAR('Dados de Entrada'!N565)&lt;=$D$19),'Dados de Entrada'!N565,"")</f>
        <v/>
      </c>
      <c r="C575" s="100" t="str">
        <f t="shared" si="53"/>
        <v/>
      </c>
      <c r="D575" s="97" t="str">
        <f>IF(B575="","",IFERROR(
INDEX('Dados de Entrada'!$K$13:$K$35,MATCH(C575,'Dados de Entrada'!$J$13:$J$35,0)),
INDEX('Dados de Entrada'!$K$13:$K$35,MATCH(C575,'Dados de Entrada'!$J$13:$J$35,1))+
(C575-INDEX('Dados de Entrada'!$J$13:$J$35,MATCH(C575,'Dados de Entrada'!$J$13:$J$35,1)))*
(INDEX('Dados de Entrada'!$K$13:$K$35,MATCH(C575,'Dados de Entrada'!$J$13:$J$35,1)+1)-INDEX('Dados de Entrada'!$K$13:$K$35,MATCH(C575,'Dados de Entrada'!$J$13:$J$35,1)))/
(INDEX('Dados de Entrada'!$J$13:$J$35,MATCH(C575,'Dados de Entrada'!$J$13:$J$35,1)+1)-INDEX('Dados de Entrada'!$J$13:$J$35,MATCH(C575,'Dados de Entrada'!$J$13:$J$35,1)))
))</f>
        <v/>
      </c>
      <c r="E575" s="101" t="str">
        <f>IF(B575="","",('Dados de Entrada'!O565/'Dados de Entrada'!$Q$6)*'Dados de Entrada'!$L$4)</f>
        <v/>
      </c>
      <c r="F575" s="101" t="str">
        <f t="shared" si="54"/>
        <v/>
      </c>
      <c r="G575" s="101" t="str">
        <f>IF(B575="","",VLOOKUP(MONTH(B575),Retiradas!$P$3:$S$14,3,FALSE))</f>
        <v/>
      </c>
      <c r="H575" s="137" t="str">
        <f>IF(B575="","",(VLOOKUP(MONTH(B575),Evaporação!$D$5:$F$16,3,FALSE)/(1000*3600*24*VLOOKUP(MONTH(B575),'Dados de Entrada'!$T$11:$V$22,3,FALSE)))*Simulação!D575)</f>
        <v/>
      </c>
      <c r="I575" s="146"/>
      <c r="J575" s="138" t="str">
        <f>IF(B575="","",(E575+I575-F575-G575-H575)*3600*24*VLOOKUP(MONTH(B575),'Dados de Entrada'!$T$11:$V$22,3,FALSE))</f>
        <v/>
      </c>
      <c r="K575" s="100" t="str">
        <f>IF(B575="","",IF(J575+K574&lt;'Dados de Entrada'!$G$7,IF(Simulação!J575+K574&lt;'Dados de Entrada'!$L$7,'Dados de Entrada'!$L$7,J575+K574),'Dados de Entrada'!$G$7))</f>
        <v/>
      </c>
      <c r="L575" s="101" t="str">
        <f>IF(B575="","",IF(AND(J575&gt;0,K575='Dados de Entrada'!$G$7),(J575/(3600*24*VLOOKUP(MONTH(B575),'Dados de Entrada'!$T$11:$V$22,3,FALSE))),0))</f>
        <v/>
      </c>
      <c r="M575" s="26" t="str">
        <f t="shared" si="55"/>
        <v/>
      </c>
      <c r="N575" s="102" t="str">
        <f>IF(B575="","",IF(K575='Dados de Entrada'!$L$7,1,0))</f>
        <v/>
      </c>
      <c r="O575" s="26" t="str">
        <f t="shared" si="56"/>
        <v/>
      </c>
      <c r="P575" s="110" t="str">
        <f>IF(B575="","",'Dados de Entrada'!$L$7)</f>
        <v/>
      </c>
      <c r="Q575" s="103" t="str">
        <f t="shared" si="52"/>
        <v/>
      </c>
      <c r="U575" s="18"/>
    </row>
    <row r="576" spans="1:21" ht="14.25" customHeight="1" x14ac:dyDescent="0.25">
      <c r="A576" s="18"/>
      <c r="B576" s="99" t="str">
        <f>IF(AND(YEAR('Dados de Entrada'!N566)&gt;=$D$18,YEAR('Dados de Entrada'!N566)&lt;=$D$19),'Dados de Entrada'!N566,"")</f>
        <v/>
      </c>
      <c r="C576" s="100" t="str">
        <f t="shared" si="53"/>
        <v/>
      </c>
      <c r="D576" s="97" t="str">
        <f>IF(B576="","",IFERROR(
INDEX('Dados de Entrada'!$K$13:$K$35,MATCH(C576,'Dados de Entrada'!$J$13:$J$35,0)),
INDEX('Dados de Entrada'!$K$13:$K$35,MATCH(C576,'Dados de Entrada'!$J$13:$J$35,1))+
(C576-INDEX('Dados de Entrada'!$J$13:$J$35,MATCH(C576,'Dados de Entrada'!$J$13:$J$35,1)))*
(INDEX('Dados de Entrada'!$K$13:$K$35,MATCH(C576,'Dados de Entrada'!$J$13:$J$35,1)+1)-INDEX('Dados de Entrada'!$K$13:$K$35,MATCH(C576,'Dados de Entrada'!$J$13:$J$35,1)))/
(INDEX('Dados de Entrada'!$J$13:$J$35,MATCH(C576,'Dados de Entrada'!$J$13:$J$35,1)+1)-INDEX('Dados de Entrada'!$J$13:$J$35,MATCH(C576,'Dados de Entrada'!$J$13:$J$35,1)))
))</f>
        <v/>
      </c>
      <c r="E576" s="101" t="str">
        <f>IF(B576="","",('Dados de Entrada'!O566/'Dados de Entrada'!$Q$6)*'Dados de Entrada'!$L$4)</f>
        <v/>
      </c>
      <c r="F576" s="101" t="str">
        <f t="shared" si="54"/>
        <v/>
      </c>
      <c r="G576" s="101" t="str">
        <f>IF(B576="","",VLOOKUP(MONTH(B576),Retiradas!$P$3:$S$14,3,FALSE))</f>
        <v/>
      </c>
      <c r="H576" s="137" t="str">
        <f>IF(B576="","",(VLOOKUP(MONTH(B576),Evaporação!$D$5:$F$16,3,FALSE)/(1000*3600*24*VLOOKUP(MONTH(B576),'Dados de Entrada'!$T$11:$V$22,3,FALSE)))*Simulação!D576)</f>
        <v/>
      </c>
      <c r="I576" s="146"/>
      <c r="J576" s="138" t="str">
        <f>IF(B576="","",(E576+I576-F576-G576-H576)*3600*24*VLOOKUP(MONTH(B576),'Dados de Entrada'!$T$11:$V$22,3,FALSE))</f>
        <v/>
      </c>
      <c r="K576" s="100" t="str">
        <f>IF(B576="","",IF(J576+K575&lt;'Dados de Entrada'!$G$7,IF(Simulação!J576+K575&lt;'Dados de Entrada'!$L$7,'Dados de Entrada'!$L$7,J576+K575),'Dados de Entrada'!$G$7))</f>
        <v/>
      </c>
      <c r="L576" s="101" t="str">
        <f>IF(B576="","",IF(AND(J576&gt;0,K576='Dados de Entrada'!$G$7),(J576/(3600*24*VLOOKUP(MONTH(B576),'Dados de Entrada'!$T$11:$V$22,3,FALSE))),0))</f>
        <v/>
      </c>
      <c r="M576" s="26" t="str">
        <f t="shared" si="55"/>
        <v/>
      </c>
      <c r="N576" s="102" t="str">
        <f>IF(B576="","",IF(K576='Dados de Entrada'!$L$7,1,0))</f>
        <v/>
      </c>
      <c r="O576" s="26" t="str">
        <f t="shared" si="56"/>
        <v/>
      </c>
      <c r="P576" s="110" t="str">
        <f>IF(B576="","",'Dados de Entrada'!$L$7)</f>
        <v/>
      </c>
      <c r="Q576" s="103" t="str">
        <f t="shared" si="52"/>
        <v/>
      </c>
      <c r="U576" s="18"/>
    </row>
    <row r="577" spans="1:21" ht="14.25" customHeight="1" x14ac:dyDescent="0.25">
      <c r="A577" s="18"/>
      <c r="B577" s="99" t="str">
        <f>IF(AND(YEAR('Dados de Entrada'!N567)&gt;=$D$18,YEAR('Dados de Entrada'!N567)&lt;=$D$19),'Dados de Entrada'!N567,"")</f>
        <v/>
      </c>
      <c r="C577" s="100" t="str">
        <f t="shared" si="53"/>
        <v/>
      </c>
      <c r="D577" s="97" t="str">
        <f>IF(B577="","",IFERROR(
INDEX('Dados de Entrada'!$K$13:$K$35,MATCH(C577,'Dados de Entrada'!$J$13:$J$35,0)),
INDEX('Dados de Entrada'!$K$13:$K$35,MATCH(C577,'Dados de Entrada'!$J$13:$J$35,1))+
(C577-INDEX('Dados de Entrada'!$J$13:$J$35,MATCH(C577,'Dados de Entrada'!$J$13:$J$35,1)))*
(INDEX('Dados de Entrada'!$K$13:$K$35,MATCH(C577,'Dados de Entrada'!$J$13:$J$35,1)+1)-INDEX('Dados de Entrada'!$K$13:$K$35,MATCH(C577,'Dados de Entrada'!$J$13:$J$35,1)))/
(INDEX('Dados de Entrada'!$J$13:$J$35,MATCH(C577,'Dados de Entrada'!$J$13:$J$35,1)+1)-INDEX('Dados de Entrada'!$J$13:$J$35,MATCH(C577,'Dados de Entrada'!$J$13:$J$35,1)))
))</f>
        <v/>
      </c>
      <c r="E577" s="101" t="str">
        <f>IF(B577="","",('Dados de Entrada'!O567/'Dados de Entrada'!$Q$6)*'Dados de Entrada'!$L$4)</f>
        <v/>
      </c>
      <c r="F577" s="101" t="str">
        <f t="shared" si="54"/>
        <v/>
      </c>
      <c r="G577" s="101" t="str">
        <f>IF(B577="","",VLOOKUP(MONTH(B577),Retiradas!$P$3:$S$14,3,FALSE))</f>
        <v/>
      </c>
      <c r="H577" s="137" t="str">
        <f>IF(B577="","",(VLOOKUP(MONTH(B577),Evaporação!$D$5:$F$16,3,FALSE)/(1000*3600*24*VLOOKUP(MONTH(B577),'Dados de Entrada'!$T$11:$V$22,3,FALSE)))*Simulação!D577)</f>
        <v/>
      </c>
      <c r="I577" s="146"/>
      <c r="J577" s="138" t="str">
        <f>IF(B577="","",(E577+I577-F577-G577-H577)*3600*24*VLOOKUP(MONTH(B577),'Dados de Entrada'!$T$11:$V$22,3,FALSE))</f>
        <v/>
      </c>
      <c r="K577" s="100" t="str">
        <f>IF(B577="","",IF(J577+K576&lt;'Dados de Entrada'!$G$7,IF(Simulação!J577+K576&lt;'Dados de Entrada'!$L$7,'Dados de Entrada'!$L$7,J577+K576),'Dados de Entrada'!$G$7))</f>
        <v/>
      </c>
      <c r="L577" s="101" t="str">
        <f>IF(B577="","",IF(AND(J577&gt;0,K577='Dados de Entrada'!$G$7),(J577/(3600*24*VLOOKUP(MONTH(B577),'Dados de Entrada'!$T$11:$V$22,3,FALSE))),0))</f>
        <v/>
      </c>
      <c r="M577" s="26" t="str">
        <f t="shared" si="55"/>
        <v/>
      </c>
      <c r="N577" s="102" t="str">
        <f>IF(B577="","",IF(K577='Dados de Entrada'!$L$7,1,0))</f>
        <v/>
      </c>
      <c r="O577" s="26" t="str">
        <f t="shared" si="56"/>
        <v/>
      </c>
      <c r="P577" s="110" t="str">
        <f>IF(B577="","",'Dados de Entrada'!$L$7)</f>
        <v/>
      </c>
      <c r="Q577" s="103" t="str">
        <f t="shared" si="52"/>
        <v/>
      </c>
      <c r="U577" s="18"/>
    </row>
    <row r="578" spans="1:21" ht="14.25" customHeight="1" x14ac:dyDescent="0.25">
      <c r="A578" s="18"/>
      <c r="B578" s="99" t="str">
        <f>IF(AND(YEAR('Dados de Entrada'!N568)&gt;=$D$18,YEAR('Dados de Entrada'!N568)&lt;=$D$19),'Dados de Entrada'!N568,"")</f>
        <v/>
      </c>
      <c r="C578" s="100" t="str">
        <f t="shared" si="53"/>
        <v/>
      </c>
      <c r="D578" s="97" t="str">
        <f>IF(B578="","",IFERROR(
INDEX('Dados de Entrada'!$K$13:$K$35,MATCH(C578,'Dados de Entrada'!$J$13:$J$35,0)),
INDEX('Dados de Entrada'!$K$13:$K$35,MATCH(C578,'Dados de Entrada'!$J$13:$J$35,1))+
(C578-INDEX('Dados de Entrada'!$J$13:$J$35,MATCH(C578,'Dados de Entrada'!$J$13:$J$35,1)))*
(INDEX('Dados de Entrada'!$K$13:$K$35,MATCH(C578,'Dados de Entrada'!$J$13:$J$35,1)+1)-INDEX('Dados de Entrada'!$K$13:$K$35,MATCH(C578,'Dados de Entrada'!$J$13:$J$35,1)))/
(INDEX('Dados de Entrada'!$J$13:$J$35,MATCH(C578,'Dados de Entrada'!$J$13:$J$35,1)+1)-INDEX('Dados de Entrada'!$J$13:$J$35,MATCH(C578,'Dados de Entrada'!$J$13:$J$35,1)))
))</f>
        <v/>
      </c>
      <c r="E578" s="101" t="str">
        <f>IF(B578="","",('Dados de Entrada'!O568/'Dados de Entrada'!$Q$6)*'Dados de Entrada'!$L$4)</f>
        <v/>
      </c>
      <c r="F578" s="101" t="str">
        <f t="shared" si="54"/>
        <v/>
      </c>
      <c r="G578" s="101" t="str">
        <f>IF(B578="","",VLOOKUP(MONTH(B578),Retiradas!$P$3:$S$14,3,FALSE))</f>
        <v/>
      </c>
      <c r="H578" s="137" t="str">
        <f>IF(B578="","",(VLOOKUP(MONTH(B578),Evaporação!$D$5:$F$16,3,FALSE)/(1000*3600*24*VLOOKUP(MONTH(B578),'Dados de Entrada'!$T$11:$V$22,3,FALSE)))*Simulação!D578)</f>
        <v/>
      </c>
      <c r="I578" s="146"/>
      <c r="J578" s="138" t="str">
        <f>IF(B578="","",(E578+I578-F578-G578-H578)*3600*24*VLOOKUP(MONTH(B578),'Dados de Entrada'!$T$11:$V$22,3,FALSE))</f>
        <v/>
      </c>
      <c r="K578" s="100" t="str">
        <f>IF(B578="","",IF(J578+K577&lt;'Dados de Entrada'!$G$7,IF(Simulação!J578+K577&lt;'Dados de Entrada'!$L$7,'Dados de Entrada'!$L$7,J578+K577),'Dados de Entrada'!$G$7))</f>
        <v/>
      </c>
      <c r="L578" s="101" t="str">
        <f>IF(B578="","",IF(AND(J578&gt;0,K578='Dados de Entrada'!$G$7),(J578/(3600*24*VLOOKUP(MONTH(B578),'Dados de Entrada'!$T$11:$V$22,3,FALSE))),0))</f>
        <v/>
      </c>
      <c r="M578" s="26" t="str">
        <f t="shared" si="55"/>
        <v/>
      </c>
      <c r="N578" s="102" t="str">
        <f>IF(B578="","",IF(K578='Dados de Entrada'!$L$7,1,0))</f>
        <v/>
      </c>
      <c r="O578" s="26" t="str">
        <f t="shared" si="56"/>
        <v/>
      </c>
      <c r="P578" s="110" t="str">
        <f>IF(B578="","",'Dados de Entrada'!$L$7)</f>
        <v/>
      </c>
      <c r="Q578" s="103" t="str">
        <f t="shared" si="52"/>
        <v/>
      </c>
      <c r="U578" s="18"/>
    </row>
    <row r="579" spans="1:21" ht="14.25" customHeight="1" x14ac:dyDescent="0.25">
      <c r="A579" s="18"/>
      <c r="B579" s="99" t="str">
        <f>IF(AND(YEAR('Dados de Entrada'!N569)&gt;=$D$18,YEAR('Dados de Entrada'!N569)&lt;=$D$19),'Dados de Entrada'!N569,"")</f>
        <v/>
      </c>
      <c r="C579" s="100" t="str">
        <f t="shared" si="53"/>
        <v/>
      </c>
      <c r="D579" s="97" t="str">
        <f>IF(B579="","",IFERROR(
INDEX('Dados de Entrada'!$K$13:$K$35,MATCH(C579,'Dados de Entrada'!$J$13:$J$35,0)),
INDEX('Dados de Entrada'!$K$13:$K$35,MATCH(C579,'Dados de Entrada'!$J$13:$J$35,1))+
(C579-INDEX('Dados de Entrada'!$J$13:$J$35,MATCH(C579,'Dados de Entrada'!$J$13:$J$35,1)))*
(INDEX('Dados de Entrada'!$K$13:$K$35,MATCH(C579,'Dados de Entrada'!$J$13:$J$35,1)+1)-INDEX('Dados de Entrada'!$K$13:$K$35,MATCH(C579,'Dados de Entrada'!$J$13:$J$35,1)))/
(INDEX('Dados de Entrada'!$J$13:$J$35,MATCH(C579,'Dados de Entrada'!$J$13:$J$35,1)+1)-INDEX('Dados de Entrada'!$J$13:$J$35,MATCH(C579,'Dados de Entrada'!$J$13:$J$35,1)))
))</f>
        <v/>
      </c>
      <c r="E579" s="101" t="str">
        <f>IF(B579="","",('Dados de Entrada'!O569/'Dados de Entrada'!$Q$6)*'Dados de Entrada'!$L$4)</f>
        <v/>
      </c>
      <c r="F579" s="101" t="str">
        <f t="shared" si="54"/>
        <v/>
      </c>
      <c r="G579" s="101" t="str">
        <f>IF(B579="","",VLOOKUP(MONTH(B579),Retiradas!$P$3:$S$14,3,FALSE))</f>
        <v/>
      </c>
      <c r="H579" s="137" t="str">
        <f>IF(B579="","",(VLOOKUP(MONTH(B579),Evaporação!$D$5:$F$16,3,FALSE)/(1000*3600*24*VLOOKUP(MONTH(B579),'Dados de Entrada'!$T$11:$V$22,3,FALSE)))*Simulação!D579)</f>
        <v/>
      </c>
      <c r="I579" s="146"/>
      <c r="J579" s="138" t="str">
        <f>IF(B579="","",(E579+I579-F579-G579-H579)*3600*24*VLOOKUP(MONTH(B579),'Dados de Entrada'!$T$11:$V$22,3,FALSE))</f>
        <v/>
      </c>
      <c r="K579" s="100" t="str">
        <f>IF(B579="","",IF(J579+K578&lt;'Dados de Entrada'!$G$7,IF(Simulação!J579+K578&lt;'Dados de Entrada'!$L$7,'Dados de Entrada'!$L$7,J579+K578),'Dados de Entrada'!$G$7))</f>
        <v/>
      </c>
      <c r="L579" s="101" t="str">
        <f>IF(B579="","",IF(AND(J579&gt;0,K579='Dados de Entrada'!$G$7),(J579/(3600*24*VLOOKUP(MONTH(B579),'Dados de Entrada'!$T$11:$V$22,3,FALSE))),0))</f>
        <v/>
      </c>
      <c r="M579" s="26" t="str">
        <f t="shared" si="55"/>
        <v/>
      </c>
      <c r="N579" s="102" t="str">
        <f>IF(B579="","",IF(K579='Dados de Entrada'!$L$7,1,0))</f>
        <v/>
      </c>
      <c r="O579" s="26" t="str">
        <f t="shared" si="56"/>
        <v/>
      </c>
      <c r="P579" s="110" t="str">
        <f>IF(B579="","",'Dados de Entrada'!$L$7)</f>
        <v/>
      </c>
      <c r="Q579" s="103" t="str">
        <f t="shared" si="52"/>
        <v/>
      </c>
      <c r="U579" s="18"/>
    </row>
    <row r="580" spans="1:21" ht="14.25" customHeight="1" x14ac:dyDescent="0.25">
      <c r="A580" s="18"/>
      <c r="B580" s="99" t="str">
        <f>IF(AND(YEAR('Dados de Entrada'!N570)&gt;=$D$18,YEAR('Dados de Entrada'!N570)&lt;=$D$19),'Dados de Entrada'!N570,"")</f>
        <v/>
      </c>
      <c r="C580" s="100" t="str">
        <f t="shared" si="53"/>
        <v/>
      </c>
      <c r="D580" s="97" t="str">
        <f>IF(B580="","",IFERROR(
INDEX('Dados de Entrada'!$K$13:$K$35,MATCH(C580,'Dados de Entrada'!$J$13:$J$35,0)),
INDEX('Dados de Entrada'!$K$13:$K$35,MATCH(C580,'Dados de Entrada'!$J$13:$J$35,1))+
(C580-INDEX('Dados de Entrada'!$J$13:$J$35,MATCH(C580,'Dados de Entrada'!$J$13:$J$35,1)))*
(INDEX('Dados de Entrada'!$K$13:$K$35,MATCH(C580,'Dados de Entrada'!$J$13:$J$35,1)+1)-INDEX('Dados de Entrada'!$K$13:$K$35,MATCH(C580,'Dados de Entrada'!$J$13:$J$35,1)))/
(INDEX('Dados de Entrada'!$J$13:$J$35,MATCH(C580,'Dados de Entrada'!$J$13:$J$35,1)+1)-INDEX('Dados de Entrada'!$J$13:$J$35,MATCH(C580,'Dados de Entrada'!$J$13:$J$35,1)))
))</f>
        <v/>
      </c>
      <c r="E580" s="101" t="str">
        <f>IF(B580="","",('Dados de Entrada'!O570/'Dados de Entrada'!$Q$6)*'Dados de Entrada'!$L$4)</f>
        <v/>
      </c>
      <c r="F580" s="101" t="str">
        <f t="shared" si="54"/>
        <v/>
      </c>
      <c r="G580" s="101" t="str">
        <f>IF(B580="","",VLOOKUP(MONTH(B580),Retiradas!$P$3:$S$14,3,FALSE))</f>
        <v/>
      </c>
      <c r="H580" s="137" t="str">
        <f>IF(B580="","",(VLOOKUP(MONTH(B580),Evaporação!$D$5:$F$16,3,FALSE)/(1000*3600*24*VLOOKUP(MONTH(B580),'Dados de Entrada'!$T$11:$V$22,3,FALSE)))*Simulação!D580)</f>
        <v/>
      </c>
      <c r="I580" s="146"/>
      <c r="J580" s="138" t="str">
        <f>IF(B580="","",(E580+I580-F580-G580-H580)*3600*24*VLOOKUP(MONTH(B580),'Dados de Entrada'!$T$11:$V$22,3,FALSE))</f>
        <v/>
      </c>
      <c r="K580" s="100" t="str">
        <f>IF(B580="","",IF(J580+K579&lt;'Dados de Entrada'!$G$7,IF(Simulação!J580+K579&lt;'Dados de Entrada'!$L$7,'Dados de Entrada'!$L$7,J580+K579),'Dados de Entrada'!$G$7))</f>
        <v/>
      </c>
      <c r="L580" s="101" t="str">
        <f>IF(B580="","",IF(AND(J580&gt;0,K580='Dados de Entrada'!$G$7),(J580/(3600*24*VLOOKUP(MONTH(B580),'Dados de Entrada'!$T$11:$V$22,3,FALSE))),0))</f>
        <v/>
      </c>
      <c r="M580" s="26" t="str">
        <f t="shared" si="55"/>
        <v/>
      </c>
      <c r="N580" s="102" t="str">
        <f>IF(B580="","",IF(K580='Dados de Entrada'!$L$7,1,0))</f>
        <v/>
      </c>
      <c r="O580" s="26" t="str">
        <f t="shared" si="56"/>
        <v/>
      </c>
      <c r="P580" s="110" t="str">
        <f>IF(B580="","",'Dados de Entrada'!$L$7)</f>
        <v/>
      </c>
      <c r="Q580" s="103" t="str">
        <f t="shared" si="52"/>
        <v/>
      </c>
      <c r="U580" s="18"/>
    </row>
    <row r="581" spans="1:21" ht="14.25" customHeight="1" x14ac:dyDescent="0.25">
      <c r="A581" s="18"/>
      <c r="B581" s="99" t="str">
        <f>IF(AND(YEAR('Dados de Entrada'!N571)&gt;=$D$18,YEAR('Dados de Entrada'!N571)&lt;=$D$19),'Dados de Entrada'!N571,"")</f>
        <v/>
      </c>
      <c r="C581" s="100" t="str">
        <f t="shared" si="53"/>
        <v/>
      </c>
      <c r="D581" s="97" t="str">
        <f>IF(B581="","",IFERROR(
INDEX('Dados de Entrada'!$K$13:$K$35,MATCH(C581,'Dados de Entrada'!$J$13:$J$35,0)),
INDEX('Dados de Entrada'!$K$13:$K$35,MATCH(C581,'Dados de Entrada'!$J$13:$J$35,1))+
(C581-INDEX('Dados de Entrada'!$J$13:$J$35,MATCH(C581,'Dados de Entrada'!$J$13:$J$35,1)))*
(INDEX('Dados de Entrada'!$K$13:$K$35,MATCH(C581,'Dados de Entrada'!$J$13:$J$35,1)+1)-INDEX('Dados de Entrada'!$K$13:$K$35,MATCH(C581,'Dados de Entrada'!$J$13:$J$35,1)))/
(INDEX('Dados de Entrada'!$J$13:$J$35,MATCH(C581,'Dados de Entrada'!$J$13:$J$35,1)+1)-INDEX('Dados de Entrada'!$J$13:$J$35,MATCH(C581,'Dados de Entrada'!$J$13:$J$35,1)))
))</f>
        <v/>
      </c>
      <c r="E581" s="101" t="str">
        <f>IF(B581="","",('Dados de Entrada'!O571/'Dados de Entrada'!$Q$6)*'Dados de Entrada'!$L$4)</f>
        <v/>
      </c>
      <c r="F581" s="101" t="str">
        <f t="shared" si="54"/>
        <v/>
      </c>
      <c r="G581" s="101" t="str">
        <f>IF(B581="","",VLOOKUP(MONTH(B581),Retiradas!$P$3:$S$14,3,FALSE))</f>
        <v/>
      </c>
      <c r="H581" s="137" t="str">
        <f>IF(B581="","",(VLOOKUP(MONTH(B581),Evaporação!$D$5:$F$16,3,FALSE)/(1000*3600*24*VLOOKUP(MONTH(B581),'Dados de Entrada'!$T$11:$V$22,3,FALSE)))*Simulação!D581)</f>
        <v/>
      </c>
      <c r="I581" s="146"/>
      <c r="J581" s="138" t="str">
        <f>IF(B581="","",(E581+I581-F581-G581-H581)*3600*24*VLOOKUP(MONTH(B581),'Dados de Entrada'!$T$11:$V$22,3,FALSE))</f>
        <v/>
      </c>
      <c r="K581" s="100" t="str">
        <f>IF(B581="","",IF(J581+K580&lt;'Dados de Entrada'!$G$7,IF(Simulação!J581+K580&lt;'Dados de Entrada'!$L$7,'Dados de Entrada'!$L$7,J581+K580),'Dados de Entrada'!$G$7))</f>
        <v/>
      </c>
      <c r="L581" s="101" t="str">
        <f>IF(B581="","",IF(AND(J581&gt;0,K581='Dados de Entrada'!$G$7),(J581/(3600*24*VLOOKUP(MONTH(B581),'Dados de Entrada'!$T$11:$V$22,3,FALSE))),0))</f>
        <v/>
      </c>
      <c r="M581" s="26" t="str">
        <f t="shared" si="55"/>
        <v/>
      </c>
      <c r="N581" s="102" t="str">
        <f>IF(B581="","",IF(K581='Dados de Entrada'!$L$7,1,0))</f>
        <v/>
      </c>
      <c r="O581" s="26" t="str">
        <f t="shared" si="56"/>
        <v/>
      </c>
      <c r="P581" s="110" t="str">
        <f>IF(B581="","",'Dados de Entrada'!$L$7)</f>
        <v/>
      </c>
      <c r="Q581" s="103" t="str">
        <f t="shared" si="52"/>
        <v/>
      </c>
      <c r="U581" s="18"/>
    </row>
    <row r="582" spans="1:21" ht="14.25" customHeight="1" x14ac:dyDescent="0.25">
      <c r="A582" s="18"/>
      <c r="B582" s="99" t="str">
        <f>IF(AND(YEAR('Dados de Entrada'!N572)&gt;=$D$18,YEAR('Dados de Entrada'!N572)&lt;=$D$19),'Dados de Entrada'!N572,"")</f>
        <v/>
      </c>
      <c r="C582" s="100" t="str">
        <f t="shared" si="53"/>
        <v/>
      </c>
      <c r="D582" s="97" t="str">
        <f>IF(B582="","",IFERROR(
INDEX('Dados de Entrada'!$K$13:$K$35,MATCH(C582,'Dados de Entrada'!$J$13:$J$35,0)),
INDEX('Dados de Entrada'!$K$13:$K$35,MATCH(C582,'Dados de Entrada'!$J$13:$J$35,1))+
(C582-INDEX('Dados de Entrada'!$J$13:$J$35,MATCH(C582,'Dados de Entrada'!$J$13:$J$35,1)))*
(INDEX('Dados de Entrada'!$K$13:$K$35,MATCH(C582,'Dados de Entrada'!$J$13:$J$35,1)+1)-INDEX('Dados de Entrada'!$K$13:$K$35,MATCH(C582,'Dados de Entrada'!$J$13:$J$35,1)))/
(INDEX('Dados de Entrada'!$J$13:$J$35,MATCH(C582,'Dados de Entrada'!$J$13:$J$35,1)+1)-INDEX('Dados de Entrada'!$J$13:$J$35,MATCH(C582,'Dados de Entrada'!$J$13:$J$35,1)))
))</f>
        <v/>
      </c>
      <c r="E582" s="101" t="str">
        <f>IF(B582="","",('Dados de Entrada'!O572/'Dados de Entrada'!$Q$6)*'Dados de Entrada'!$L$4)</f>
        <v/>
      </c>
      <c r="F582" s="101" t="str">
        <f t="shared" si="54"/>
        <v/>
      </c>
      <c r="G582" s="101" t="str">
        <f>IF(B582="","",VLOOKUP(MONTH(B582),Retiradas!$P$3:$S$14,3,FALSE))</f>
        <v/>
      </c>
      <c r="H582" s="137" t="str">
        <f>IF(B582="","",(VLOOKUP(MONTH(B582),Evaporação!$D$5:$F$16,3,FALSE)/(1000*3600*24*VLOOKUP(MONTH(B582),'Dados de Entrada'!$T$11:$V$22,3,FALSE)))*Simulação!D582)</f>
        <v/>
      </c>
      <c r="I582" s="146"/>
      <c r="J582" s="138" t="str">
        <f>IF(B582="","",(E582+I582-F582-G582-H582)*3600*24*VLOOKUP(MONTH(B582),'Dados de Entrada'!$T$11:$V$22,3,FALSE))</f>
        <v/>
      </c>
      <c r="K582" s="100" t="str">
        <f>IF(B582="","",IF(J582+K581&lt;'Dados de Entrada'!$G$7,IF(Simulação!J582+K581&lt;'Dados de Entrada'!$L$7,'Dados de Entrada'!$L$7,J582+K581),'Dados de Entrada'!$G$7))</f>
        <v/>
      </c>
      <c r="L582" s="101" t="str">
        <f>IF(B582="","",IF(AND(J582&gt;0,K582='Dados de Entrada'!$G$7),(J582/(3600*24*VLOOKUP(MONTH(B582),'Dados de Entrada'!$T$11:$V$22,3,FALSE))),0))</f>
        <v/>
      </c>
      <c r="M582" s="26" t="str">
        <f t="shared" si="55"/>
        <v/>
      </c>
      <c r="N582" s="102" t="str">
        <f>IF(B582="","",IF(K582='Dados de Entrada'!$L$7,1,0))</f>
        <v/>
      </c>
      <c r="O582" s="26" t="str">
        <f t="shared" si="56"/>
        <v/>
      </c>
      <c r="P582" s="110" t="str">
        <f>IF(B582="","",'Dados de Entrada'!$L$7)</f>
        <v/>
      </c>
      <c r="Q582" s="103" t="str">
        <f t="shared" si="52"/>
        <v/>
      </c>
      <c r="U582" s="18"/>
    </row>
    <row r="583" spans="1:21" ht="14.25" customHeight="1" x14ac:dyDescent="0.25">
      <c r="A583" s="18"/>
      <c r="B583" s="99" t="str">
        <f>IF(AND(YEAR('Dados de Entrada'!N573)&gt;=$D$18,YEAR('Dados de Entrada'!N573)&lt;=$D$19),'Dados de Entrada'!N573,"")</f>
        <v/>
      </c>
      <c r="C583" s="100" t="str">
        <f t="shared" si="53"/>
        <v/>
      </c>
      <c r="D583" s="97" t="str">
        <f>IF(B583="","",IFERROR(
INDEX('Dados de Entrada'!$K$13:$K$35,MATCH(C583,'Dados de Entrada'!$J$13:$J$35,0)),
INDEX('Dados de Entrada'!$K$13:$K$35,MATCH(C583,'Dados de Entrada'!$J$13:$J$35,1))+
(C583-INDEX('Dados de Entrada'!$J$13:$J$35,MATCH(C583,'Dados de Entrada'!$J$13:$J$35,1)))*
(INDEX('Dados de Entrada'!$K$13:$K$35,MATCH(C583,'Dados de Entrada'!$J$13:$J$35,1)+1)-INDEX('Dados de Entrada'!$K$13:$K$35,MATCH(C583,'Dados de Entrada'!$J$13:$J$35,1)))/
(INDEX('Dados de Entrada'!$J$13:$J$35,MATCH(C583,'Dados de Entrada'!$J$13:$J$35,1)+1)-INDEX('Dados de Entrada'!$J$13:$J$35,MATCH(C583,'Dados de Entrada'!$J$13:$J$35,1)))
))</f>
        <v/>
      </c>
      <c r="E583" s="101" t="str">
        <f>IF(B583="","",('Dados de Entrada'!O573/'Dados de Entrada'!$Q$6)*'Dados de Entrada'!$L$4)</f>
        <v/>
      </c>
      <c r="F583" s="101" t="str">
        <f t="shared" si="54"/>
        <v/>
      </c>
      <c r="G583" s="101" t="str">
        <f>IF(B583="","",VLOOKUP(MONTH(B583),Retiradas!$P$3:$S$14,3,FALSE))</f>
        <v/>
      </c>
      <c r="H583" s="137" t="str">
        <f>IF(B583="","",(VLOOKUP(MONTH(B583),Evaporação!$D$5:$F$16,3,FALSE)/(1000*3600*24*VLOOKUP(MONTH(B583),'Dados de Entrada'!$T$11:$V$22,3,FALSE)))*Simulação!D583)</f>
        <v/>
      </c>
      <c r="I583" s="146"/>
      <c r="J583" s="138" t="str">
        <f>IF(B583="","",(E583+I583-F583-G583-H583)*3600*24*VLOOKUP(MONTH(B583),'Dados de Entrada'!$T$11:$V$22,3,FALSE))</f>
        <v/>
      </c>
      <c r="K583" s="100" t="str">
        <f>IF(B583="","",IF(J583+K582&lt;'Dados de Entrada'!$G$7,IF(Simulação!J583+K582&lt;'Dados de Entrada'!$L$7,'Dados de Entrada'!$L$7,J583+K582),'Dados de Entrada'!$G$7))</f>
        <v/>
      </c>
      <c r="L583" s="101" t="str">
        <f>IF(B583="","",IF(AND(J583&gt;0,K583='Dados de Entrada'!$G$7),(J583/(3600*24*VLOOKUP(MONTH(B583),'Dados de Entrada'!$T$11:$V$22,3,FALSE))),0))</f>
        <v/>
      </c>
      <c r="M583" s="26" t="str">
        <f t="shared" si="55"/>
        <v/>
      </c>
      <c r="N583" s="102" t="str">
        <f>IF(B583="","",IF(K583='Dados de Entrada'!$L$7,1,0))</f>
        <v/>
      </c>
      <c r="O583" s="26" t="str">
        <f t="shared" si="56"/>
        <v/>
      </c>
      <c r="P583" s="110" t="str">
        <f>IF(B583="","",'Dados de Entrada'!$L$7)</f>
        <v/>
      </c>
      <c r="Q583" s="103" t="str">
        <f t="shared" si="52"/>
        <v/>
      </c>
      <c r="U583" s="18"/>
    </row>
    <row r="584" spans="1:21" ht="14.25" customHeight="1" x14ac:dyDescent="0.25">
      <c r="A584" s="18"/>
      <c r="B584" s="99" t="str">
        <f>IF(AND(YEAR('Dados de Entrada'!N574)&gt;=$D$18,YEAR('Dados de Entrada'!N574)&lt;=$D$19),'Dados de Entrada'!N574,"")</f>
        <v/>
      </c>
      <c r="C584" s="100" t="str">
        <f t="shared" si="53"/>
        <v/>
      </c>
      <c r="D584" s="97" t="str">
        <f>IF(B584="","",IFERROR(
INDEX('Dados de Entrada'!$K$13:$K$35,MATCH(C584,'Dados de Entrada'!$J$13:$J$35,0)),
INDEX('Dados de Entrada'!$K$13:$K$35,MATCH(C584,'Dados de Entrada'!$J$13:$J$35,1))+
(C584-INDEX('Dados de Entrada'!$J$13:$J$35,MATCH(C584,'Dados de Entrada'!$J$13:$J$35,1)))*
(INDEX('Dados de Entrada'!$K$13:$K$35,MATCH(C584,'Dados de Entrada'!$J$13:$J$35,1)+1)-INDEX('Dados de Entrada'!$K$13:$K$35,MATCH(C584,'Dados de Entrada'!$J$13:$J$35,1)))/
(INDEX('Dados de Entrada'!$J$13:$J$35,MATCH(C584,'Dados de Entrada'!$J$13:$J$35,1)+1)-INDEX('Dados de Entrada'!$J$13:$J$35,MATCH(C584,'Dados de Entrada'!$J$13:$J$35,1)))
))</f>
        <v/>
      </c>
      <c r="E584" s="101" t="str">
        <f>IF(B584="","",('Dados de Entrada'!O574/'Dados de Entrada'!$Q$6)*'Dados de Entrada'!$L$4)</f>
        <v/>
      </c>
      <c r="F584" s="101" t="str">
        <f t="shared" si="54"/>
        <v/>
      </c>
      <c r="G584" s="101" t="str">
        <f>IF(B584="","",VLOOKUP(MONTH(B584),Retiradas!$P$3:$S$14,3,FALSE))</f>
        <v/>
      </c>
      <c r="H584" s="137" t="str">
        <f>IF(B584="","",(VLOOKUP(MONTH(B584),Evaporação!$D$5:$F$16,3,FALSE)/(1000*3600*24*VLOOKUP(MONTH(B584),'Dados de Entrada'!$T$11:$V$22,3,FALSE)))*Simulação!D584)</f>
        <v/>
      </c>
      <c r="I584" s="146"/>
      <c r="J584" s="138" t="str">
        <f>IF(B584="","",(E584+I584-F584-G584-H584)*3600*24*VLOOKUP(MONTH(B584),'Dados de Entrada'!$T$11:$V$22,3,FALSE))</f>
        <v/>
      </c>
      <c r="K584" s="100" t="str">
        <f>IF(B584="","",IF(J584+K583&lt;'Dados de Entrada'!$G$7,IF(Simulação!J584+K583&lt;'Dados de Entrada'!$L$7,'Dados de Entrada'!$L$7,J584+K583),'Dados de Entrada'!$G$7))</f>
        <v/>
      </c>
      <c r="L584" s="101" t="str">
        <f>IF(B584="","",IF(AND(J584&gt;0,K584='Dados de Entrada'!$G$7),(J584/(3600*24*VLOOKUP(MONTH(B584),'Dados de Entrada'!$T$11:$V$22,3,FALSE))),0))</f>
        <v/>
      </c>
      <c r="M584" s="26" t="str">
        <f t="shared" si="55"/>
        <v/>
      </c>
      <c r="N584" s="102" t="str">
        <f>IF(B584="","",IF(K584='Dados de Entrada'!$L$7,1,0))</f>
        <v/>
      </c>
      <c r="O584" s="26" t="str">
        <f t="shared" si="56"/>
        <v/>
      </c>
      <c r="P584" s="110" t="str">
        <f>IF(B584="","",'Dados de Entrada'!$L$7)</f>
        <v/>
      </c>
      <c r="Q584" s="103" t="str">
        <f t="shared" si="52"/>
        <v/>
      </c>
      <c r="U584" s="18"/>
    </row>
    <row r="585" spans="1:21" ht="14.25" customHeight="1" x14ac:dyDescent="0.25">
      <c r="A585" s="18"/>
      <c r="B585" s="99" t="str">
        <f>IF(AND(YEAR('Dados de Entrada'!N575)&gt;=$D$18,YEAR('Dados de Entrada'!N575)&lt;=$D$19),'Dados de Entrada'!N575,"")</f>
        <v/>
      </c>
      <c r="C585" s="100" t="str">
        <f t="shared" si="53"/>
        <v/>
      </c>
      <c r="D585" s="97" t="str">
        <f>IF(B585="","",IFERROR(
INDEX('Dados de Entrada'!$K$13:$K$35,MATCH(C585,'Dados de Entrada'!$J$13:$J$35,0)),
INDEX('Dados de Entrada'!$K$13:$K$35,MATCH(C585,'Dados de Entrada'!$J$13:$J$35,1))+
(C585-INDEX('Dados de Entrada'!$J$13:$J$35,MATCH(C585,'Dados de Entrada'!$J$13:$J$35,1)))*
(INDEX('Dados de Entrada'!$K$13:$K$35,MATCH(C585,'Dados de Entrada'!$J$13:$J$35,1)+1)-INDEX('Dados de Entrada'!$K$13:$K$35,MATCH(C585,'Dados de Entrada'!$J$13:$J$35,1)))/
(INDEX('Dados de Entrada'!$J$13:$J$35,MATCH(C585,'Dados de Entrada'!$J$13:$J$35,1)+1)-INDEX('Dados de Entrada'!$J$13:$J$35,MATCH(C585,'Dados de Entrada'!$J$13:$J$35,1)))
))</f>
        <v/>
      </c>
      <c r="E585" s="101" t="str">
        <f>IF(B585="","",('Dados de Entrada'!O575/'Dados de Entrada'!$Q$6)*'Dados de Entrada'!$L$4)</f>
        <v/>
      </c>
      <c r="F585" s="101" t="str">
        <f t="shared" si="54"/>
        <v/>
      </c>
      <c r="G585" s="101" t="str">
        <f>IF(B585="","",VLOOKUP(MONTH(B585),Retiradas!$P$3:$S$14,3,FALSE))</f>
        <v/>
      </c>
      <c r="H585" s="137" t="str">
        <f>IF(B585="","",(VLOOKUP(MONTH(B585),Evaporação!$D$5:$F$16,3,FALSE)/(1000*3600*24*VLOOKUP(MONTH(B585),'Dados de Entrada'!$T$11:$V$22,3,FALSE)))*Simulação!D585)</f>
        <v/>
      </c>
      <c r="I585" s="146"/>
      <c r="J585" s="138" t="str">
        <f>IF(B585="","",(E585+I585-F585-G585-H585)*3600*24*VLOOKUP(MONTH(B585),'Dados de Entrada'!$T$11:$V$22,3,FALSE))</f>
        <v/>
      </c>
      <c r="K585" s="100" t="str">
        <f>IF(B585="","",IF(J585+K584&lt;'Dados de Entrada'!$G$7,IF(Simulação!J585+K584&lt;'Dados de Entrada'!$L$7,'Dados de Entrada'!$L$7,J585+K584),'Dados de Entrada'!$G$7))</f>
        <v/>
      </c>
      <c r="L585" s="101" t="str">
        <f>IF(B585="","",IF(AND(J585&gt;0,K585='Dados de Entrada'!$G$7),(J585/(3600*24*VLOOKUP(MONTH(B585),'Dados de Entrada'!$T$11:$V$22,3,FALSE))),0))</f>
        <v/>
      </c>
      <c r="M585" s="26" t="str">
        <f t="shared" si="55"/>
        <v/>
      </c>
      <c r="N585" s="102" t="str">
        <f>IF(B585="","",IF(K585='Dados de Entrada'!$L$7,1,0))</f>
        <v/>
      </c>
      <c r="O585" s="26" t="str">
        <f t="shared" si="56"/>
        <v/>
      </c>
      <c r="P585" s="110" t="str">
        <f>IF(B585="","",'Dados de Entrada'!$L$7)</f>
        <v/>
      </c>
      <c r="Q585" s="103" t="str">
        <f t="shared" si="52"/>
        <v/>
      </c>
      <c r="U585" s="18"/>
    </row>
    <row r="586" spans="1:21" ht="14.25" customHeight="1" x14ac:dyDescent="0.25">
      <c r="A586" s="18"/>
      <c r="B586" s="99" t="str">
        <f>IF(AND(YEAR('Dados de Entrada'!N576)&gt;=$D$18,YEAR('Dados de Entrada'!N576)&lt;=$D$19),'Dados de Entrada'!N576,"")</f>
        <v/>
      </c>
      <c r="C586" s="100" t="str">
        <f t="shared" si="53"/>
        <v/>
      </c>
      <c r="D586" s="97" t="str">
        <f>IF(B586="","",IFERROR(
INDEX('Dados de Entrada'!$K$13:$K$35,MATCH(C586,'Dados de Entrada'!$J$13:$J$35,0)),
INDEX('Dados de Entrada'!$K$13:$K$35,MATCH(C586,'Dados de Entrada'!$J$13:$J$35,1))+
(C586-INDEX('Dados de Entrada'!$J$13:$J$35,MATCH(C586,'Dados de Entrada'!$J$13:$J$35,1)))*
(INDEX('Dados de Entrada'!$K$13:$K$35,MATCH(C586,'Dados de Entrada'!$J$13:$J$35,1)+1)-INDEX('Dados de Entrada'!$K$13:$K$35,MATCH(C586,'Dados de Entrada'!$J$13:$J$35,1)))/
(INDEX('Dados de Entrada'!$J$13:$J$35,MATCH(C586,'Dados de Entrada'!$J$13:$J$35,1)+1)-INDEX('Dados de Entrada'!$J$13:$J$35,MATCH(C586,'Dados de Entrada'!$J$13:$J$35,1)))
))</f>
        <v/>
      </c>
      <c r="E586" s="101" t="str">
        <f>IF(B586="","",('Dados de Entrada'!O576/'Dados de Entrada'!$Q$6)*'Dados de Entrada'!$L$4)</f>
        <v/>
      </c>
      <c r="F586" s="101" t="str">
        <f t="shared" si="54"/>
        <v/>
      </c>
      <c r="G586" s="101" t="str">
        <f>IF(B586="","",VLOOKUP(MONTH(B586),Retiradas!$P$3:$S$14,3,FALSE))</f>
        <v/>
      </c>
      <c r="H586" s="137" t="str">
        <f>IF(B586="","",(VLOOKUP(MONTH(B586),Evaporação!$D$5:$F$16,3,FALSE)/(1000*3600*24*VLOOKUP(MONTH(B586),'Dados de Entrada'!$T$11:$V$22,3,FALSE)))*Simulação!D586)</f>
        <v/>
      </c>
      <c r="I586" s="146"/>
      <c r="J586" s="138" t="str">
        <f>IF(B586="","",(E586+I586-F586-G586-H586)*3600*24*VLOOKUP(MONTH(B586),'Dados de Entrada'!$T$11:$V$22,3,FALSE))</f>
        <v/>
      </c>
      <c r="K586" s="100" t="str">
        <f>IF(B586="","",IF(J586+K585&lt;'Dados de Entrada'!$G$7,IF(Simulação!J586+K585&lt;'Dados de Entrada'!$L$7,'Dados de Entrada'!$L$7,J586+K585),'Dados de Entrada'!$G$7))</f>
        <v/>
      </c>
      <c r="L586" s="101" t="str">
        <f>IF(B586="","",IF(AND(J586&gt;0,K586='Dados de Entrada'!$G$7),(J586/(3600*24*VLOOKUP(MONTH(B586),'Dados de Entrada'!$T$11:$V$22,3,FALSE))),0))</f>
        <v/>
      </c>
      <c r="M586" s="26" t="str">
        <f t="shared" si="55"/>
        <v/>
      </c>
      <c r="N586" s="102" t="str">
        <f>IF(B586="","",IF(K586='Dados de Entrada'!$L$7,1,0))</f>
        <v/>
      </c>
      <c r="O586" s="26" t="str">
        <f t="shared" si="56"/>
        <v/>
      </c>
      <c r="P586" s="110" t="str">
        <f>IF(B586="","",'Dados de Entrada'!$L$7)</f>
        <v/>
      </c>
      <c r="Q586" s="103" t="str">
        <f t="shared" si="52"/>
        <v/>
      </c>
      <c r="U586" s="18"/>
    </row>
    <row r="587" spans="1:21" ht="14.25" customHeight="1" x14ac:dyDescent="0.25">
      <c r="A587" s="18"/>
      <c r="B587" s="99" t="str">
        <f>IF(AND(YEAR('Dados de Entrada'!N577)&gt;=$D$18,YEAR('Dados de Entrada'!N577)&lt;=$D$19),'Dados de Entrada'!N577,"")</f>
        <v/>
      </c>
      <c r="C587" s="100" t="str">
        <f t="shared" si="53"/>
        <v/>
      </c>
      <c r="D587" s="97" t="str">
        <f>IF(B587="","",IFERROR(
INDEX('Dados de Entrada'!$K$13:$K$35,MATCH(C587,'Dados de Entrada'!$J$13:$J$35,0)),
INDEX('Dados de Entrada'!$K$13:$K$35,MATCH(C587,'Dados de Entrada'!$J$13:$J$35,1))+
(C587-INDEX('Dados de Entrada'!$J$13:$J$35,MATCH(C587,'Dados de Entrada'!$J$13:$J$35,1)))*
(INDEX('Dados de Entrada'!$K$13:$K$35,MATCH(C587,'Dados de Entrada'!$J$13:$J$35,1)+1)-INDEX('Dados de Entrada'!$K$13:$K$35,MATCH(C587,'Dados de Entrada'!$J$13:$J$35,1)))/
(INDEX('Dados de Entrada'!$J$13:$J$35,MATCH(C587,'Dados de Entrada'!$J$13:$J$35,1)+1)-INDEX('Dados de Entrada'!$J$13:$J$35,MATCH(C587,'Dados de Entrada'!$J$13:$J$35,1)))
))</f>
        <v/>
      </c>
      <c r="E587" s="101" t="str">
        <f>IF(B587="","",('Dados de Entrada'!O577/'Dados de Entrada'!$Q$6)*'Dados de Entrada'!$L$4)</f>
        <v/>
      </c>
      <c r="F587" s="101" t="str">
        <f t="shared" si="54"/>
        <v/>
      </c>
      <c r="G587" s="101" t="str">
        <f>IF(B587="","",VLOOKUP(MONTH(B587),Retiradas!$P$3:$S$14,3,FALSE))</f>
        <v/>
      </c>
      <c r="H587" s="137" t="str">
        <f>IF(B587="","",(VLOOKUP(MONTH(B587),Evaporação!$D$5:$F$16,3,FALSE)/(1000*3600*24*VLOOKUP(MONTH(B587),'Dados de Entrada'!$T$11:$V$22,3,FALSE)))*Simulação!D587)</f>
        <v/>
      </c>
      <c r="I587" s="146"/>
      <c r="J587" s="138" t="str">
        <f>IF(B587="","",(E587+I587-F587-G587-H587)*3600*24*VLOOKUP(MONTH(B587),'Dados de Entrada'!$T$11:$V$22,3,FALSE))</f>
        <v/>
      </c>
      <c r="K587" s="100" t="str">
        <f>IF(B587="","",IF(J587+K586&lt;'Dados de Entrada'!$G$7,IF(Simulação!J587+K586&lt;'Dados de Entrada'!$L$7,'Dados de Entrada'!$L$7,J587+K586),'Dados de Entrada'!$G$7))</f>
        <v/>
      </c>
      <c r="L587" s="101" t="str">
        <f>IF(B587="","",IF(AND(J587&gt;0,K587='Dados de Entrada'!$G$7),(J587/(3600*24*VLOOKUP(MONTH(B587),'Dados de Entrada'!$T$11:$V$22,3,FALSE))),0))</f>
        <v/>
      </c>
      <c r="M587" s="26" t="str">
        <f t="shared" si="55"/>
        <v/>
      </c>
      <c r="N587" s="102" t="str">
        <f>IF(B587="","",IF(K587='Dados de Entrada'!$L$7,1,0))</f>
        <v/>
      </c>
      <c r="O587" s="26" t="str">
        <f t="shared" si="56"/>
        <v/>
      </c>
      <c r="P587" s="110" t="str">
        <f>IF(B587="","",'Dados de Entrada'!$L$7)</f>
        <v/>
      </c>
      <c r="Q587" s="103" t="str">
        <f t="shared" si="52"/>
        <v/>
      </c>
      <c r="U587" s="18"/>
    </row>
    <row r="588" spans="1:21" ht="14.25" customHeight="1" x14ac:dyDescent="0.25">
      <c r="A588" s="18"/>
      <c r="B588" s="99" t="str">
        <f>IF(AND(YEAR('Dados de Entrada'!N578)&gt;=$D$18,YEAR('Dados de Entrada'!N578)&lt;=$D$19),'Dados de Entrada'!N578,"")</f>
        <v/>
      </c>
      <c r="C588" s="100" t="str">
        <f t="shared" si="53"/>
        <v/>
      </c>
      <c r="D588" s="97" t="str">
        <f>IF(B588="","",IFERROR(
INDEX('Dados de Entrada'!$K$13:$K$35,MATCH(C588,'Dados de Entrada'!$J$13:$J$35,0)),
INDEX('Dados de Entrada'!$K$13:$K$35,MATCH(C588,'Dados de Entrada'!$J$13:$J$35,1))+
(C588-INDEX('Dados de Entrada'!$J$13:$J$35,MATCH(C588,'Dados de Entrada'!$J$13:$J$35,1)))*
(INDEX('Dados de Entrada'!$K$13:$K$35,MATCH(C588,'Dados de Entrada'!$J$13:$J$35,1)+1)-INDEX('Dados de Entrada'!$K$13:$K$35,MATCH(C588,'Dados de Entrada'!$J$13:$J$35,1)))/
(INDEX('Dados de Entrada'!$J$13:$J$35,MATCH(C588,'Dados de Entrada'!$J$13:$J$35,1)+1)-INDEX('Dados de Entrada'!$J$13:$J$35,MATCH(C588,'Dados de Entrada'!$J$13:$J$35,1)))
))</f>
        <v/>
      </c>
      <c r="E588" s="101" t="str">
        <f>IF(B588="","",('Dados de Entrada'!O578/'Dados de Entrada'!$Q$6)*'Dados de Entrada'!$L$4)</f>
        <v/>
      </c>
      <c r="F588" s="101" t="str">
        <f t="shared" si="54"/>
        <v/>
      </c>
      <c r="G588" s="101" t="str">
        <f>IF(B588="","",VLOOKUP(MONTH(B588),Retiradas!$P$3:$S$14,3,FALSE))</f>
        <v/>
      </c>
      <c r="H588" s="137" t="str">
        <f>IF(B588="","",(VLOOKUP(MONTH(B588),Evaporação!$D$5:$F$16,3,FALSE)/(1000*3600*24*VLOOKUP(MONTH(B588),'Dados de Entrada'!$T$11:$V$22,3,FALSE)))*Simulação!D588)</f>
        <v/>
      </c>
      <c r="I588" s="146"/>
      <c r="J588" s="138" t="str">
        <f>IF(B588="","",(E588+I588-F588-G588-H588)*3600*24*VLOOKUP(MONTH(B588),'Dados de Entrada'!$T$11:$V$22,3,FALSE))</f>
        <v/>
      </c>
      <c r="K588" s="100" t="str">
        <f>IF(B588="","",IF(J588+K587&lt;'Dados de Entrada'!$G$7,IF(Simulação!J588+K587&lt;'Dados de Entrada'!$L$7,'Dados de Entrada'!$L$7,J588+K587),'Dados de Entrada'!$G$7))</f>
        <v/>
      </c>
      <c r="L588" s="101" t="str">
        <f>IF(B588="","",IF(AND(J588&gt;0,K588='Dados de Entrada'!$G$7),(J588/(3600*24*VLOOKUP(MONTH(B588),'Dados de Entrada'!$T$11:$V$22,3,FALSE))),0))</f>
        <v/>
      </c>
      <c r="M588" s="26" t="str">
        <f t="shared" si="55"/>
        <v/>
      </c>
      <c r="N588" s="102" t="str">
        <f>IF(B588="","",IF(K588='Dados de Entrada'!$L$7,1,0))</f>
        <v/>
      </c>
      <c r="O588" s="26" t="str">
        <f t="shared" si="56"/>
        <v/>
      </c>
      <c r="P588" s="110" t="str">
        <f>IF(B588="","",'Dados de Entrada'!$L$7)</f>
        <v/>
      </c>
      <c r="Q588" s="103" t="str">
        <f t="shared" si="52"/>
        <v/>
      </c>
      <c r="U588" s="18"/>
    </row>
    <row r="589" spans="1:21" ht="14.25" customHeight="1" x14ac:dyDescent="0.25">
      <c r="A589" s="18"/>
      <c r="B589" s="99" t="str">
        <f>IF(AND(YEAR('Dados de Entrada'!N579)&gt;=$D$18,YEAR('Dados de Entrada'!N579)&lt;=$D$19),'Dados de Entrada'!N579,"")</f>
        <v/>
      </c>
      <c r="C589" s="100" t="str">
        <f t="shared" si="53"/>
        <v/>
      </c>
      <c r="D589" s="97" t="str">
        <f>IF(B589="","",IFERROR(
INDEX('Dados de Entrada'!$K$13:$K$35,MATCH(C589,'Dados de Entrada'!$J$13:$J$35,0)),
INDEX('Dados de Entrada'!$K$13:$K$35,MATCH(C589,'Dados de Entrada'!$J$13:$J$35,1))+
(C589-INDEX('Dados de Entrada'!$J$13:$J$35,MATCH(C589,'Dados de Entrada'!$J$13:$J$35,1)))*
(INDEX('Dados de Entrada'!$K$13:$K$35,MATCH(C589,'Dados de Entrada'!$J$13:$J$35,1)+1)-INDEX('Dados de Entrada'!$K$13:$K$35,MATCH(C589,'Dados de Entrada'!$J$13:$J$35,1)))/
(INDEX('Dados de Entrada'!$J$13:$J$35,MATCH(C589,'Dados de Entrada'!$J$13:$J$35,1)+1)-INDEX('Dados de Entrada'!$J$13:$J$35,MATCH(C589,'Dados de Entrada'!$J$13:$J$35,1)))
))</f>
        <v/>
      </c>
      <c r="E589" s="101" t="str">
        <f>IF(B589="","",('Dados de Entrada'!O579/'Dados de Entrada'!$Q$6)*'Dados de Entrada'!$L$4)</f>
        <v/>
      </c>
      <c r="F589" s="101" t="str">
        <f t="shared" si="54"/>
        <v/>
      </c>
      <c r="G589" s="101" t="str">
        <f>IF(B589="","",VLOOKUP(MONTH(B589),Retiradas!$P$3:$S$14,3,FALSE))</f>
        <v/>
      </c>
      <c r="H589" s="137" t="str">
        <f>IF(B589="","",(VLOOKUP(MONTH(B589),Evaporação!$D$5:$F$16,3,FALSE)/(1000*3600*24*VLOOKUP(MONTH(B589),'Dados de Entrada'!$T$11:$V$22,3,FALSE)))*Simulação!D589)</f>
        <v/>
      </c>
      <c r="I589" s="146"/>
      <c r="J589" s="138" t="str">
        <f>IF(B589="","",(E589+I589-F589-G589-H589)*3600*24*VLOOKUP(MONTH(B589),'Dados de Entrada'!$T$11:$V$22,3,FALSE))</f>
        <v/>
      </c>
      <c r="K589" s="100" t="str">
        <f>IF(B589="","",IF(J589+K588&lt;'Dados de Entrada'!$G$7,IF(Simulação!J589+K588&lt;'Dados de Entrada'!$L$7,'Dados de Entrada'!$L$7,J589+K588),'Dados de Entrada'!$G$7))</f>
        <v/>
      </c>
      <c r="L589" s="101" t="str">
        <f>IF(B589="","",IF(AND(J589&gt;0,K589='Dados de Entrada'!$G$7),(J589/(3600*24*VLOOKUP(MONTH(B589),'Dados de Entrada'!$T$11:$V$22,3,FALSE))),0))</f>
        <v/>
      </c>
      <c r="M589" s="26" t="str">
        <f t="shared" si="55"/>
        <v/>
      </c>
      <c r="N589" s="102" t="str">
        <f>IF(B589="","",IF(K589='Dados de Entrada'!$L$7,1,0))</f>
        <v/>
      </c>
      <c r="O589" s="26" t="str">
        <f t="shared" si="56"/>
        <v/>
      </c>
      <c r="P589" s="110" t="str">
        <f>IF(B589="","",'Dados de Entrada'!$L$7)</f>
        <v/>
      </c>
      <c r="Q589" s="103" t="str">
        <f t="shared" si="52"/>
        <v/>
      </c>
      <c r="U589" s="18"/>
    </row>
    <row r="590" spans="1:21" ht="14.25" customHeight="1" x14ac:dyDescent="0.25">
      <c r="A590" s="18"/>
      <c r="B590" s="99" t="str">
        <f>IF(AND(YEAR('Dados de Entrada'!N580)&gt;=$D$18,YEAR('Dados de Entrada'!N580)&lt;=$D$19),'Dados de Entrada'!N580,"")</f>
        <v/>
      </c>
      <c r="C590" s="100" t="str">
        <f t="shared" si="53"/>
        <v/>
      </c>
      <c r="D590" s="97" t="str">
        <f>IF(B590="","",IFERROR(
INDEX('Dados de Entrada'!$K$13:$K$35,MATCH(C590,'Dados de Entrada'!$J$13:$J$35,0)),
INDEX('Dados de Entrada'!$K$13:$K$35,MATCH(C590,'Dados de Entrada'!$J$13:$J$35,1))+
(C590-INDEX('Dados de Entrada'!$J$13:$J$35,MATCH(C590,'Dados de Entrada'!$J$13:$J$35,1)))*
(INDEX('Dados de Entrada'!$K$13:$K$35,MATCH(C590,'Dados de Entrada'!$J$13:$J$35,1)+1)-INDEX('Dados de Entrada'!$K$13:$K$35,MATCH(C590,'Dados de Entrada'!$J$13:$J$35,1)))/
(INDEX('Dados de Entrada'!$J$13:$J$35,MATCH(C590,'Dados de Entrada'!$J$13:$J$35,1)+1)-INDEX('Dados de Entrada'!$J$13:$J$35,MATCH(C590,'Dados de Entrada'!$J$13:$J$35,1)))
))</f>
        <v/>
      </c>
      <c r="E590" s="101" t="str">
        <f>IF(B590="","",('Dados de Entrada'!O580/'Dados de Entrada'!$Q$6)*'Dados de Entrada'!$L$4)</f>
        <v/>
      </c>
      <c r="F590" s="101" t="str">
        <f t="shared" si="54"/>
        <v/>
      </c>
      <c r="G590" s="101" t="str">
        <f>IF(B590="","",VLOOKUP(MONTH(B590),Retiradas!$P$3:$S$14,3,FALSE))</f>
        <v/>
      </c>
      <c r="H590" s="137" t="str">
        <f>IF(B590="","",(VLOOKUP(MONTH(B590),Evaporação!$D$5:$F$16,3,FALSE)/(1000*3600*24*VLOOKUP(MONTH(B590),'Dados de Entrada'!$T$11:$V$22,3,FALSE)))*Simulação!D590)</f>
        <v/>
      </c>
      <c r="I590" s="146"/>
      <c r="J590" s="138" t="str">
        <f>IF(B590="","",(E590+I590-F590-G590-H590)*3600*24*VLOOKUP(MONTH(B590),'Dados de Entrada'!$T$11:$V$22,3,FALSE))</f>
        <v/>
      </c>
      <c r="K590" s="100" t="str">
        <f>IF(B590="","",IF(J590+K589&lt;'Dados de Entrada'!$G$7,IF(Simulação!J590+K589&lt;'Dados de Entrada'!$L$7,'Dados de Entrada'!$L$7,J590+K589),'Dados de Entrada'!$G$7))</f>
        <v/>
      </c>
      <c r="L590" s="101" t="str">
        <f>IF(B590="","",IF(AND(J590&gt;0,K590='Dados de Entrada'!$G$7),(J590/(3600*24*VLOOKUP(MONTH(B590),'Dados de Entrada'!$T$11:$V$22,3,FALSE))),0))</f>
        <v/>
      </c>
      <c r="M590" s="26" t="str">
        <f t="shared" si="55"/>
        <v/>
      </c>
      <c r="N590" s="102" t="str">
        <f>IF(B590="","",IF(K590='Dados de Entrada'!$L$7,1,0))</f>
        <v/>
      </c>
      <c r="O590" s="26" t="str">
        <f t="shared" si="56"/>
        <v/>
      </c>
      <c r="P590" s="110" t="str">
        <f>IF(B590="","",'Dados de Entrada'!$L$7)</f>
        <v/>
      </c>
      <c r="Q590" s="103" t="str">
        <f t="shared" si="52"/>
        <v/>
      </c>
      <c r="U590" s="18"/>
    </row>
    <row r="591" spans="1:21" ht="14.25" customHeight="1" x14ac:dyDescent="0.25">
      <c r="A591" s="18"/>
      <c r="B591" s="99" t="str">
        <f>IF(AND(YEAR('Dados de Entrada'!N581)&gt;=$D$18,YEAR('Dados de Entrada'!N581)&lt;=$D$19),'Dados de Entrada'!N581,"")</f>
        <v/>
      </c>
      <c r="C591" s="100" t="str">
        <f t="shared" si="53"/>
        <v/>
      </c>
      <c r="D591" s="97" t="str">
        <f>IF(B591="","",IFERROR(
INDEX('Dados de Entrada'!$K$13:$K$35,MATCH(C591,'Dados de Entrada'!$J$13:$J$35,0)),
INDEX('Dados de Entrada'!$K$13:$K$35,MATCH(C591,'Dados de Entrada'!$J$13:$J$35,1))+
(C591-INDEX('Dados de Entrada'!$J$13:$J$35,MATCH(C591,'Dados de Entrada'!$J$13:$J$35,1)))*
(INDEX('Dados de Entrada'!$K$13:$K$35,MATCH(C591,'Dados de Entrada'!$J$13:$J$35,1)+1)-INDEX('Dados de Entrada'!$K$13:$K$35,MATCH(C591,'Dados de Entrada'!$J$13:$J$35,1)))/
(INDEX('Dados de Entrada'!$J$13:$J$35,MATCH(C591,'Dados de Entrada'!$J$13:$J$35,1)+1)-INDEX('Dados de Entrada'!$J$13:$J$35,MATCH(C591,'Dados de Entrada'!$J$13:$J$35,1)))
))</f>
        <v/>
      </c>
      <c r="E591" s="101" t="str">
        <f>IF(B591="","",('Dados de Entrada'!O581/'Dados de Entrada'!$Q$6)*'Dados de Entrada'!$L$4)</f>
        <v/>
      </c>
      <c r="F591" s="101" t="str">
        <f t="shared" si="54"/>
        <v/>
      </c>
      <c r="G591" s="101" t="str">
        <f>IF(B591="","",VLOOKUP(MONTH(B591),Retiradas!$P$3:$S$14,3,FALSE))</f>
        <v/>
      </c>
      <c r="H591" s="137" t="str">
        <f>IF(B591="","",(VLOOKUP(MONTH(B591),Evaporação!$D$5:$F$16,3,FALSE)/(1000*3600*24*VLOOKUP(MONTH(B591),'Dados de Entrada'!$T$11:$V$22,3,FALSE)))*Simulação!D591)</f>
        <v/>
      </c>
      <c r="I591" s="146"/>
      <c r="J591" s="138" t="str">
        <f>IF(B591="","",(E591+I591-F591-G591-H591)*3600*24*VLOOKUP(MONTH(B591),'Dados de Entrada'!$T$11:$V$22,3,FALSE))</f>
        <v/>
      </c>
      <c r="K591" s="100" t="str">
        <f>IF(B591="","",IF(J591+K590&lt;'Dados de Entrada'!$G$7,IF(Simulação!J591+K590&lt;'Dados de Entrada'!$L$7,'Dados de Entrada'!$L$7,J591+K590),'Dados de Entrada'!$G$7))</f>
        <v/>
      </c>
      <c r="L591" s="101" t="str">
        <f>IF(B591="","",IF(AND(J591&gt;0,K591='Dados de Entrada'!$G$7),(J591/(3600*24*VLOOKUP(MONTH(B591),'Dados de Entrada'!$T$11:$V$22,3,FALSE))),0))</f>
        <v/>
      </c>
      <c r="M591" s="26" t="str">
        <f t="shared" si="55"/>
        <v/>
      </c>
      <c r="N591" s="102" t="str">
        <f>IF(B591="","",IF(K591='Dados de Entrada'!$L$7,1,0))</f>
        <v/>
      </c>
      <c r="O591" s="26" t="str">
        <f t="shared" si="56"/>
        <v/>
      </c>
      <c r="P591" s="110" t="str">
        <f>IF(B591="","",'Dados de Entrada'!$L$7)</f>
        <v/>
      </c>
      <c r="Q591" s="103" t="str">
        <f t="shared" si="52"/>
        <v/>
      </c>
      <c r="U591" s="18"/>
    </row>
    <row r="592" spans="1:21" ht="14.25" customHeight="1" x14ac:dyDescent="0.25">
      <c r="A592" s="18"/>
      <c r="B592" s="99" t="str">
        <f>IF(AND(YEAR('Dados de Entrada'!N582)&gt;=$D$18,YEAR('Dados de Entrada'!N582)&lt;=$D$19),'Dados de Entrada'!N582,"")</f>
        <v/>
      </c>
      <c r="C592" s="100" t="str">
        <f t="shared" si="53"/>
        <v/>
      </c>
      <c r="D592" s="97" t="str">
        <f>IF(B592="","",IFERROR(
INDEX('Dados de Entrada'!$K$13:$K$35,MATCH(C592,'Dados de Entrada'!$J$13:$J$35,0)),
INDEX('Dados de Entrada'!$K$13:$K$35,MATCH(C592,'Dados de Entrada'!$J$13:$J$35,1))+
(C592-INDEX('Dados de Entrada'!$J$13:$J$35,MATCH(C592,'Dados de Entrada'!$J$13:$J$35,1)))*
(INDEX('Dados de Entrada'!$K$13:$K$35,MATCH(C592,'Dados de Entrada'!$J$13:$J$35,1)+1)-INDEX('Dados de Entrada'!$K$13:$K$35,MATCH(C592,'Dados de Entrada'!$J$13:$J$35,1)))/
(INDEX('Dados de Entrada'!$J$13:$J$35,MATCH(C592,'Dados de Entrada'!$J$13:$J$35,1)+1)-INDEX('Dados de Entrada'!$J$13:$J$35,MATCH(C592,'Dados de Entrada'!$J$13:$J$35,1)))
))</f>
        <v/>
      </c>
      <c r="E592" s="101" t="str">
        <f>IF(B592="","",('Dados de Entrada'!O582/'Dados de Entrada'!$Q$6)*'Dados de Entrada'!$L$4)</f>
        <v/>
      </c>
      <c r="F592" s="101" t="str">
        <f t="shared" si="54"/>
        <v/>
      </c>
      <c r="G592" s="101" t="str">
        <f>IF(B592="","",VLOOKUP(MONTH(B592),Retiradas!$P$3:$S$14,3,FALSE))</f>
        <v/>
      </c>
      <c r="H592" s="137" t="str">
        <f>IF(B592="","",(VLOOKUP(MONTH(B592),Evaporação!$D$5:$F$16,3,FALSE)/(1000*3600*24*VLOOKUP(MONTH(B592),'Dados de Entrada'!$T$11:$V$22,3,FALSE)))*Simulação!D592)</f>
        <v/>
      </c>
      <c r="I592" s="146"/>
      <c r="J592" s="138" t="str">
        <f>IF(B592="","",(E592+I592-F592-G592-H592)*3600*24*VLOOKUP(MONTH(B592),'Dados de Entrada'!$T$11:$V$22,3,FALSE))</f>
        <v/>
      </c>
      <c r="K592" s="100" t="str">
        <f>IF(B592="","",IF(J592+K591&lt;'Dados de Entrada'!$G$7,IF(Simulação!J592+K591&lt;'Dados de Entrada'!$L$7,'Dados de Entrada'!$L$7,J592+K591),'Dados de Entrada'!$G$7))</f>
        <v/>
      </c>
      <c r="L592" s="101" t="str">
        <f>IF(B592="","",IF(AND(J592&gt;0,K592='Dados de Entrada'!$G$7),(J592/(3600*24*VLOOKUP(MONTH(B592),'Dados de Entrada'!$T$11:$V$22,3,FALSE))),0))</f>
        <v/>
      </c>
      <c r="M592" s="26" t="str">
        <f t="shared" si="55"/>
        <v/>
      </c>
      <c r="N592" s="102" t="str">
        <f>IF(B592="","",IF(K592='Dados de Entrada'!$L$7,1,0))</f>
        <v/>
      </c>
      <c r="O592" s="26" t="str">
        <f t="shared" si="56"/>
        <v/>
      </c>
      <c r="P592" s="110" t="str">
        <f>IF(B592="","",'Dados de Entrada'!$L$7)</f>
        <v/>
      </c>
      <c r="Q592" s="103" t="str">
        <f t="shared" si="52"/>
        <v/>
      </c>
      <c r="U592" s="18"/>
    </row>
    <row r="593" spans="1:21" ht="14.25" customHeight="1" x14ac:dyDescent="0.25">
      <c r="A593" s="18"/>
      <c r="B593" s="99" t="str">
        <f>IF(AND(YEAR('Dados de Entrada'!N583)&gt;=$D$18,YEAR('Dados de Entrada'!N583)&lt;=$D$19),'Dados de Entrada'!N583,"")</f>
        <v/>
      </c>
      <c r="C593" s="100" t="str">
        <f t="shared" si="53"/>
        <v/>
      </c>
      <c r="D593" s="97" t="str">
        <f>IF(B593="","",IFERROR(
INDEX('Dados de Entrada'!$K$13:$K$35,MATCH(C593,'Dados de Entrada'!$J$13:$J$35,0)),
INDEX('Dados de Entrada'!$K$13:$K$35,MATCH(C593,'Dados de Entrada'!$J$13:$J$35,1))+
(C593-INDEX('Dados de Entrada'!$J$13:$J$35,MATCH(C593,'Dados de Entrada'!$J$13:$J$35,1)))*
(INDEX('Dados de Entrada'!$K$13:$K$35,MATCH(C593,'Dados de Entrada'!$J$13:$J$35,1)+1)-INDEX('Dados de Entrada'!$K$13:$K$35,MATCH(C593,'Dados de Entrada'!$J$13:$J$35,1)))/
(INDEX('Dados de Entrada'!$J$13:$J$35,MATCH(C593,'Dados de Entrada'!$J$13:$J$35,1)+1)-INDEX('Dados de Entrada'!$J$13:$J$35,MATCH(C593,'Dados de Entrada'!$J$13:$J$35,1)))
))</f>
        <v/>
      </c>
      <c r="E593" s="101" t="str">
        <f>IF(B593="","",('Dados de Entrada'!O583/'Dados de Entrada'!$Q$6)*'Dados de Entrada'!$L$4)</f>
        <v/>
      </c>
      <c r="F593" s="101" t="str">
        <f t="shared" si="54"/>
        <v/>
      </c>
      <c r="G593" s="101" t="str">
        <f>IF(B593="","",VLOOKUP(MONTH(B593),Retiradas!$P$3:$S$14,3,FALSE))</f>
        <v/>
      </c>
      <c r="H593" s="137" t="str">
        <f>IF(B593="","",(VLOOKUP(MONTH(B593),Evaporação!$D$5:$F$16,3,FALSE)/(1000*3600*24*VLOOKUP(MONTH(B593),'Dados de Entrada'!$T$11:$V$22,3,FALSE)))*Simulação!D593)</f>
        <v/>
      </c>
      <c r="I593" s="146"/>
      <c r="J593" s="138" t="str">
        <f>IF(B593="","",(E593+I593-F593-G593-H593)*3600*24*VLOOKUP(MONTH(B593),'Dados de Entrada'!$T$11:$V$22,3,FALSE))</f>
        <v/>
      </c>
      <c r="K593" s="100" t="str">
        <f>IF(B593="","",IF(J593+K592&lt;'Dados de Entrada'!$G$7,IF(Simulação!J593+K592&lt;'Dados de Entrada'!$L$7,'Dados de Entrada'!$L$7,J593+K592),'Dados de Entrada'!$G$7))</f>
        <v/>
      </c>
      <c r="L593" s="101" t="str">
        <f>IF(B593="","",IF(AND(J593&gt;0,K593='Dados de Entrada'!$G$7),(J593/(3600*24*VLOOKUP(MONTH(B593),'Dados de Entrada'!$T$11:$V$22,3,FALSE))),0))</f>
        <v/>
      </c>
      <c r="M593" s="26" t="str">
        <f t="shared" si="55"/>
        <v/>
      </c>
      <c r="N593" s="102" t="str">
        <f>IF(B593="","",IF(K593='Dados de Entrada'!$L$7,1,0))</f>
        <v/>
      </c>
      <c r="O593" s="26" t="str">
        <f t="shared" si="56"/>
        <v/>
      </c>
      <c r="P593" s="110" t="str">
        <f>IF(B593="","",'Dados de Entrada'!$L$7)</f>
        <v/>
      </c>
      <c r="Q593" s="103" t="str">
        <f t="shared" si="52"/>
        <v/>
      </c>
      <c r="U593" s="18"/>
    </row>
    <row r="594" spans="1:21" ht="14.25" customHeight="1" x14ac:dyDescent="0.25">
      <c r="A594" s="18"/>
      <c r="B594" s="99" t="str">
        <f>IF(AND(YEAR('Dados de Entrada'!N584)&gt;=$D$18,YEAR('Dados de Entrada'!N584)&lt;=$D$19),'Dados de Entrada'!N584,"")</f>
        <v/>
      </c>
      <c r="C594" s="100" t="str">
        <f t="shared" si="53"/>
        <v/>
      </c>
      <c r="D594" s="97" t="str">
        <f>IF(B594="","",IFERROR(
INDEX('Dados de Entrada'!$K$13:$K$35,MATCH(C594,'Dados de Entrada'!$J$13:$J$35,0)),
INDEX('Dados de Entrada'!$K$13:$K$35,MATCH(C594,'Dados de Entrada'!$J$13:$J$35,1))+
(C594-INDEX('Dados de Entrada'!$J$13:$J$35,MATCH(C594,'Dados de Entrada'!$J$13:$J$35,1)))*
(INDEX('Dados de Entrada'!$K$13:$K$35,MATCH(C594,'Dados de Entrada'!$J$13:$J$35,1)+1)-INDEX('Dados de Entrada'!$K$13:$K$35,MATCH(C594,'Dados de Entrada'!$J$13:$J$35,1)))/
(INDEX('Dados de Entrada'!$J$13:$J$35,MATCH(C594,'Dados de Entrada'!$J$13:$J$35,1)+1)-INDEX('Dados de Entrada'!$J$13:$J$35,MATCH(C594,'Dados de Entrada'!$J$13:$J$35,1)))
))</f>
        <v/>
      </c>
      <c r="E594" s="101" t="str">
        <f>IF(B594="","",('Dados de Entrada'!O584/'Dados de Entrada'!$Q$6)*'Dados de Entrada'!$L$4)</f>
        <v/>
      </c>
      <c r="F594" s="101" t="str">
        <f t="shared" si="54"/>
        <v/>
      </c>
      <c r="G594" s="101" t="str">
        <f>IF(B594="","",VLOOKUP(MONTH(B594),Retiradas!$P$3:$S$14,3,FALSE))</f>
        <v/>
      </c>
      <c r="H594" s="137" t="str">
        <f>IF(B594="","",(VLOOKUP(MONTH(B594),Evaporação!$D$5:$F$16,3,FALSE)/(1000*3600*24*VLOOKUP(MONTH(B594),'Dados de Entrada'!$T$11:$V$22,3,FALSE)))*Simulação!D594)</f>
        <v/>
      </c>
      <c r="I594" s="146"/>
      <c r="J594" s="138" t="str">
        <f>IF(B594="","",(E594+I594-F594-G594-H594)*3600*24*VLOOKUP(MONTH(B594),'Dados de Entrada'!$T$11:$V$22,3,FALSE))</f>
        <v/>
      </c>
      <c r="K594" s="100" t="str">
        <f>IF(B594="","",IF(J594+K593&lt;'Dados de Entrada'!$G$7,IF(Simulação!J594+K593&lt;'Dados de Entrada'!$L$7,'Dados de Entrada'!$L$7,J594+K593),'Dados de Entrada'!$G$7))</f>
        <v/>
      </c>
      <c r="L594" s="101" t="str">
        <f>IF(B594="","",IF(AND(J594&gt;0,K594='Dados de Entrada'!$G$7),(J594/(3600*24*VLOOKUP(MONTH(B594),'Dados de Entrada'!$T$11:$V$22,3,FALSE))),0))</f>
        <v/>
      </c>
      <c r="M594" s="26" t="str">
        <f t="shared" si="55"/>
        <v/>
      </c>
      <c r="N594" s="102" t="str">
        <f>IF(B594="","",IF(K594='Dados de Entrada'!$L$7,1,0))</f>
        <v/>
      </c>
      <c r="O594" s="26" t="str">
        <f t="shared" si="56"/>
        <v/>
      </c>
      <c r="P594" s="110" t="str">
        <f>IF(B594="","",'Dados de Entrada'!$L$7)</f>
        <v/>
      </c>
      <c r="Q594" s="103" t="str">
        <f t="shared" si="52"/>
        <v/>
      </c>
      <c r="U594" s="18"/>
    </row>
    <row r="595" spans="1:21" ht="14.25" customHeight="1" x14ac:dyDescent="0.25">
      <c r="A595" s="18"/>
      <c r="B595" s="99" t="str">
        <f>IF(AND(YEAR('Dados de Entrada'!N585)&gt;=$D$18,YEAR('Dados de Entrada'!N585)&lt;=$D$19),'Dados de Entrada'!N585,"")</f>
        <v/>
      </c>
      <c r="C595" s="100" t="str">
        <f t="shared" si="53"/>
        <v/>
      </c>
      <c r="D595" s="97" t="str">
        <f>IF(B595="","",IFERROR(
INDEX('Dados de Entrada'!$K$13:$K$35,MATCH(C595,'Dados de Entrada'!$J$13:$J$35,0)),
INDEX('Dados de Entrada'!$K$13:$K$35,MATCH(C595,'Dados de Entrada'!$J$13:$J$35,1))+
(C595-INDEX('Dados de Entrada'!$J$13:$J$35,MATCH(C595,'Dados de Entrada'!$J$13:$J$35,1)))*
(INDEX('Dados de Entrada'!$K$13:$K$35,MATCH(C595,'Dados de Entrada'!$J$13:$J$35,1)+1)-INDEX('Dados de Entrada'!$K$13:$K$35,MATCH(C595,'Dados de Entrada'!$J$13:$J$35,1)))/
(INDEX('Dados de Entrada'!$J$13:$J$35,MATCH(C595,'Dados de Entrada'!$J$13:$J$35,1)+1)-INDEX('Dados de Entrada'!$J$13:$J$35,MATCH(C595,'Dados de Entrada'!$J$13:$J$35,1)))
))</f>
        <v/>
      </c>
      <c r="E595" s="101" t="str">
        <f>IF(B595="","",('Dados de Entrada'!O585/'Dados de Entrada'!$Q$6)*'Dados de Entrada'!$L$4)</f>
        <v/>
      </c>
      <c r="F595" s="101" t="str">
        <f t="shared" si="54"/>
        <v/>
      </c>
      <c r="G595" s="101" t="str">
        <f>IF(B595="","",VLOOKUP(MONTH(B595),Retiradas!$P$3:$S$14,3,FALSE))</f>
        <v/>
      </c>
      <c r="H595" s="137" t="str">
        <f>IF(B595="","",(VLOOKUP(MONTH(B595),Evaporação!$D$5:$F$16,3,FALSE)/(1000*3600*24*VLOOKUP(MONTH(B595),'Dados de Entrada'!$T$11:$V$22,3,FALSE)))*Simulação!D595)</f>
        <v/>
      </c>
      <c r="I595" s="146"/>
      <c r="J595" s="138" t="str">
        <f>IF(B595="","",(E595+I595-F595-G595-H595)*3600*24*VLOOKUP(MONTH(B595),'Dados de Entrada'!$T$11:$V$22,3,FALSE))</f>
        <v/>
      </c>
      <c r="K595" s="100" t="str">
        <f>IF(B595="","",IF(J595+K594&lt;'Dados de Entrada'!$G$7,IF(Simulação!J595+K594&lt;'Dados de Entrada'!$L$7,'Dados de Entrada'!$L$7,J595+K594),'Dados de Entrada'!$G$7))</f>
        <v/>
      </c>
      <c r="L595" s="101" t="str">
        <f>IF(B595="","",IF(AND(J595&gt;0,K595='Dados de Entrada'!$G$7),(J595/(3600*24*VLOOKUP(MONTH(B595),'Dados de Entrada'!$T$11:$V$22,3,FALSE))),0))</f>
        <v/>
      </c>
      <c r="M595" s="26" t="str">
        <f t="shared" si="55"/>
        <v/>
      </c>
      <c r="N595" s="102" t="str">
        <f>IF(B595="","",IF(K595='Dados de Entrada'!$L$7,1,0))</f>
        <v/>
      </c>
      <c r="O595" s="26" t="str">
        <f t="shared" si="56"/>
        <v/>
      </c>
      <c r="P595" s="110" t="str">
        <f>IF(B595="","",'Dados de Entrada'!$L$7)</f>
        <v/>
      </c>
      <c r="Q595" s="103" t="str">
        <f t="shared" si="52"/>
        <v/>
      </c>
      <c r="U595" s="18"/>
    </row>
    <row r="596" spans="1:21" ht="14.25" customHeight="1" x14ac:dyDescent="0.25">
      <c r="A596" s="18"/>
      <c r="B596" s="99" t="str">
        <f>IF(AND(YEAR('Dados de Entrada'!N586)&gt;=$D$18,YEAR('Dados de Entrada'!N586)&lt;=$D$19),'Dados de Entrada'!N586,"")</f>
        <v/>
      </c>
      <c r="C596" s="100" t="str">
        <f t="shared" si="53"/>
        <v/>
      </c>
      <c r="D596" s="97" t="str">
        <f>IF(B596="","",IFERROR(
INDEX('Dados de Entrada'!$K$13:$K$35,MATCH(C596,'Dados de Entrada'!$J$13:$J$35,0)),
INDEX('Dados de Entrada'!$K$13:$K$35,MATCH(C596,'Dados de Entrada'!$J$13:$J$35,1))+
(C596-INDEX('Dados de Entrada'!$J$13:$J$35,MATCH(C596,'Dados de Entrada'!$J$13:$J$35,1)))*
(INDEX('Dados de Entrada'!$K$13:$K$35,MATCH(C596,'Dados de Entrada'!$J$13:$J$35,1)+1)-INDEX('Dados de Entrada'!$K$13:$K$35,MATCH(C596,'Dados de Entrada'!$J$13:$J$35,1)))/
(INDEX('Dados de Entrada'!$J$13:$J$35,MATCH(C596,'Dados de Entrada'!$J$13:$J$35,1)+1)-INDEX('Dados de Entrada'!$J$13:$J$35,MATCH(C596,'Dados de Entrada'!$J$13:$J$35,1)))
))</f>
        <v/>
      </c>
      <c r="E596" s="101" t="str">
        <f>IF(B596="","",('Dados de Entrada'!O586/'Dados de Entrada'!$Q$6)*'Dados de Entrada'!$L$4)</f>
        <v/>
      </c>
      <c r="F596" s="101" t="str">
        <f t="shared" si="54"/>
        <v/>
      </c>
      <c r="G596" s="101" t="str">
        <f>IF(B596="","",VLOOKUP(MONTH(B596),Retiradas!$P$3:$S$14,3,FALSE))</f>
        <v/>
      </c>
      <c r="H596" s="137" t="str">
        <f>IF(B596="","",(VLOOKUP(MONTH(B596),Evaporação!$D$5:$F$16,3,FALSE)/(1000*3600*24*VLOOKUP(MONTH(B596),'Dados de Entrada'!$T$11:$V$22,3,FALSE)))*Simulação!D596)</f>
        <v/>
      </c>
      <c r="I596" s="146"/>
      <c r="J596" s="138" t="str">
        <f>IF(B596="","",(E596+I596-F596-G596-H596)*3600*24*VLOOKUP(MONTH(B596),'Dados de Entrada'!$T$11:$V$22,3,FALSE))</f>
        <v/>
      </c>
      <c r="K596" s="100" t="str">
        <f>IF(B596="","",IF(J596+K595&lt;'Dados de Entrada'!$G$7,IF(Simulação!J596+K595&lt;'Dados de Entrada'!$L$7,'Dados de Entrada'!$L$7,J596+K595),'Dados de Entrada'!$G$7))</f>
        <v/>
      </c>
      <c r="L596" s="101" t="str">
        <f>IF(B596="","",IF(AND(J596&gt;0,K596='Dados de Entrada'!$G$7),(J596/(3600*24*VLOOKUP(MONTH(B596),'Dados de Entrada'!$T$11:$V$22,3,FALSE))),0))</f>
        <v/>
      </c>
      <c r="M596" s="26" t="str">
        <f t="shared" si="55"/>
        <v/>
      </c>
      <c r="N596" s="102" t="str">
        <f>IF(B596="","",IF(K596='Dados de Entrada'!$L$7,1,0))</f>
        <v/>
      </c>
      <c r="O596" s="26" t="str">
        <f t="shared" si="56"/>
        <v/>
      </c>
      <c r="P596" s="110" t="str">
        <f>IF(B596="","",'Dados de Entrada'!$L$7)</f>
        <v/>
      </c>
      <c r="Q596" s="103" t="str">
        <f t="shared" si="52"/>
        <v/>
      </c>
      <c r="U596" s="18"/>
    </row>
    <row r="597" spans="1:21" ht="14.25" customHeight="1" x14ac:dyDescent="0.25">
      <c r="A597" s="18"/>
      <c r="B597" s="99" t="str">
        <f>IF(AND(YEAR('Dados de Entrada'!N587)&gt;=$D$18,YEAR('Dados de Entrada'!N587)&lt;=$D$19),'Dados de Entrada'!N587,"")</f>
        <v/>
      </c>
      <c r="C597" s="100" t="str">
        <f t="shared" si="53"/>
        <v/>
      </c>
      <c r="D597" s="97" t="str">
        <f>IF(B597="","",IFERROR(
INDEX('Dados de Entrada'!$K$13:$K$35,MATCH(C597,'Dados de Entrada'!$J$13:$J$35,0)),
INDEX('Dados de Entrada'!$K$13:$K$35,MATCH(C597,'Dados de Entrada'!$J$13:$J$35,1))+
(C597-INDEX('Dados de Entrada'!$J$13:$J$35,MATCH(C597,'Dados de Entrada'!$J$13:$J$35,1)))*
(INDEX('Dados de Entrada'!$K$13:$K$35,MATCH(C597,'Dados de Entrada'!$J$13:$J$35,1)+1)-INDEX('Dados de Entrada'!$K$13:$K$35,MATCH(C597,'Dados de Entrada'!$J$13:$J$35,1)))/
(INDEX('Dados de Entrada'!$J$13:$J$35,MATCH(C597,'Dados de Entrada'!$J$13:$J$35,1)+1)-INDEX('Dados de Entrada'!$J$13:$J$35,MATCH(C597,'Dados de Entrada'!$J$13:$J$35,1)))
))</f>
        <v/>
      </c>
      <c r="E597" s="101" t="str">
        <f>IF(B597="","",('Dados de Entrada'!O587/'Dados de Entrada'!$Q$6)*'Dados de Entrada'!$L$4)</f>
        <v/>
      </c>
      <c r="F597" s="101" t="str">
        <f t="shared" si="54"/>
        <v/>
      </c>
      <c r="G597" s="101" t="str">
        <f>IF(B597="","",VLOOKUP(MONTH(B597),Retiradas!$P$3:$S$14,3,FALSE))</f>
        <v/>
      </c>
      <c r="H597" s="137" t="str">
        <f>IF(B597="","",(VLOOKUP(MONTH(B597),Evaporação!$D$5:$F$16,3,FALSE)/(1000*3600*24*VLOOKUP(MONTH(B597),'Dados de Entrada'!$T$11:$V$22,3,FALSE)))*Simulação!D597)</f>
        <v/>
      </c>
      <c r="I597" s="146"/>
      <c r="J597" s="138" t="str">
        <f>IF(B597="","",(E597+I597-F597-G597-H597)*3600*24*VLOOKUP(MONTH(B597),'Dados de Entrada'!$T$11:$V$22,3,FALSE))</f>
        <v/>
      </c>
      <c r="K597" s="100" t="str">
        <f>IF(B597="","",IF(J597+K596&lt;'Dados de Entrada'!$G$7,IF(Simulação!J597+K596&lt;'Dados de Entrada'!$L$7,'Dados de Entrada'!$L$7,J597+K596),'Dados de Entrada'!$G$7))</f>
        <v/>
      </c>
      <c r="L597" s="101" t="str">
        <f>IF(B597="","",IF(AND(J597&gt;0,K597='Dados de Entrada'!$G$7),(J597/(3600*24*VLOOKUP(MONTH(B597),'Dados de Entrada'!$T$11:$V$22,3,FALSE))),0))</f>
        <v/>
      </c>
      <c r="M597" s="26" t="str">
        <f t="shared" si="55"/>
        <v/>
      </c>
      <c r="N597" s="102" t="str">
        <f>IF(B597="","",IF(K597='Dados de Entrada'!$L$7,1,0))</f>
        <v/>
      </c>
      <c r="O597" s="26" t="str">
        <f t="shared" si="56"/>
        <v/>
      </c>
      <c r="P597" s="110" t="str">
        <f>IF(B597="","",'Dados de Entrada'!$L$7)</f>
        <v/>
      </c>
      <c r="Q597" s="103" t="str">
        <f t="shared" si="52"/>
        <v/>
      </c>
      <c r="U597" s="18"/>
    </row>
    <row r="598" spans="1:21" ht="14.25" customHeight="1" x14ac:dyDescent="0.25">
      <c r="A598" s="18"/>
      <c r="B598" s="99" t="str">
        <f>IF(AND(YEAR('Dados de Entrada'!N588)&gt;=$D$18,YEAR('Dados de Entrada'!N588)&lt;=$D$19),'Dados de Entrada'!N588,"")</f>
        <v/>
      </c>
      <c r="C598" s="100" t="str">
        <f t="shared" si="53"/>
        <v/>
      </c>
      <c r="D598" s="97" t="str">
        <f>IF(B598="","",IFERROR(
INDEX('Dados de Entrada'!$K$13:$K$35,MATCH(C598,'Dados de Entrada'!$J$13:$J$35,0)),
INDEX('Dados de Entrada'!$K$13:$K$35,MATCH(C598,'Dados de Entrada'!$J$13:$J$35,1))+
(C598-INDEX('Dados de Entrada'!$J$13:$J$35,MATCH(C598,'Dados de Entrada'!$J$13:$J$35,1)))*
(INDEX('Dados de Entrada'!$K$13:$K$35,MATCH(C598,'Dados de Entrada'!$J$13:$J$35,1)+1)-INDEX('Dados de Entrada'!$K$13:$K$35,MATCH(C598,'Dados de Entrada'!$J$13:$J$35,1)))/
(INDEX('Dados de Entrada'!$J$13:$J$35,MATCH(C598,'Dados de Entrada'!$J$13:$J$35,1)+1)-INDEX('Dados de Entrada'!$J$13:$J$35,MATCH(C598,'Dados de Entrada'!$J$13:$J$35,1)))
))</f>
        <v/>
      </c>
      <c r="E598" s="101" t="str">
        <f>IF(B598="","",('Dados de Entrada'!O588/'Dados de Entrada'!$Q$6)*'Dados de Entrada'!$L$4)</f>
        <v/>
      </c>
      <c r="F598" s="101" t="str">
        <f t="shared" si="54"/>
        <v/>
      </c>
      <c r="G598" s="101" t="str">
        <f>IF(B598="","",VLOOKUP(MONTH(B598),Retiradas!$P$3:$S$14,3,FALSE))</f>
        <v/>
      </c>
      <c r="H598" s="137" t="str">
        <f>IF(B598="","",(VLOOKUP(MONTH(B598),Evaporação!$D$5:$F$16,3,FALSE)/(1000*3600*24*VLOOKUP(MONTH(B598),'Dados de Entrada'!$T$11:$V$22,3,FALSE)))*Simulação!D598)</f>
        <v/>
      </c>
      <c r="I598" s="146"/>
      <c r="J598" s="138" t="str">
        <f>IF(B598="","",(E598+I598-F598-G598-H598)*3600*24*VLOOKUP(MONTH(B598),'Dados de Entrada'!$T$11:$V$22,3,FALSE))</f>
        <v/>
      </c>
      <c r="K598" s="100" t="str">
        <f>IF(B598="","",IF(J598+K597&lt;'Dados de Entrada'!$G$7,IF(Simulação!J598+K597&lt;'Dados de Entrada'!$L$7,'Dados de Entrada'!$L$7,J598+K597),'Dados de Entrada'!$G$7))</f>
        <v/>
      </c>
      <c r="L598" s="101" t="str">
        <f>IF(B598="","",IF(AND(J598&gt;0,K598='Dados de Entrada'!$G$7),(J598/(3600*24*VLOOKUP(MONTH(B598),'Dados de Entrada'!$T$11:$V$22,3,FALSE))),0))</f>
        <v/>
      </c>
      <c r="M598" s="26" t="str">
        <f t="shared" si="55"/>
        <v/>
      </c>
      <c r="N598" s="102" t="str">
        <f>IF(B598="","",IF(K598='Dados de Entrada'!$L$7,1,0))</f>
        <v/>
      </c>
      <c r="O598" s="26" t="str">
        <f t="shared" si="56"/>
        <v/>
      </c>
      <c r="P598" s="110" t="str">
        <f>IF(B598="","",'Dados de Entrada'!$L$7)</f>
        <v/>
      </c>
      <c r="Q598" s="103" t="str">
        <f t="shared" si="52"/>
        <v/>
      </c>
      <c r="U598" s="18"/>
    </row>
    <row r="599" spans="1:21" ht="14.25" customHeight="1" x14ac:dyDescent="0.25">
      <c r="A599" s="18"/>
      <c r="B599" s="99" t="str">
        <f>IF(AND(YEAR('Dados de Entrada'!N589)&gt;=$D$18,YEAR('Dados de Entrada'!N589)&lt;=$D$19),'Dados de Entrada'!N589,"")</f>
        <v/>
      </c>
      <c r="C599" s="100" t="str">
        <f t="shared" si="53"/>
        <v/>
      </c>
      <c r="D599" s="97" t="str">
        <f>IF(B599="","",IFERROR(
INDEX('Dados de Entrada'!$K$13:$K$35,MATCH(C599,'Dados de Entrada'!$J$13:$J$35,0)),
INDEX('Dados de Entrada'!$K$13:$K$35,MATCH(C599,'Dados de Entrada'!$J$13:$J$35,1))+
(C599-INDEX('Dados de Entrada'!$J$13:$J$35,MATCH(C599,'Dados de Entrada'!$J$13:$J$35,1)))*
(INDEX('Dados de Entrada'!$K$13:$K$35,MATCH(C599,'Dados de Entrada'!$J$13:$J$35,1)+1)-INDEX('Dados de Entrada'!$K$13:$K$35,MATCH(C599,'Dados de Entrada'!$J$13:$J$35,1)))/
(INDEX('Dados de Entrada'!$J$13:$J$35,MATCH(C599,'Dados de Entrada'!$J$13:$J$35,1)+1)-INDEX('Dados de Entrada'!$J$13:$J$35,MATCH(C599,'Dados de Entrada'!$J$13:$J$35,1)))
))</f>
        <v/>
      </c>
      <c r="E599" s="101" t="str">
        <f>IF(B599="","",('Dados de Entrada'!O589/'Dados de Entrada'!$Q$6)*'Dados de Entrada'!$L$4)</f>
        <v/>
      </c>
      <c r="F599" s="101" t="str">
        <f t="shared" si="54"/>
        <v/>
      </c>
      <c r="G599" s="101" t="str">
        <f>IF(B599="","",VLOOKUP(MONTH(B599),Retiradas!$P$3:$S$14,3,FALSE))</f>
        <v/>
      </c>
      <c r="H599" s="137" t="str">
        <f>IF(B599="","",(VLOOKUP(MONTH(B599),Evaporação!$D$5:$F$16,3,FALSE)/(1000*3600*24*VLOOKUP(MONTH(B599),'Dados de Entrada'!$T$11:$V$22,3,FALSE)))*Simulação!D599)</f>
        <v/>
      </c>
      <c r="I599" s="146"/>
      <c r="J599" s="138" t="str">
        <f>IF(B599="","",(E599+I599-F599-G599-H599)*3600*24*VLOOKUP(MONTH(B599),'Dados de Entrada'!$T$11:$V$22,3,FALSE))</f>
        <v/>
      </c>
      <c r="K599" s="100" t="str">
        <f>IF(B599="","",IF(J599+K598&lt;'Dados de Entrada'!$G$7,IF(Simulação!J599+K598&lt;'Dados de Entrada'!$L$7,'Dados de Entrada'!$L$7,J599+K598),'Dados de Entrada'!$G$7))</f>
        <v/>
      </c>
      <c r="L599" s="101" t="str">
        <f>IF(B599="","",IF(AND(J599&gt;0,K599='Dados de Entrada'!$G$7),(J599/(3600*24*VLOOKUP(MONTH(B599),'Dados de Entrada'!$T$11:$V$22,3,FALSE))),0))</f>
        <v/>
      </c>
      <c r="M599" s="26" t="str">
        <f t="shared" si="55"/>
        <v/>
      </c>
      <c r="N599" s="102" t="str">
        <f>IF(B599="","",IF(K599='Dados de Entrada'!$L$7,1,0))</f>
        <v/>
      </c>
      <c r="O599" s="26" t="str">
        <f t="shared" si="56"/>
        <v/>
      </c>
      <c r="P599" s="110" t="str">
        <f>IF(B599="","",'Dados de Entrada'!$L$7)</f>
        <v/>
      </c>
      <c r="Q599" s="103" t="str">
        <f t="shared" ref="Q599:Q662" si="57">IF(B599&lt;&gt;"",Q598+1,"")</f>
        <v/>
      </c>
      <c r="U599" s="18"/>
    </row>
    <row r="600" spans="1:21" ht="14.25" customHeight="1" x14ac:dyDescent="0.25">
      <c r="A600" s="18"/>
      <c r="B600" s="99" t="str">
        <f>IF(AND(YEAR('Dados de Entrada'!N590)&gt;=$D$18,YEAR('Dados de Entrada'!N590)&lt;=$D$19),'Dados de Entrada'!N590,"")</f>
        <v/>
      </c>
      <c r="C600" s="100" t="str">
        <f t="shared" si="53"/>
        <v/>
      </c>
      <c r="D600" s="97" t="str">
        <f>IF(B600="","",IFERROR(
INDEX('Dados de Entrada'!$K$13:$K$35,MATCH(C600,'Dados de Entrada'!$J$13:$J$35,0)),
INDEX('Dados de Entrada'!$K$13:$K$35,MATCH(C600,'Dados de Entrada'!$J$13:$J$35,1))+
(C600-INDEX('Dados de Entrada'!$J$13:$J$35,MATCH(C600,'Dados de Entrada'!$J$13:$J$35,1)))*
(INDEX('Dados de Entrada'!$K$13:$K$35,MATCH(C600,'Dados de Entrada'!$J$13:$J$35,1)+1)-INDEX('Dados de Entrada'!$K$13:$K$35,MATCH(C600,'Dados de Entrada'!$J$13:$J$35,1)))/
(INDEX('Dados de Entrada'!$J$13:$J$35,MATCH(C600,'Dados de Entrada'!$J$13:$J$35,1)+1)-INDEX('Dados de Entrada'!$J$13:$J$35,MATCH(C600,'Dados de Entrada'!$J$13:$J$35,1)))
))</f>
        <v/>
      </c>
      <c r="E600" s="101" t="str">
        <f>IF(B600="","",('Dados de Entrada'!O590/'Dados de Entrada'!$Q$6)*'Dados de Entrada'!$L$4)</f>
        <v/>
      </c>
      <c r="F600" s="101" t="str">
        <f t="shared" si="54"/>
        <v/>
      </c>
      <c r="G600" s="101" t="str">
        <f>IF(B600="","",VLOOKUP(MONTH(B600),Retiradas!$P$3:$S$14,3,FALSE))</f>
        <v/>
      </c>
      <c r="H600" s="137" t="str">
        <f>IF(B600="","",(VLOOKUP(MONTH(B600),Evaporação!$D$5:$F$16,3,FALSE)/(1000*3600*24*VLOOKUP(MONTH(B600),'Dados de Entrada'!$T$11:$V$22,3,FALSE)))*Simulação!D600)</f>
        <v/>
      </c>
      <c r="I600" s="146"/>
      <c r="J600" s="138" t="str">
        <f>IF(B600="","",(E600+I600-F600-G600-H600)*3600*24*VLOOKUP(MONTH(B600),'Dados de Entrada'!$T$11:$V$22,3,FALSE))</f>
        <v/>
      </c>
      <c r="K600" s="100" t="str">
        <f>IF(B600="","",IF(J600+K599&lt;'Dados de Entrada'!$G$7,IF(Simulação!J600+K599&lt;'Dados de Entrada'!$L$7,'Dados de Entrada'!$L$7,J600+K599),'Dados de Entrada'!$G$7))</f>
        <v/>
      </c>
      <c r="L600" s="101" t="str">
        <f>IF(B600="","",IF(AND(J600&gt;0,K600='Dados de Entrada'!$G$7),(J600/(3600*24*VLOOKUP(MONTH(B600),'Dados de Entrada'!$T$11:$V$22,3,FALSE))),0))</f>
        <v/>
      </c>
      <c r="M600" s="26" t="str">
        <f t="shared" si="55"/>
        <v/>
      </c>
      <c r="N600" s="102" t="str">
        <f>IF(B600="","",IF(K600='Dados de Entrada'!$L$7,1,0))</f>
        <v/>
      </c>
      <c r="O600" s="26" t="str">
        <f t="shared" si="56"/>
        <v/>
      </c>
      <c r="P600" s="110" t="str">
        <f>IF(B600="","",'Dados de Entrada'!$L$7)</f>
        <v/>
      </c>
      <c r="Q600" s="103" t="str">
        <f t="shared" si="57"/>
        <v/>
      </c>
      <c r="U600" s="18"/>
    </row>
    <row r="601" spans="1:21" ht="14.25" customHeight="1" x14ac:dyDescent="0.25">
      <c r="A601" s="18"/>
      <c r="B601" s="99" t="str">
        <f>IF(AND(YEAR('Dados de Entrada'!N591)&gt;=$D$18,YEAR('Dados de Entrada'!N591)&lt;=$D$19),'Dados de Entrada'!N591,"")</f>
        <v/>
      </c>
      <c r="C601" s="100" t="str">
        <f t="shared" si="53"/>
        <v/>
      </c>
      <c r="D601" s="97" t="str">
        <f>IF(B601="","",IFERROR(
INDEX('Dados de Entrada'!$K$13:$K$35,MATCH(C601,'Dados de Entrada'!$J$13:$J$35,0)),
INDEX('Dados de Entrada'!$K$13:$K$35,MATCH(C601,'Dados de Entrada'!$J$13:$J$35,1))+
(C601-INDEX('Dados de Entrada'!$J$13:$J$35,MATCH(C601,'Dados de Entrada'!$J$13:$J$35,1)))*
(INDEX('Dados de Entrada'!$K$13:$K$35,MATCH(C601,'Dados de Entrada'!$J$13:$J$35,1)+1)-INDEX('Dados de Entrada'!$K$13:$K$35,MATCH(C601,'Dados de Entrada'!$J$13:$J$35,1)))/
(INDEX('Dados de Entrada'!$J$13:$J$35,MATCH(C601,'Dados de Entrada'!$J$13:$J$35,1)+1)-INDEX('Dados de Entrada'!$J$13:$J$35,MATCH(C601,'Dados de Entrada'!$J$13:$J$35,1)))
))</f>
        <v/>
      </c>
      <c r="E601" s="101" t="str">
        <f>IF(B601="","",('Dados de Entrada'!O591/'Dados de Entrada'!$Q$6)*'Dados de Entrada'!$L$4)</f>
        <v/>
      </c>
      <c r="F601" s="101" t="str">
        <f t="shared" si="54"/>
        <v/>
      </c>
      <c r="G601" s="101" t="str">
        <f>IF(B601="","",VLOOKUP(MONTH(B601),Retiradas!$P$3:$S$14,3,FALSE))</f>
        <v/>
      </c>
      <c r="H601" s="137" t="str">
        <f>IF(B601="","",(VLOOKUP(MONTH(B601),Evaporação!$D$5:$F$16,3,FALSE)/(1000*3600*24*VLOOKUP(MONTH(B601),'Dados de Entrada'!$T$11:$V$22,3,FALSE)))*Simulação!D601)</f>
        <v/>
      </c>
      <c r="I601" s="146"/>
      <c r="J601" s="138" t="str">
        <f>IF(B601="","",(E601+I601-F601-G601-H601)*3600*24*VLOOKUP(MONTH(B601),'Dados de Entrada'!$T$11:$V$22,3,FALSE))</f>
        <v/>
      </c>
      <c r="K601" s="100" t="str">
        <f>IF(B601="","",IF(J601+K600&lt;'Dados de Entrada'!$G$7,IF(Simulação!J601+K600&lt;'Dados de Entrada'!$L$7,'Dados de Entrada'!$L$7,J601+K600),'Dados de Entrada'!$G$7))</f>
        <v/>
      </c>
      <c r="L601" s="101" t="str">
        <f>IF(B601="","",IF(AND(J601&gt;0,K601='Dados de Entrada'!$G$7),(J601/(3600*24*VLOOKUP(MONTH(B601),'Dados de Entrada'!$T$11:$V$22,3,FALSE))),0))</f>
        <v/>
      </c>
      <c r="M601" s="26" t="str">
        <f t="shared" si="55"/>
        <v/>
      </c>
      <c r="N601" s="102" t="str">
        <f>IF(B601="","",IF(K601='Dados de Entrada'!$L$7,1,0))</f>
        <v/>
      </c>
      <c r="O601" s="26" t="str">
        <f t="shared" si="56"/>
        <v/>
      </c>
      <c r="P601" s="110" t="str">
        <f>IF(B601="","",'Dados de Entrada'!$L$7)</f>
        <v/>
      </c>
      <c r="Q601" s="103" t="str">
        <f t="shared" si="57"/>
        <v/>
      </c>
      <c r="U601" s="18"/>
    </row>
    <row r="602" spans="1:21" ht="14.25" customHeight="1" x14ac:dyDescent="0.25">
      <c r="A602" s="18"/>
      <c r="B602" s="99" t="str">
        <f>IF(AND(YEAR('Dados de Entrada'!N592)&gt;=$D$18,YEAR('Dados de Entrada'!N592)&lt;=$D$19),'Dados de Entrada'!N592,"")</f>
        <v/>
      </c>
      <c r="C602" s="100" t="str">
        <f t="shared" si="53"/>
        <v/>
      </c>
      <c r="D602" s="97" t="str">
        <f>IF(B602="","",IFERROR(
INDEX('Dados de Entrada'!$K$13:$K$35,MATCH(C602,'Dados de Entrada'!$J$13:$J$35,0)),
INDEX('Dados de Entrada'!$K$13:$K$35,MATCH(C602,'Dados de Entrada'!$J$13:$J$35,1))+
(C602-INDEX('Dados de Entrada'!$J$13:$J$35,MATCH(C602,'Dados de Entrada'!$J$13:$J$35,1)))*
(INDEX('Dados de Entrada'!$K$13:$K$35,MATCH(C602,'Dados de Entrada'!$J$13:$J$35,1)+1)-INDEX('Dados de Entrada'!$K$13:$K$35,MATCH(C602,'Dados de Entrada'!$J$13:$J$35,1)))/
(INDEX('Dados de Entrada'!$J$13:$J$35,MATCH(C602,'Dados de Entrada'!$J$13:$J$35,1)+1)-INDEX('Dados de Entrada'!$J$13:$J$35,MATCH(C602,'Dados de Entrada'!$J$13:$J$35,1)))
))</f>
        <v/>
      </c>
      <c r="E602" s="101" t="str">
        <f>IF(B602="","",('Dados de Entrada'!O592/'Dados de Entrada'!$Q$6)*'Dados de Entrada'!$L$4)</f>
        <v/>
      </c>
      <c r="F602" s="101" t="str">
        <f t="shared" si="54"/>
        <v/>
      </c>
      <c r="G602" s="101" t="str">
        <f>IF(B602="","",VLOOKUP(MONTH(B602),Retiradas!$P$3:$S$14,3,FALSE))</f>
        <v/>
      </c>
      <c r="H602" s="137" t="str">
        <f>IF(B602="","",(VLOOKUP(MONTH(B602),Evaporação!$D$5:$F$16,3,FALSE)/(1000*3600*24*VLOOKUP(MONTH(B602),'Dados de Entrada'!$T$11:$V$22,3,FALSE)))*Simulação!D602)</f>
        <v/>
      </c>
      <c r="I602" s="146"/>
      <c r="J602" s="138" t="str">
        <f>IF(B602="","",(E602+I602-F602-G602-H602)*3600*24*VLOOKUP(MONTH(B602),'Dados de Entrada'!$T$11:$V$22,3,FALSE))</f>
        <v/>
      </c>
      <c r="K602" s="100" t="str">
        <f>IF(B602="","",IF(J602+K601&lt;'Dados de Entrada'!$G$7,IF(Simulação!J602+K601&lt;'Dados de Entrada'!$L$7,'Dados de Entrada'!$L$7,J602+K601),'Dados de Entrada'!$G$7))</f>
        <v/>
      </c>
      <c r="L602" s="101" t="str">
        <f>IF(B602="","",IF(AND(J602&gt;0,K602='Dados de Entrada'!$G$7),(J602/(3600*24*VLOOKUP(MONTH(B602),'Dados de Entrada'!$T$11:$V$22,3,FALSE))),0))</f>
        <v/>
      </c>
      <c r="M602" s="26" t="str">
        <f t="shared" si="55"/>
        <v/>
      </c>
      <c r="N602" s="102" t="str">
        <f>IF(B602="","",IF(K602='Dados de Entrada'!$L$7,1,0))</f>
        <v/>
      </c>
      <c r="O602" s="26" t="str">
        <f t="shared" si="56"/>
        <v/>
      </c>
      <c r="P602" s="110" t="str">
        <f>IF(B602="","",'Dados de Entrada'!$L$7)</f>
        <v/>
      </c>
      <c r="Q602" s="103" t="str">
        <f t="shared" si="57"/>
        <v/>
      </c>
      <c r="U602" s="18"/>
    </row>
    <row r="603" spans="1:21" ht="14.25" customHeight="1" x14ac:dyDescent="0.25">
      <c r="A603" s="18"/>
      <c r="B603" s="99" t="str">
        <f>IF(AND(YEAR('Dados de Entrada'!N593)&gt;=$D$18,YEAR('Dados de Entrada'!N593)&lt;=$D$19),'Dados de Entrada'!N593,"")</f>
        <v/>
      </c>
      <c r="C603" s="100" t="str">
        <f t="shared" si="53"/>
        <v/>
      </c>
      <c r="D603" s="97" t="str">
        <f>IF(B603="","",IFERROR(
INDEX('Dados de Entrada'!$K$13:$K$35,MATCH(C603,'Dados de Entrada'!$J$13:$J$35,0)),
INDEX('Dados de Entrada'!$K$13:$K$35,MATCH(C603,'Dados de Entrada'!$J$13:$J$35,1))+
(C603-INDEX('Dados de Entrada'!$J$13:$J$35,MATCH(C603,'Dados de Entrada'!$J$13:$J$35,1)))*
(INDEX('Dados de Entrada'!$K$13:$K$35,MATCH(C603,'Dados de Entrada'!$J$13:$J$35,1)+1)-INDEX('Dados de Entrada'!$K$13:$K$35,MATCH(C603,'Dados de Entrada'!$J$13:$J$35,1)))/
(INDEX('Dados de Entrada'!$J$13:$J$35,MATCH(C603,'Dados de Entrada'!$J$13:$J$35,1)+1)-INDEX('Dados de Entrada'!$J$13:$J$35,MATCH(C603,'Dados de Entrada'!$J$13:$J$35,1)))
))</f>
        <v/>
      </c>
      <c r="E603" s="101" t="str">
        <f>IF(B603="","",('Dados de Entrada'!O593/'Dados de Entrada'!$Q$6)*'Dados de Entrada'!$L$4)</f>
        <v/>
      </c>
      <c r="F603" s="101" t="str">
        <f t="shared" si="54"/>
        <v/>
      </c>
      <c r="G603" s="101" t="str">
        <f>IF(B603="","",VLOOKUP(MONTH(B603),Retiradas!$P$3:$S$14,3,FALSE))</f>
        <v/>
      </c>
      <c r="H603" s="137" t="str">
        <f>IF(B603="","",(VLOOKUP(MONTH(B603),Evaporação!$D$5:$F$16,3,FALSE)/(1000*3600*24*VLOOKUP(MONTH(B603),'Dados de Entrada'!$T$11:$V$22,3,FALSE)))*Simulação!D603)</f>
        <v/>
      </c>
      <c r="I603" s="146"/>
      <c r="J603" s="138" t="str">
        <f>IF(B603="","",(E603+I603-F603-G603-H603)*3600*24*VLOOKUP(MONTH(B603),'Dados de Entrada'!$T$11:$V$22,3,FALSE))</f>
        <v/>
      </c>
      <c r="K603" s="100" t="str">
        <f>IF(B603="","",IF(J603+K602&lt;'Dados de Entrada'!$G$7,IF(Simulação!J603+K602&lt;'Dados de Entrada'!$L$7,'Dados de Entrada'!$L$7,J603+K602),'Dados de Entrada'!$G$7))</f>
        <v/>
      </c>
      <c r="L603" s="101" t="str">
        <f>IF(B603="","",IF(AND(J603&gt;0,K603='Dados de Entrada'!$G$7),(J603/(3600*24*VLOOKUP(MONTH(B603),'Dados de Entrada'!$T$11:$V$22,3,FALSE))),0))</f>
        <v/>
      </c>
      <c r="M603" s="26" t="str">
        <f t="shared" si="55"/>
        <v/>
      </c>
      <c r="N603" s="102" t="str">
        <f>IF(B603="","",IF(K603='Dados de Entrada'!$L$7,1,0))</f>
        <v/>
      </c>
      <c r="O603" s="26" t="str">
        <f t="shared" si="56"/>
        <v/>
      </c>
      <c r="P603" s="110" t="str">
        <f>IF(B603="","",'Dados de Entrada'!$L$7)</f>
        <v/>
      </c>
      <c r="Q603" s="103" t="str">
        <f t="shared" si="57"/>
        <v/>
      </c>
      <c r="U603" s="18"/>
    </row>
    <row r="604" spans="1:21" ht="14.25" customHeight="1" x14ac:dyDescent="0.25">
      <c r="A604" s="18"/>
      <c r="B604" s="99" t="str">
        <f>IF(AND(YEAR('Dados de Entrada'!N594)&gt;=$D$18,YEAR('Dados de Entrada'!N594)&lt;=$D$19),'Dados de Entrada'!N594,"")</f>
        <v/>
      </c>
      <c r="C604" s="100" t="str">
        <f t="shared" si="53"/>
        <v/>
      </c>
      <c r="D604" s="97" t="str">
        <f>IF(B604="","",IFERROR(
INDEX('Dados de Entrada'!$K$13:$K$35,MATCH(C604,'Dados de Entrada'!$J$13:$J$35,0)),
INDEX('Dados de Entrada'!$K$13:$K$35,MATCH(C604,'Dados de Entrada'!$J$13:$J$35,1))+
(C604-INDEX('Dados de Entrada'!$J$13:$J$35,MATCH(C604,'Dados de Entrada'!$J$13:$J$35,1)))*
(INDEX('Dados de Entrada'!$K$13:$K$35,MATCH(C604,'Dados de Entrada'!$J$13:$J$35,1)+1)-INDEX('Dados de Entrada'!$K$13:$K$35,MATCH(C604,'Dados de Entrada'!$J$13:$J$35,1)))/
(INDEX('Dados de Entrada'!$J$13:$J$35,MATCH(C604,'Dados de Entrada'!$J$13:$J$35,1)+1)-INDEX('Dados de Entrada'!$J$13:$J$35,MATCH(C604,'Dados de Entrada'!$J$13:$J$35,1)))
))</f>
        <v/>
      </c>
      <c r="E604" s="101" t="str">
        <f>IF(B604="","",('Dados de Entrada'!O594/'Dados de Entrada'!$Q$6)*'Dados de Entrada'!$L$4)</f>
        <v/>
      </c>
      <c r="F604" s="101" t="str">
        <f t="shared" si="54"/>
        <v/>
      </c>
      <c r="G604" s="101" t="str">
        <f>IF(B604="","",VLOOKUP(MONTH(B604),Retiradas!$P$3:$S$14,3,FALSE))</f>
        <v/>
      </c>
      <c r="H604" s="137" t="str">
        <f>IF(B604="","",(VLOOKUP(MONTH(B604),Evaporação!$D$5:$F$16,3,FALSE)/(1000*3600*24*VLOOKUP(MONTH(B604),'Dados de Entrada'!$T$11:$V$22,3,FALSE)))*Simulação!D604)</f>
        <v/>
      </c>
      <c r="I604" s="146"/>
      <c r="J604" s="138" t="str">
        <f>IF(B604="","",(E604+I604-F604-G604-H604)*3600*24*VLOOKUP(MONTH(B604),'Dados de Entrada'!$T$11:$V$22,3,FALSE))</f>
        <v/>
      </c>
      <c r="K604" s="100" t="str">
        <f>IF(B604="","",IF(J604+K603&lt;'Dados de Entrada'!$G$7,IF(Simulação!J604+K603&lt;'Dados de Entrada'!$L$7,'Dados de Entrada'!$L$7,J604+K603),'Dados de Entrada'!$G$7))</f>
        <v/>
      </c>
      <c r="L604" s="101" t="str">
        <f>IF(B604="","",IF(AND(J604&gt;0,K604='Dados de Entrada'!$G$7),(J604/(3600*24*VLOOKUP(MONTH(B604),'Dados de Entrada'!$T$11:$V$22,3,FALSE))),0))</f>
        <v/>
      </c>
      <c r="M604" s="26" t="str">
        <f t="shared" si="55"/>
        <v/>
      </c>
      <c r="N604" s="102" t="str">
        <f>IF(B604="","",IF(K604='Dados de Entrada'!$L$7,1,0))</f>
        <v/>
      </c>
      <c r="O604" s="26" t="str">
        <f t="shared" si="56"/>
        <v/>
      </c>
      <c r="P604" s="110" t="str">
        <f>IF(B604="","",'Dados de Entrada'!$L$7)</f>
        <v/>
      </c>
      <c r="Q604" s="103" t="str">
        <f t="shared" si="57"/>
        <v/>
      </c>
      <c r="U604" s="18"/>
    </row>
    <row r="605" spans="1:21" ht="14.25" customHeight="1" x14ac:dyDescent="0.25">
      <c r="A605" s="18"/>
      <c r="B605" s="99" t="str">
        <f>IF(AND(YEAR('Dados de Entrada'!N595)&gt;=$D$18,YEAR('Dados de Entrada'!N595)&lt;=$D$19),'Dados de Entrada'!N595,"")</f>
        <v/>
      </c>
      <c r="C605" s="100" t="str">
        <f t="shared" si="53"/>
        <v/>
      </c>
      <c r="D605" s="97" t="str">
        <f>IF(B605="","",IFERROR(
INDEX('Dados de Entrada'!$K$13:$K$35,MATCH(C605,'Dados de Entrada'!$J$13:$J$35,0)),
INDEX('Dados de Entrada'!$K$13:$K$35,MATCH(C605,'Dados de Entrada'!$J$13:$J$35,1))+
(C605-INDEX('Dados de Entrada'!$J$13:$J$35,MATCH(C605,'Dados de Entrada'!$J$13:$J$35,1)))*
(INDEX('Dados de Entrada'!$K$13:$K$35,MATCH(C605,'Dados de Entrada'!$J$13:$J$35,1)+1)-INDEX('Dados de Entrada'!$K$13:$K$35,MATCH(C605,'Dados de Entrada'!$J$13:$J$35,1)))/
(INDEX('Dados de Entrada'!$J$13:$J$35,MATCH(C605,'Dados de Entrada'!$J$13:$J$35,1)+1)-INDEX('Dados de Entrada'!$J$13:$J$35,MATCH(C605,'Dados de Entrada'!$J$13:$J$35,1)))
))</f>
        <v/>
      </c>
      <c r="E605" s="101" t="str">
        <f>IF(B605="","",('Dados de Entrada'!O595/'Dados de Entrada'!$Q$6)*'Dados de Entrada'!$L$4)</f>
        <v/>
      </c>
      <c r="F605" s="101" t="str">
        <f t="shared" si="54"/>
        <v/>
      </c>
      <c r="G605" s="101" t="str">
        <f>IF(B605="","",VLOOKUP(MONTH(B605),Retiradas!$P$3:$S$14,3,FALSE))</f>
        <v/>
      </c>
      <c r="H605" s="137" t="str">
        <f>IF(B605="","",(VLOOKUP(MONTH(B605),Evaporação!$D$5:$F$16,3,FALSE)/(1000*3600*24*VLOOKUP(MONTH(B605),'Dados de Entrada'!$T$11:$V$22,3,FALSE)))*Simulação!D605)</f>
        <v/>
      </c>
      <c r="I605" s="146"/>
      <c r="J605" s="138" t="str">
        <f>IF(B605="","",(E605+I605-F605-G605-H605)*3600*24*VLOOKUP(MONTH(B605),'Dados de Entrada'!$T$11:$V$22,3,FALSE))</f>
        <v/>
      </c>
      <c r="K605" s="100" t="str">
        <f>IF(B605="","",IF(J605+K604&lt;'Dados de Entrada'!$G$7,IF(Simulação!J605+K604&lt;'Dados de Entrada'!$L$7,'Dados de Entrada'!$L$7,J605+K604),'Dados de Entrada'!$G$7))</f>
        <v/>
      </c>
      <c r="L605" s="101" t="str">
        <f>IF(B605="","",IF(AND(J605&gt;0,K605='Dados de Entrada'!$G$7),(J605/(3600*24*VLOOKUP(MONTH(B605),'Dados de Entrada'!$T$11:$V$22,3,FALSE))),0))</f>
        <v/>
      </c>
      <c r="M605" s="26" t="str">
        <f t="shared" si="55"/>
        <v/>
      </c>
      <c r="N605" s="102" t="str">
        <f>IF(B605="","",IF(K605='Dados de Entrada'!$L$7,1,0))</f>
        <v/>
      </c>
      <c r="O605" s="26" t="str">
        <f t="shared" si="56"/>
        <v/>
      </c>
      <c r="P605" s="110" t="str">
        <f>IF(B605="","",'Dados de Entrada'!$L$7)</f>
        <v/>
      </c>
      <c r="Q605" s="103" t="str">
        <f t="shared" si="57"/>
        <v/>
      </c>
      <c r="U605" s="18"/>
    </row>
    <row r="606" spans="1:21" ht="14.25" customHeight="1" x14ac:dyDescent="0.25">
      <c r="A606" s="18"/>
      <c r="B606" s="99" t="str">
        <f>IF(AND(YEAR('Dados de Entrada'!N596)&gt;=$D$18,YEAR('Dados de Entrada'!N596)&lt;=$D$19),'Dados de Entrada'!N596,"")</f>
        <v/>
      </c>
      <c r="C606" s="100" t="str">
        <f t="shared" si="53"/>
        <v/>
      </c>
      <c r="D606" s="97" t="str">
        <f>IF(B606="","",IFERROR(
INDEX('Dados de Entrada'!$K$13:$K$35,MATCH(C606,'Dados de Entrada'!$J$13:$J$35,0)),
INDEX('Dados de Entrada'!$K$13:$K$35,MATCH(C606,'Dados de Entrada'!$J$13:$J$35,1))+
(C606-INDEX('Dados de Entrada'!$J$13:$J$35,MATCH(C606,'Dados de Entrada'!$J$13:$J$35,1)))*
(INDEX('Dados de Entrada'!$K$13:$K$35,MATCH(C606,'Dados de Entrada'!$J$13:$J$35,1)+1)-INDEX('Dados de Entrada'!$K$13:$K$35,MATCH(C606,'Dados de Entrada'!$J$13:$J$35,1)))/
(INDEX('Dados de Entrada'!$J$13:$J$35,MATCH(C606,'Dados de Entrada'!$J$13:$J$35,1)+1)-INDEX('Dados de Entrada'!$J$13:$J$35,MATCH(C606,'Dados de Entrada'!$J$13:$J$35,1)))
))</f>
        <v/>
      </c>
      <c r="E606" s="101" t="str">
        <f>IF(B606="","",('Dados de Entrada'!O596/'Dados de Entrada'!$Q$6)*'Dados de Entrada'!$L$4)</f>
        <v/>
      </c>
      <c r="F606" s="101" t="str">
        <f t="shared" si="54"/>
        <v/>
      </c>
      <c r="G606" s="101" t="str">
        <f>IF(B606="","",VLOOKUP(MONTH(B606),Retiradas!$P$3:$S$14,3,FALSE))</f>
        <v/>
      </c>
      <c r="H606" s="137" t="str">
        <f>IF(B606="","",(VLOOKUP(MONTH(B606),Evaporação!$D$5:$F$16,3,FALSE)/(1000*3600*24*VLOOKUP(MONTH(B606),'Dados de Entrada'!$T$11:$V$22,3,FALSE)))*Simulação!D606)</f>
        <v/>
      </c>
      <c r="I606" s="146"/>
      <c r="J606" s="138" t="str">
        <f>IF(B606="","",(E606+I606-F606-G606-H606)*3600*24*VLOOKUP(MONTH(B606),'Dados de Entrada'!$T$11:$V$22,3,FALSE))</f>
        <v/>
      </c>
      <c r="K606" s="100" t="str">
        <f>IF(B606="","",IF(J606+K605&lt;'Dados de Entrada'!$G$7,IF(Simulação!J606+K605&lt;'Dados de Entrada'!$L$7,'Dados de Entrada'!$L$7,J606+K605),'Dados de Entrada'!$G$7))</f>
        <v/>
      </c>
      <c r="L606" s="101" t="str">
        <f>IF(B606="","",IF(AND(J606&gt;0,K606='Dados de Entrada'!$G$7),(J606/(3600*24*VLOOKUP(MONTH(B606),'Dados de Entrada'!$T$11:$V$22,3,FALSE))),0))</f>
        <v/>
      </c>
      <c r="M606" s="26" t="str">
        <f t="shared" si="55"/>
        <v/>
      </c>
      <c r="N606" s="102" t="str">
        <f>IF(B606="","",IF(K606='Dados de Entrada'!$L$7,1,0))</f>
        <v/>
      </c>
      <c r="O606" s="26" t="str">
        <f t="shared" si="56"/>
        <v/>
      </c>
      <c r="P606" s="110" t="str">
        <f>IF(B606="","",'Dados de Entrada'!$L$7)</f>
        <v/>
      </c>
      <c r="Q606" s="103" t="str">
        <f t="shared" si="57"/>
        <v/>
      </c>
      <c r="U606" s="18"/>
    </row>
    <row r="607" spans="1:21" ht="14.25" customHeight="1" x14ac:dyDescent="0.25">
      <c r="A607" s="18"/>
      <c r="B607" s="99" t="str">
        <f>IF(AND(YEAR('Dados de Entrada'!N597)&gt;=$D$18,YEAR('Dados de Entrada'!N597)&lt;=$D$19),'Dados de Entrada'!N597,"")</f>
        <v/>
      </c>
      <c r="C607" s="100" t="str">
        <f t="shared" si="53"/>
        <v/>
      </c>
      <c r="D607" s="97" t="str">
        <f>IF(B607="","",IFERROR(
INDEX('Dados de Entrada'!$K$13:$K$35,MATCH(C607,'Dados de Entrada'!$J$13:$J$35,0)),
INDEX('Dados de Entrada'!$K$13:$K$35,MATCH(C607,'Dados de Entrada'!$J$13:$J$35,1))+
(C607-INDEX('Dados de Entrada'!$J$13:$J$35,MATCH(C607,'Dados de Entrada'!$J$13:$J$35,1)))*
(INDEX('Dados de Entrada'!$K$13:$K$35,MATCH(C607,'Dados de Entrada'!$J$13:$J$35,1)+1)-INDEX('Dados de Entrada'!$K$13:$K$35,MATCH(C607,'Dados de Entrada'!$J$13:$J$35,1)))/
(INDEX('Dados de Entrada'!$J$13:$J$35,MATCH(C607,'Dados de Entrada'!$J$13:$J$35,1)+1)-INDEX('Dados de Entrada'!$J$13:$J$35,MATCH(C607,'Dados de Entrada'!$J$13:$J$35,1)))
))</f>
        <v/>
      </c>
      <c r="E607" s="101" t="str">
        <f>IF(B607="","",('Dados de Entrada'!O597/'Dados de Entrada'!$Q$6)*'Dados de Entrada'!$L$4)</f>
        <v/>
      </c>
      <c r="F607" s="101" t="str">
        <f t="shared" si="54"/>
        <v/>
      </c>
      <c r="G607" s="101" t="str">
        <f>IF(B607="","",VLOOKUP(MONTH(B607),Retiradas!$P$3:$S$14,3,FALSE))</f>
        <v/>
      </c>
      <c r="H607" s="137" t="str">
        <f>IF(B607="","",(VLOOKUP(MONTH(B607),Evaporação!$D$5:$F$16,3,FALSE)/(1000*3600*24*VLOOKUP(MONTH(B607),'Dados de Entrada'!$T$11:$V$22,3,FALSE)))*Simulação!D607)</f>
        <v/>
      </c>
      <c r="I607" s="146"/>
      <c r="J607" s="138" t="str">
        <f>IF(B607="","",(E607+I607-F607-G607-H607)*3600*24*VLOOKUP(MONTH(B607),'Dados de Entrada'!$T$11:$V$22,3,FALSE))</f>
        <v/>
      </c>
      <c r="K607" s="100" t="str">
        <f>IF(B607="","",IF(J607+K606&lt;'Dados de Entrada'!$G$7,IF(Simulação!J607+K606&lt;'Dados de Entrada'!$L$7,'Dados de Entrada'!$L$7,J607+K606),'Dados de Entrada'!$G$7))</f>
        <v/>
      </c>
      <c r="L607" s="101" t="str">
        <f>IF(B607="","",IF(AND(J607&gt;0,K607='Dados de Entrada'!$G$7),(J607/(3600*24*VLOOKUP(MONTH(B607),'Dados de Entrada'!$T$11:$V$22,3,FALSE))),0))</f>
        <v/>
      </c>
      <c r="M607" s="26" t="str">
        <f t="shared" si="55"/>
        <v/>
      </c>
      <c r="N607" s="102" t="str">
        <f>IF(B607="","",IF(K607='Dados de Entrada'!$L$7,1,0))</f>
        <v/>
      </c>
      <c r="O607" s="26" t="str">
        <f t="shared" si="56"/>
        <v/>
      </c>
      <c r="P607" s="110" t="str">
        <f>IF(B607="","",'Dados de Entrada'!$L$7)</f>
        <v/>
      </c>
      <c r="Q607" s="103" t="str">
        <f t="shared" si="57"/>
        <v/>
      </c>
      <c r="U607" s="18"/>
    </row>
    <row r="608" spans="1:21" ht="14.25" customHeight="1" x14ac:dyDescent="0.25">
      <c r="A608" s="18"/>
      <c r="B608" s="99" t="str">
        <f>IF(AND(YEAR('Dados de Entrada'!N598)&gt;=$D$18,YEAR('Dados de Entrada'!N598)&lt;=$D$19),'Dados de Entrada'!N598,"")</f>
        <v/>
      </c>
      <c r="C608" s="100" t="str">
        <f t="shared" si="53"/>
        <v/>
      </c>
      <c r="D608" s="97" t="str">
        <f>IF(B608="","",IFERROR(
INDEX('Dados de Entrada'!$K$13:$K$35,MATCH(C608,'Dados de Entrada'!$J$13:$J$35,0)),
INDEX('Dados de Entrada'!$K$13:$K$35,MATCH(C608,'Dados de Entrada'!$J$13:$J$35,1))+
(C608-INDEX('Dados de Entrada'!$J$13:$J$35,MATCH(C608,'Dados de Entrada'!$J$13:$J$35,1)))*
(INDEX('Dados de Entrada'!$K$13:$K$35,MATCH(C608,'Dados de Entrada'!$J$13:$J$35,1)+1)-INDEX('Dados de Entrada'!$K$13:$K$35,MATCH(C608,'Dados de Entrada'!$J$13:$J$35,1)))/
(INDEX('Dados de Entrada'!$J$13:$J$35,MATCH(C608,'Dados de Entrada'!$J$13:$J$35,1)+1)-INDEX('Dados de Entrada'!$J$13:$J$35,MATCH(C608,'Dados de Entrada'!$J$13:$J$35,1)))
))</f>
        <v/>
      </c>
      <c r="E608" s="101" t="str">
        <f>IF(B608="","",('Dados de Entrada'!O598/'Dados de Entrada'!$Q$6)*'Dados de Entrada'!$L$4)</f>
        <v/>
      </c>
      <c r="F608" s="101" t="str">
        <f t="shared" si="54"/>
        <v/>
      </c>
      <c r="G608" s="101" t="str">
        <f>IF(B608="","",VLOOKUP(MONTH(B608),Retiradas!$P$3:$S$14,3,FALSE))</f>
        <v/>
      </c>
      <c r="H608" s="137" t="str">
        <f>IF(B608="","",(VLOOKUP(MONTH(B608),Evaporação!$D$5:$F$16,3,FALSE)/(1000*3600*24*VLOOKUP(MONTH(B608),'Dados de Entrada'!$T$11:$V$22,3,FALSE)))*Simulação!D608)</f>
        <v/>
      </c>
      <c r="I608" s="146"/>
      <c r="J608" s="138" t="str">
        <f>IF(B608="","",(E608+I608-F608-G608-H608)*3600*24*VLOOKUP(MONTH(B608),'Dados de Entrada'!$T$11:$V$22,3,FALSE))</f>
        <v/>
      </c>
      <c r="K608" s="100" t="str">
        <f>IF(B608="","",IF(J608+K607&lt;'Dados de Entrada'!$G$7,IF(Simulação!J608+K607&lt;'Dados de Entrada'!$L$7,'Dados de Entrada'!$L$7,J608+K607),'Dados de Entrada'!$G$7))</f>
        <v/>
      </c>
      <c r="L608" s="101" t="str">
        <f>IF(B608="","",IF(AND(J608&gt;0,K608='Dados de Entrada'!$G$7),(J608/(3600*24*VLOOKUP(MONTH(B608),'Dados de Entrada'!$T$11:$V$22,3,FALSE))),0))</f>
        <v/>
      </c>
      <c r="M608" s="26" t="str">
        <f t="shared" si="55"/>
        <v/>
      </c>
      <c r="N608" s="102" t="str">
        <f>IF(B608="","",IF(K608='Dados de Entrada'!$L$7,1,0))</f>
        <v/>
      </c>
      <c r="O608" s="26" t="str">
        <f t="shared" si="56"/>
        <v/>
      </c>
      <c r="P608" s="110" t="str">
        <f>IF(B608="","",'Dados de Entrada'!$L$7)</f>
        <v/>
      </c>
      <c r="Q608" s="103" t="str">
        <f t="shared" si="57"/>
        <v/>
      </c>
      <c r="U608" s="18"/>
    </row>
    <row r="609" spans="1:21" ht="14.25" customHeight="1" x14ac:dyDescent="0.25">
      <c r="A609" s="18"/>
      <c r="B609" s="99" t="str">
        <f>IF(AND(YEAR('Dados de Entrada'!N599)&gt;=$D$18,YEAR('Dados de Entrada'!N599)&lt;=$D$19),'Dados de Entrada'!N599,"")</f>
        <v/>
      </c>
      <c r="C609" s="100" t="str">
        <f t="shared" si="53"/>
        <v/>
      </c>
      <c r="D609" s="97" t="str">
        <f>IF(B609="","",IFERROR(
INDEX('Dados de Entrada'!$K$13:$K$35,MATCH(C609,'Dados de Entrada'!$J$13:$J$35,0)),
INDEX('Dados de Entrada'!$K$13:$K$35,MATCH(C609,'Dados de Entrada'!$J$13:$J$35,1))+
(C609-INDEX('Dados de Entrada'!$J$13:$J$35,MATCH(C609,'Dados de Entrada'!$J$13:$J$35,1)))*
(INDEX('Dados de Entrada'!$K$13:$K$35,MATCH(C609,'Dados de Entrada'!$J$13:$J$35,1)+1)-INDEX('Dados de Entrada'!$K$13:$K$35,MATCH(C609,'Dados de Entrada'!$J$13:$J$35,1)))/
(INDEX('Dados de Entrada'!$J$13:$J$35,MATCH(C609,'Dados de Entrada'!$J$13:$J$35,1)+1)-INDEX('Dados de Entrada'!$J$13:$J$35,MATCH(C609,'Dados de Entrada'!$J$13:$J$35,1)))
))</f>
        <v/>
      </c>
      <c r="E609" s="101" t="str">
        <f>IF(B609="","",('Dados de Entrada'!O599/'Dados de Entrada'!$Q$6)*'Dados de Entrada'!$L$4)</f>
        <v/>
      </c>
      <c r="F609" s="101" t="str">
        <f t="shared" si="54"/>
        <v/>
      </c>
      <c r="G609" s="101" t="str">
        <f>IF(B609="","",VLOOKUP(MONTH(B609),Retiradas!$P$3:$S$14,3,FALSE))</f>
        <v/>
      </c>
      <c r="H609" s="137" t="str">
        <f>IF(B609="","",(VLOOKUP(MONTH(B609),Evaporação!$D$5:$F$16,3,FALSE)/(1000*3600*24*VLOOKUP(MONTH(B609),'Dados de Entrada'!$T$11:$V$22,3,FALSE)))*Simulação!D609)</f>
        <v/>
      </c>
      <c r="I609" s="146"/>
      <c r="J609" s="138" t="str">
        <f>IF(B609="","",(E609+I609-F609-G609-H609)*3600*24*VLOOKUP(MONTH(B609),'Dados de Entrada'!$T$11:$V$22,3,FALSE))</f>
        <v/>
      </c>
      <c r="K609" s="100" t="str">
        <f>IF(B609="","",IF(J609+K608&lt;'Dados de Entrada'!$G$7,IF(Simulação!J609+K608&lt;'Dados de Entrada'!$L$7,'Dados de Entrada'!$L$7,J609+K608),'Dados de Entrada'!$G$7))</f>
        <v/>
      </c>
      <c r="L609" s="101" t="str">
        <f>IF(B609="","",IF(AND(J609&gt;0,K609='Dados de Entrada'!$G$7),(J609/(3600*24*VLOOKUP(MONTH(B609),'Dados de Entrada'!$T$11:$V$22,3,FALSE))),0))</f>
        <v/>
      </c>
      <c r="M609" s="26" t="str">
        <f t="shared" si="55"/>
        <v/>
      </c>
      <c r="N609" s="102" t="str">
        <f>IF(B609="","",IF(K609='Dados de Entrada'!$L$7,1,0))</f>
        <v/>
      </c>
      <c r="O609" s="26" t="str">
        <f t="shared" si="56"/>
        <v/>
      </c>
      <c r="P609" s="110" t="str">
        <f>IF(B609="","",'Dados de Entrada'!$L$7)</f>
        <v/>
      </c>
      <c r="Q609" s="103" t="str">
        <f t="shared" si="57"/>
        <v/>
      </c>
      <c r="U609" s="18"/>
    </row>
    <row r="610" spans="1:21" ht="14.25" customHeight="1" x14ac:dyDescent="0.25">
      <c r="A610" s="18"/>
      <c r="B610" s="99" t="str">
        <f>IF(AND(YEAR('Dados de Entrada'!N600)&gt;=$D$18,YEAR('Dados de Entrada'!N600)&lt;=$D$19),'Dados de Entrada'!N600,"")</f>
        <v/>
      </c>
      <c r="C610" s="100" t="str">
        <f t="shared" si="53"/>
        <v/>
      </c>
      <c r="D610" s="97" t="str">
        <f>IF(B610="","",IFERROR(
INDEX('Dados de Entrada'!$K$13:$K$35,MATCH(C610,'Dados de Entrada'!$J$13:$J$35,0)),
INDEX('Dados de Entrada'!$K$13:$K$35,MATCH(C610,'Dados de Entrada'!$J$13:$J$35,1))+
(C610-INDEX('Dados de Entrada'!$J$13:$J$35,MATCH(C610,'Dados de Entrada'!$J$13:$J$35,1)))*
(INDEX('Dados de Entrada'!$K$13:$K$35,MATCH(C610,'Dados de Entrada'!$J$13:$J$35,1)+1)-INDEX('Dados de Entrada'!$K$13:$K$35,MATCH(C610,'Dados de Entrada'!$J$13:$J$35,1)))/
(INDEX('Dados de Entrada'!$J$13:$J$35,MATCH(C610,'Dados de Entrada'!$J$13:$J$35,1)+1)-INDEX('Dados de Entrada'!$J$13:$J$35,MATCH(C610,'Dados de Entrada'!$J$13:$J$35,1)))
))</f>
        <v/>
      </c>
      <c r="E610" s="101" t="str">
        <f>IF(B610="","",('Dados de Entrada'!O600/'Dados de Entrada'!$Q$6)*'Dados de Entrada'!$L$4)</f>
        <v/>
      </c>
      <c r="F610" s="101" t="str">
        <f t="shared" si="54"/>
        <v/>
      </c>
      <c r="G610" s="101" t="str">
        <f>IF(B610="","",VLOOKUP(MONTH(B610),Retiradas!$P$3:$S$14,3,FALSE))</f>
        <v/>
      </c>
      <c r="H610" s="137" t="str">
        <f>IF(B610="","",(VLOOKUP(MONTH(B610),Evaporação!$D$5:$F$16,3,FALSE)/(1000*3600*24*VLOOKUP(MONTH(B610),'Dados de Entrada'!$T$11:$V$22,3,FALSE)))*Simulação!D610)</f>
        <v/>
      </c>
      <c r="I610" s="146"/>
      <c r="J610" s="138" t="str">
        <f>IF(B610="","",(E610+I610-F610-G610-H610)*3600*24*VLOOKUP(MONTH(B610),'Dados de Entrada'!$T$11:$V$22,3,FALSE))</f>
        <v/>
      </c>
      <c r="K610" s="100" t="str">
        <f>IF(B610="","",IF(J610+K609&lt;'Dados de Entrada'!$G$7,IF(Simulação!J610+K609&lt;'Dados de Entrada'!$L$7,'Dados de Entrada'!$L$7,J610+K609),'Dados de Entrada'!$G$7))</f>
        <v/>
      </c>
      <c r="L610" s="101" t="str">
        <f>IF(B610="","",IF(AND(J610&gt;0,K610='Dados de Entrada'!$G$7),(J610/(3600*24*VLOOKUP(MONTH(B610),'Dados de Entrada'!$T$11:$V$22,3,FALSE))),0))</f>
        <v/>
      </c>
      <c r="M610" s="26" t="str">
        <f t="shared" si="55"/>
        <v/>
      </c>
      <c r="N610" s="102" t="str">
        <f>IF(B610="","",IF(K610='Dados de Entrada'!$L$7,1,0))</f>
        <v/>
      </c>
      <c r="O610" s="26" t="str">
        <f t="shared" si="56"/>
        <v/>
      </c>
      <c r="P610" s="110" t="str">
        <f>IF(B610="","",'Dados de Entrada'!$L$7)</f>
        <v/>
      </c>
      <c r="Q610" s="103" t="str">
        <f t="shared" si="57"/>
        <v/>
      </c>
      <c r="U610" s="18"/>
    </row>
    <row r="611" spans="1:21" ht="14.25" customHeight="1" x14ac:dyDescent="0.25">
      <c r="A611" s="18"/>
      <c r="B611" s="99" t="str">
        <f>IF(AND(YEAR('Dados de Entrada'!N601)&gt;=$D$18,YEAR('Dados de Entrada'!N601)&lt;=$D$19),'Dados de Entrada'!N601,"")</f>
        <v/>
      </c>
      <c r="C611" s="100" t="str">
        <f t="shared" si="53"/>
        <v/>
      </c>
      <c r="D611" s="97" t="str">
        <f>IF(B611="","",IFERROR(
INDEX('Dados de Entrada'!$K$13:$K$35,MATCH(C611,'Dados de Entrada'!$J$13:$J$35,0)),
INDEX('Dados de Entrada'!$K$13:$K$35,MATCH(C611,'Dados de Entrada'!$J$13:$J$35,1))+
(C611-INDEX('Dados de Entrada'!$J$13:$J$35,MATCH(C611,'Dados de Entrada'!$J$13:$J$35,1)))*
(INDEX('Dados de Entrada'!$K$13:$K$35,MATCH(C611,'Dados de Entrada'!$J$13:$J$35,1)+1)-INDEX('Dados de Entrada'!$K$13:$K$35,MATCH(C611,'Dados de Entrada'!$J$13:$J$35,1)))/
(INDEX('Dados de Entrada'!$J$13:$J$35,MATCH(C611,'Dados de Entrada'!$J$13:$J$35,1)+1)-INDEX('Dados de Entrada'!$J$13:$J$35,MATCH(C611,'Dados de Entrada'!$J$13:$J$35,1)))
))</f>
        <v/>
      </c>
      <c r="E611" s="101" t="str">
        <f>IF(B611="","",('Dados de Entrada'!O601/'Dados de Entrada'!$Q$6)*'Dados de Entrada'!$L$4)</f>
        <v/>
      </c>
      <c r="F611" s="101" t="str">
        <f t="shared" si="54"/>
        <v/>
      </c>
      <c r="G611" s="101" t="str">
        <f>IF(B611="","",VLOOKUP(MONTH(B611),Retiradas!$P$3:$S$14,3,FALSE))</f>
        <v/>
      </c>
      <c r="H611" s="137" t="str">
        <f>IF(B611="","",(VLOOKUP(MONTH(B611),Evaporação!$D$5:$F$16,3,FALSE)/(1000*3600*24*VLOOKUP(MONTH(B611),'Dados de Entrada'!$T$11:$V$22,3,FALSE)))*Simulação!D611)</f>
        <v/>
      </c>
      <c r="I611" s="146"/>
      <c r="J611" s="138" t="str">
        <f>IF(B611="","",(E611+I611-F611-G611-H611)*3600*24*VLOOKUP(MONTH(B611),'Dados de Entrada'!$T$11:$V$22,3,FALSE))</f>
        <v/>
      </c>
      <c r="K611" s="100" t="str">
        <f>IF(B611="","",IF(J611+K610&lt;'Dados de Entrada'!$G$7,IF(Simulação!J611+K610&lt;'Dados de Entrada'!$L$7,'Dados de Entrada'!$L$7,J611+K610),'Dados de Entrada'!$G$7))</f>
        <v/>
      </c>
      <c r="L611" s="101" t="str">
        <f>IF(B611="","",IF(AND(J611&gt;0,K611='Dados de Entrada'!$G$7),(J611/(3600*24*VLOOKUP(MONTH(B611),'Dados de Entrada'!$T$11:$V$22,3,FALSE))),0))</f>
        <v/>
      </c>
      <c r="M611" s="26" t="str">
        <f t="shared" si="55"/>
        <v/>
      </c>
      <c r="N611" s="102" t="str">
        <f>IF(B611="","",IF(K611='Dados de Entrada'!$L$7,1,0))</f>
        <v/>
      </c>
      <c r="O611" s="26" t="str">
        <f t="shared" si="56"/>
        <v/>
      </c>
      <c r="P611" s="110" t="str">
        <f>IF(B611="","",'Dados de Entrada'!$L$7)</f>
        <v/>
      </c>
      <c r="Q611" s="103" t="str">
        <f t="shared" si="57"/>
        <v/>
      </c>
      <c r="U611" s="18"/>
    </row>
    <row r="612" spans="1:21" ht="14.25" customHeight="1" x14ac:dyDescent="0.25">
      <c r="A612" s="18"/>
      <c r="B612" s="99" t="str">
        <f>IF(AND(YEAR('Dados de Entrada'!N602)&gt;=$D$18,YEAR('Dados de Entrada'!N602)&lt;=$D$19),'Dados de Entrada'!N602,"")</f>
        <v/>
      </c>
      <c r="C612" s="100" t="str">
        <f t="shared" si="53"/>
        <v/>
      </c>
      <c r="D612" s="97" t="str">
        <f>IF(B612="","",IFERROR(
INDEX('Dados de Entrada'!$K$13:$K$35,MATCH(C612,'Dados de Entrada'!$J$13:$J$35,0)),
INDEX('Dados de Entrada'!$K$13:$K$35,MATCH(C612,'Dados de Entrada'!$J$13:$J$35,1))+
(C612-INDEX('Dados de Entrada'!$J$13:$J$35,MATCH(C612,'Dados de Entrada'!$J$13:$J$35,1)))*
(INDEX('Dados de Entrada'!$K$13:$K$35,MATCH(C612,'Dados de Entrada'!$J$13:$J$35,1)+1)-INDEX('Dados de Entrada'!$K$13:$K$35,MATCH(C612,'Dados de Entrada'!$J$13:$J$35,1)))/
(INDEX('Dados de Entrada'!$J$13:$J$35,MATCH(C612,'Dados de Entrada'!$J$13:$J$35,1)+1)-INDEX('Dados de Entrada'!$J$13:$J$35,MATCH(C612,'Dados de Entrada'!$J$13:$J$35,1)))
))</f>
        <v/>
      </c>
      <c r="E612" s="101" t="str">
        <f>IF(B612="","",('Dados de Entrada'!O602/'Dados de Entrada'!$Q$6)*'Dados de Entrada'!$L$4)</f>
        <v/>
      </c>
      <c r="F612" s="101" t="str">
        <f t="shared" si="54"/>
        <v/>
      </c>
      <c r="G612" s="101" t="str">
        <f>IF(B612="","",VLOOKUP(MONTH(B612),Retiradas!$P$3:$S$14,3,FALSE))</f>
        <v/>
      </c>
      <c r="H612" s="137" t="str">
        <f>IF(B612="","",(VLOOKUP(MONTH(B612),Evaporação!$D$5:$F$16,3,FALSE)/(1000*3600*24*VLOOKUP(MONTH(B612),'Dados de Entrada'!$T$11:$V$22,3,FALSE)))*Simulação!D612)</f>
        <v/>
      </c>
      <c r="I612" s="146"/>
      <c r="J612" s="138" t="str">
        <f>IF(B612="","",(E612+I612-F612-G612-H612)*3600*24*VLOOKUP(MONTH(B612),'Dados de Entrada'!$T$11:$V$22,3,FALSE))</f>
        <v/>
      </c>
      <c r="K612" s="100" t="str">
        <f>IF(B612="","",IF(J612+K611&lt;'Dados de Entrada'!$G$7,IF(Simulação!J612+K611&lt;'Dados de Entrada'!$L$7,'Dados de Entrada'!$L$7,J612+K611),'Dados de Entrada'!$G$7))</f>
        <v/>
      </c>
      <c r="L612" s="101" t="str">
        <f>IF(B612="","",IF(AND(J612&gt;0,K612='Dados de Entrada'!$G$7),(J612/(3600*24*VLOOKUP(MONTH(B612),'Dados de Entrada'!$T$11:$V$22,3,FALSE))),0))</f>
        <v/>
      </c>
      <c r="M612" s="26" t="str">
        <f t="shared" si="55"/>
        <v/>
      </c>
      <c r="N612" s="102" t="str">
        <f>IF(B612="","",IF(K612='Dados de Entrada'!$L$7,1,0))</f>
        <v/>
      </c>
      <c r="O612" s="26" t="str">
        <f t="shared" si="56"/>
        <v/>
      </c>
      <c r="P612" s="110" t="str">
        <f>IF(B612="","",'Dados de Entrada'!$L$7)</f>
        <v/>
      </c>
      <c r="Q612" s="103" t="str">
        <f t="shared" si="57"/>
        <v/>
      </c>
      <c r="U612" s="18"/>
    </row>
    <row r="613" spans="1:21" ht="14.25" customHeight="1" x14ac:dyDescent="0.25">
      <c r="A613" s="18"/>
      <c r="B613" s="99" t="str">
        <f>IF(AND(YEAR('Dados de Entrada'!N603)&gt;=$D$18,YEAR('Dados de Entrada'!N603)&lt;=$D$19),'Dados de Entrada'!N603,"")</f>
        <v/>
      </c>
      <c r="C613" s="100" t="str">
        <f t="shared" si="53"/>
        <v/>
      </c>
      <c r="D613" s="97" t="str">
        <f>IF(B613="","",IFERROR(
INDEX('Dados de Entrada'!$K$13:$K$35,MATCH(C613,'Dados de Entrada'!$J$13:$J$35,0)),
INDEX('Dados de Entrada'!$K$13:$K$35,MATCH(C613,'Dados de Entrada'!$J$13:$J$35,1))+
(C613-INDEX('Dados de Entrada'!$J$13:$J$35,MATCH(C613,'Dados de Entrada'!$J$13:$J$35,1)))*
(INDEX('Dados de Entrada'!$K$13:$K$35,MATCH(C613,'Dados de Entrada'!$J$13:$J$35,1)+1)-INDEX('Dados de Entrada'!$K$13:$K$35,MATCH(C613,'Dados de Entrada'!$J$13:$J$35,1)))/
(INDEX('Dados de Entrada'!$J$13:$J$35,MATCH(C613,'Dados de Entrada'!$J$13:$J$35,1)+1)-INDEX('Dados de Entrada'!$J$13:$J$35,MATCH(C613,'Dados de Entrada'!$J$13:$J$35,1)))
))</f>
        <v/>
      </c>
      <c r="E613" s="101" t="str">
        <f>IF(B613="","",('Dados de Entrada'!O603/'Dados de Entrada'!$Q$6)*'Dados de Entrada'!$L$4)</f>
        <v/>
      </c>
      <c r="F613" s="101" t="str">
        <f t="shared" si="54"/>
        <v/>
      </c>
      <c r="G613" s="101" t="str">
        <f>IF(B613="","",VLOOKUP(MONTH(B613),Retiradas!$P$3:$S$14,3,FALSE))</f>
        <v/>
      </c>
      <c r="H613" s="137" t="str">
        <f>IF(B613="","",(VLOOKUP(MONTH(B613),Evaporação!$D$5:$F$16,3,FALSE)/(1000*3600*24*VLOOKUP(MONTH(B613),'Dados de Entrada'!$T$11:$V$22,3,FALSE)))*Simulação!D613)</f>
        <v/>
      </c>
      <c r="I613" s="146"/>
      <c r="J613" s="138" t="str">
        <f>IF(B613="","",(E613+I613-F613-G613-H613)*3600*24*VLOOKUP(MONTH(B613),'Dados de Entrada'!$T$11:$V$22,3,FALSE))</f>
        <v/>
      </c>
      <c r="K613" s="100" t="str">
        <f>IF(B613="","",IF(J613+K612&lt;'Dados de Entrada'!$G$7,IF(Simulação!J613+K612&lt;'Dados de Entrada'!$L$7,'Dados de Entrada'!$L$7,J613+K612),'Dados de Entrada'!$G$7))</f>
        <v/>
      </c>
      <c r="L613" s="101" t="str">
        <f>IF(B613="","",IF(AND(J613&gt;0,K613='Dados de Entrada'!$G$7),(J613/(3600*24*VLOOKUP(MONTH(B613),'Dados de Entrada'!$T$11:$V$22,3,FALSE))),0))</f>
        <v/>
      </c>
      <c r="M613" s="26" t="str">
        <f t="shared" si="55"/>
        <v/>
      </c>
      <c r="N613" s="102" t="str">
        <f>IF(B613="","",IF(K613='Dados de Entrada'!$L$7,1,0))</f>
        <v/>
      </c>
      <c r="O613" s="26" t="str">
        <f t="shared" si="56"/>
        <v/>
      </c>
      <c r="P613" s="110" t="str">
        <f>IF(B613="","",'Dados de Entrada'!$L$7)</f>
        <v/>
      </c>
      <c r="Q613" s="103" t="str">
        <f t="shared" si="57"/>
        <v/>
      </c>
      <c r="U613" s="18"/>
    </row>
    <row r="614" spans="1:21" ht="14.25" customHeight="1" x14ac:dyDescent="0.25">
      <c r="A614" s="18"/>
      <c r="B614" s="99" t="str">
        <f>IF(AND(YEAR('Dados de Entrada'!N604)&gt;=$D$18,YEAR('Dados de Entrada'!N604)&lt;=$D$19),'Dados de Entrada'!N604,"")</f>
        <v/>
      </c>
      <c r="C614" s="100" t="str">
        <f t="shared" si="53"/>
        <v/>
      </c>
      <c r="D614" s="97" t="str">
        <f>IF(B614="","",IFERROR(
INDEX('Dados de Entrada'!$K$13:$K$35,MATCH(C614,'Dados de Entrada'!$J$13:$J$35,0)),
INDEX('Dados de Entrada'!$K$13:$K$35,MATCH(C614,'Dados de Entrada'!$J$13:$J$35,1))+
(C614-INDEX('Dados de Entrada'!$J$13:$J$35,MATCH(C614,'Dados de Entrada'!$J$13:$J$35,1)))*
(INDEX('Dados de Entrada'!$K$13:$K$35,MATCH(C614,'Dados de Entrada'!$J$13:$J$35,1)+1)-INDEX('Dados de Entrada'!$K$13:$K$35,MATCH(C614,'Dados de Entrada'!$J$13:$J$35,1)))/
(INDEX('Dados de Entrada'!$J$13:$J$35,MATCH(C614,'Dados de Entrada'!$J$13:$J$35,1)+1)-INDEX('Dados de Entrada'!$J$13:$J$35,MATCH(C614,'Dados de Entrada'!$J$13:$J$35,1)))
))</f>
        <v/>
      </c>
      <c r="E614" s="101" t="str">
        <f>IF(B614="","",('Dados de Entrada'!O604/'Dados de Entrada'!$Q$6)*'Dados de Entrada'!$L$4)</f>
        <v/>
      </c>
      <c r="F614" s="101" t="str">
        <f t="shared" si="54"/>
        <v/>
      </c>
      <c r="G614" s="101" t="str">
        <f>IF(B614="","",VLOOKUP(MONTH(B614),Retiradas!$P$3:$S$14,3,FALSE))</f>
        <v/>
      </c>
      <c r="H614" s="137" t="str">
        <f>IF(B614="","",(VLOOKUP(MONTH(B614),Evaporação!$D$5:$F$16,3,FALSE)/(1000*3600*24*VLOOKUP(MONTH(B614),'Dados de Entrada'!$T$11:$V$22,3,FALSE)))*Simulação!D614)</f>
        <v/>
      </c>
      <c r="I614" s="146"/>
      <c r="J614" s="138" t="str">
        <f>IF(B614="","",(E614+I614-F614-G614-H614)*3600*24*VLOOKUP(MONTH(B614),'Dados de Entrada'!$T$11:$V$22,3,FALSE))</f>
        <v/>
      </c>
      <c r="K614" s="100" t="str">
        <f>IF(B614="","",IF(J614+K613&lt;'Dados de Entrada'!$G$7,IF(Simulação!J614+K613&lt;'Dados de Entrada'!$L$7,'Dados de Entrada'!$L$7,J614+K613),'Dados de Entrada'!$G$7))</f>
        <v/>
      </c>
      <c r="L614" s="101" t="str">
        <f>IF(B614="","",IF(AND(J614&gt;0,K614='Dados de Entrada'!$G$7),(J614/(3600*24*VLOOKUP(MONTH(B614),'Dados de Entrada'!$T$11:$V$22,3,FALSE))),0))</f>
        <v/>
      </c>
      <c r="M614" s="26" t="str">
        <f t="shared" si="55"/>
        <v/>
      </c>
      <c r="N614" s="102" t="str">
        <f>IF(B614="","",IF(K614='Dados de Entrada'!$L$7,1,0))</f>
        <v/>
      </c>
      <c r="O614" s="26" t="str">
        <f t="shared" si="56"/>
        <v/>
      </c>
      <c r="P614" s="110" t="str">
        <f>IF(B614="","",'Dados de Entrada'!$L$7)</f>
        <v/>
      </c>
      <c r="Q614" s="103" t="str">
        <f t="shared" si="57"/>
        <v/>
      </c>
      <c r="U614" s="18"/>
    </row>
    <row r="615" spans="1:21" ht="14.25" customHeight="1" x14ac:dyDescent="0.25">
      <c r="A615" s="18"/>
      <c r="B615" s="99" t="str">
        <f>IF(AND(YEAR('Dados de Entrada'!N605)&gt;=$D$18,YEAR('Dados de Entrada'!N605)&lt;=$D$19),'Dados de Entrada'!N605,"")</f>
        <v/>
      </c>
      <c r="C615" s="100" t="str">
        <f t="shared" si="53"/>
        <v/>
      </c>
      <c r="D615" s="97" t="str">
        <f>IF(B615="","",IFERROR(
INDEX('Dados de Entrada'!$K$13:$K$35,MATCH(C615,'Dados de Entrada'!$J$13:$J$35,0)),
INDEX('Dados de Entrada'!$K$13:$K$35,MATCH(C615,'Dados de Entrada'!$J$13:$J$35,1))+
(C615-INDEX('Dados de Entrada'!$J$13:$J$35,MATCH(C615,'Dados de Entrada'!$J$13:$J$35,1)))*
(INDEX('Dados de Entrada'!$K$13:$K$35,MATCH(C615,'Dados de Entrada'!$J$13:$J$35,1)+1)-INDEX('Dados de Entrada'!$K$13:$K$35,MATCH(C615,'Dados de Entrada'!$J$13:$J$35,1)))/
(INDEX('Dados de Entrada'!$J$13:$J$35,MATCH(C615,'Dados de Entrada'!$J$13:$J$35,1)+1)-INDEX('Dados de Entrada'!$J$13:$J$35,MATCH(C615,'Dados de Entrada'!$J$13:$J$35,1)))
))</f>
        <v/>
      </c>
      <c r="E615" s="101" t="str">
        <f>IF(B615="","",('Dados de Entrada'!O605/'Dados de Entrada'!$Q$6)*'Dados de Entrada'!$L$4)</f>
        <v/>
      </c>
      <c r="F615" s="101" t="str">
        <f t="shared" si="54"/>
        <v/>
      </c>
      <c r="G615" s="101" t="str">
        <f>IF(B615="","",VLOOKUP(MONTH(B615),Retiradas!$P$3:$S$14,3,FALSE))</f>
        <v/>
      </c>
      <c r="H615" s="137" t="str">
        <f>IF(B615="","",(VLOOKUP(MONTH(B615),Evaporação!$D$5:$F$16,3,FALSE)/(1000*3600*24*VLOOKUP(MONTH(B615),'Dados de Entrada'!$T$11:$V$22,3,FALSE)))*Simulação!D615)</f>
        <v/>
      </c>
      <c r="I615" s="146"/>
      <c r="J615" s="138" t="str">
        <f>IF(B615="","",(E615+I615-F615-G615-H615)*3600*24*VLOOKUP(MONTH(B615),'Dados de Entrada'!$T$11:$V$22,3,FALSE))</f>
        <v/>
      </c>
      <c r="K615" s="100" t="str">
        <f>IF(B615="","",IF(J615+K614&lt;'Dados de Entrada'!$G$7,IF(Simulação!J615+K614&lt;'Dados de Entrada'!$L$7,'Dados de Entrada'!$L$7,J615+K614),'Dados de Entrada'!$G$7))</f>
        <v/>
      </c>
      <c r="L615" s="101" t="str">
        <f>IF(B615="","",IF(AND(J615&gt;0,K615='Dados de Entrada'!$G$7),(J615/(3600*24*VLOOKUP(MONTH(B615),'Dados de Entrada'!$T$11:$V$22,3,FALSE))),0))</f>
        <v/>
      </c>
      <c r="M615" s="26" t="str">
        <f t="shared" si="55"/>
        <v/>
      </c>
      <c r="N615" s="102" t="str">
        <f>IF(B615="","",IF(K615='Dados de Entrada'!$L$7,1,0))</f>
        <v/>
      </c>
      <c r="O615" s="26" t="str">
        <f t="shared" si="56"/>
        <v/>
      </c>
      <c r="P615" s="110" t="str">
        <f>IF(B615="","",'Dados de Entrada'!$L$7)</f>
        <v/>
      </c>
      <c r="Q615" s="103" t="str">
        <f t="shared" si="57"/>
        <v/>
      </c>
      <c r="U615" s="18"/>
    </row>
    <row r="616" spans="1:21" ht="14.25" customHeight="1" x14ac:dyDescent="0.25">
      <c r="A616" s="18"/>
      <c r="B616" s="99" t="str">
        <f>IF(AND(YEAR('Dados de Entrada'!N606)&gt;=$D$18,YEAR('Dados de Entrada'!N606)&lt;=$D$19),'Dados de Entrada'!N606,"")</f>
        <v/>
      </c>
      <c r="C616" s="100" t="str">
        <f t="shared" si="53"/>
        <v/>
      </c>
      <c r="D616" s="97" t="str">
        <f>IF(B616="","",IFERROR(
INDEX('Dados de Entrada'!$K$13:$K$35,MATCH(C616,'Dados de Entrada'!$J$13:$J$35,0)),
INDEX('Dados de Entrada'!$K$13:$K$35,MATCH(C616,'Dados de Entrada'!$J$13:$J$35,1))+
(C616-INDEX('Dados de Entrada'!$J$13:$J$35,MATCH(C616,'Dados de Entrada'!$J$13:$J$35,1)))*
(INDEX('Dados de Entrada'!$K$13:$K$35,MATCH(C616,'Dados de Entrada'!$J$13:$J$35,1)+1)-INDEX('Dados de Entrada'!$K$13:$K$35,MATCH(C616,'Dados de Entrada'!$J$13:$J$35,1)))/
(INDEX('Dados de Entrada'!$J$13:$J$35,MATCH(C616,'Dados de Entrada'!$J$13:$J$35,1)+1)-INDEX('Dados de Entrada'!$J$13:$J$35,MATCH(C616,'Dados de Entrada'!$J$13:$J$35,1)))
))</f>
        <v/>
      </c>
      <c r="E616" s="101" t="str">
        <f>IF(B616="","",('Dados de Entrada'!O606/'Dados de Entrada'!$Q$6)*'Dados de Entrada'!$L$4)</f>
        <v/>
      </c>
      <c r="F616" s="101" t="str">
        <f t="shared" si="54"/>
        <v/>
      </c>
      <c r="G616" s="101" t="str">
        <f>IF(B616="","",VLOOKUP(MONTH(B616),Retiradas!$P$3:$S$14,3,FALSE))</f>
        <v/>
      </c>
      <c r="H616" s="137" t="str">
        <f>IF(B616="","",(VLOOKUP(MONTH(B616),Evaporação!$D$5:$F$16,3,FALSE)/(1000*3600*24*VLOOKUP(MONTH(B616),'Dados de Entrada'!$T$11:$V$22,3,FALSE)))*Simulação!D616)</f>
        <v/>
      </c>
      <c r="I616" s="146"/>
      <c r="J616" s="138" t="str">
        <f>IF(B616="","",(E616+I616-F616-G616-H616)*3600*24*VLOOKUP(MONTH(B616),'Dados de Entrada'!$T$11:$V$22,3,FALSE))</f>
        <v/>
      </c>
      <c r="K616" s="100" t="str">
        <f>IF(B616="","",IF(J616+K615&lt;'Dados de Entrada'!$G$7,IF(Simulação!J616+K615&lt;'Dados de Entrada'!$L$7,'Dados de Entrada'!$L$7,J616+K615),'Dados de Entrada'!$G$7))</f>
        <v/>
      </c>
      <c r="L616" s="101" t="str">
        <f>IF(B616="","",IF(AND(J616&gt;0,K616='Dados de Entrada'!$G$7),(J616/(3600*24*VLOOKUP(MONTH(B616),'Dados de Entrada'!$T$11:$V$22,3,FALSE))),0))</f>
        <v/>
      </c>
      <c r="M616" s="26" t="str">
        <f t="shared" si="55"/>
        <v/>
      </c>
      <c r="N616" s="102" t="str">
        <f>IF(B616="","",IF(K616='Dados de Entrada'!$L$7,1,0))</f>
        <v/>
      </c>
      <c r="O616" s="26" t="str">
        <f t="shared" si="56"/>
        <v/>
      </c>
      <c r="P616" s="110" t="str">
        <f>IF(B616="","",'Dados de Entrada'!$L$7)</f>
        <v/>
      </c>
      <c r="Q616" s="103" t="str">
        <f t="shared" si="57"/>
        <v/>
      </c>
      <c r="U616" s="18"/>
    </row>
    <row r="617" spans="1:21" ht="14.25" customHeight="1" x14ac:dyDescent="0.25">
      <c r="A617" s="18"/>
      <c r="B617" s="99" t="str">
        <f>IF(AND(YEAR('Dados de Entrada'!N607)&gt;=$D$18,YEAR('Dados de Entrada'!N607)&lt;=$D$19),'Dados de Entrada'!N607,"")</f>
        <v/>
      </c>
      <c r="C617" s="100" t="str">
        <f t="shared" si="53"/>
        <v/>
      </c>
      <c r="D617" s="97" t="str">
        <f>IF(B617="","",IFERROR(
INDEX('Dados de Entrada'!$K$13:$K$35,MATCH(C617,'Dados de Entrada'!$J$13:$J$35,0)),
INDEX('Dados de Entrada'!$K$13:$K$35,MATCH(C617,'Dados de Entrada'!$J$13:$J$35,1))+
(C617-INDEX('Dados de Entrada'!$J$13:$J$35,MATCH(C617,'Dados de Entrada'!$J$13:$J$35,1)))*
(INDEX('Dados de Entrada'!$K$13:$K$35,MATCH(C617,'Dados de Entrada'!$J$13:$J$35,1)+1)-INDEX('Dados de Entrada'!$K$13:$K$35,MATCH(C617,'Dados de Entrada'!$J$13:$J$35,1)))/
(INDEX('Dados de Entrada'!$J$13:$J$35,MATCH(C617,'Dados de Entrada'!$J$13:$J$35,1)+1)-INDEX('Dados de Entrada'!$J$13:$J$35,MATCH(C617,'Dados de Entrada'!$J$13:$J$35,1)))
))</f>
        <v/>
      </c>
      <c r="E617" s="101" t="str">
        <f>IF(B617="","",('Dados de Entrada'!O607/'Dados de Entrada'!$Q$6)*'Dados de Entrada'!$L$4)</f>
        <v/>
      </c>
      <c r="F617" s="101" t="str">
        <f t="shared" si="54"/>
        <v/>
      </c>
      <c r="G617" s="101" t="str">
        <f>IF(B617="","",VLOOKUP(MONTH(B617),Retiradas!$P$3:$S$14,3,FALSE))</f>
        <v/>
      </c>
      <c r="H617" s="137" t="str">
        <f>IF(B617="","",(VLOOKUP(MONTH(B617),Evaporação!$D$5:$F$16,3,FALSE)/(1000*3600*24*VLOOKUP(MONTH(B617),'Dados de Entrada'!$T$11:$V$22,3,FALSE)))*Simulação!D617)</f>
        <v/>
      </c>
      <c r="I617" s="146"/>
      <c r="J617" s="138" t="str">
        <f>IF(B617="","",(E617+I617-F617-G617-H617)*3600*24*VLOOKUP(MONTH(B617),'Dados de Entrada'!$T$11:$V$22,3,FALSE))</f>
        <v/>
      </c>
      <c r="K617" s="100" t="str">
        <f>IF(B617="","",IF(J617+K616&lt;'Dados de Entrada'!$G$7,IF(Simulação!J617+K616&lt;'Dados de Entrada'!$L$7,'Dados de Entrada'!$L$7,J617+K616),'Dados de Entrada'!$G$7))</f>
        <v/>
      </c>
      <c r="L617" s="101" t="str">
        <f>IF(B617="","",IF(AND(J617&gt;0,K617='Dados de Entrada'!$G$7),(J617/(3600*24*VLOOKUP(MONTH(B617),'Dados de Entrada'!$T$11:$V$22,3,FALSE))),0))</f>
        <v/>
      </c>
      <c r="M617" s="26" t="str">
        <f t="shared" si="55"/>
        <v/>
      </c>
      <c r="N617" s="102" t="str">
        <f>IF(B617="","",IF(K617='Dados de Entrada'!$L$7,1,0))</f>
        <v/>
      </c>
      <c r="O617" s="26" t="str">
        <f t="shared" si="56"/>
        <v/>
      </c>
      <c r="P617" s="110" t="str">
        <f>IF(B617="","",'Dados de Entrada'!$L$7)</f>
        <v/>
      </c>
      <c r="Q617" s="103" t="str">
        <f t="shared" si="57"/>
        <v/>
      </c>
      <c r="U617" s="18"/>
    </row>
    <row r="618" spans="1:21" ht="14.25" customHeight="1" x14ac:dyDescent="0.25">
      <c r="A618" s="18"/>
      <c r="B618" s="99" t="str">
        <f>IF(AND(YEAR('Dados de Entrada'!N608)&gt;=$D$18,YEAR('Dados de Entrada'!N608)&lt;=$D$19),'Dados de Entrada'!N608,"")</f>
        <v/>
      </c>
      <c r="C618" s="100" t="str">
        <f t="shared" si="53"/>
        <v/>
      </c>
      <c r="D618" s="97" t="str">
        <f>IF(B618="","",IFERROR(
INDEX('Dados de Entrada'!$K$13:$K$35,MATCH(C618,'Dados de Entrada'!$J$13:$J$35,0)),
INDEX('Dados de Entrada'!$K$13:$K$35,MATCH(C618,'Dados de Entrada'!$J$13:$J$35,1))+
(C618-INDEX('Dados de Entrada'!$J$13:$J$35,MATCH(C618,'Dados de Entrada'!$J$13:$J$35,1)))*
(INDEX('Dados de Entrada'!$K$13:$K$35,MATCH(C618,'Dados de Entrada'!$J$13:$J$35,1)+1)-INDEX('Dados de Entrada'!$K$13:$K$35,MATCH(C618,'Dados de Entrada'!$J$13:$J$35,1)))/
(INDEX('Dados de Entrada'!$J$13:$J$35,MATCH(C618,'Dados de Entrada'!$J$13:$J$35,1)+1)-INDEX('Dados de Entrada'!$J$13:$J$35,MATCH(C618,'Dados de Entrada'!$J$13:$J$35,1)))
))</f>
        <v/>
      </c>
      <c r="E618" s="101" t="str">
        <f>IF(B618="","",('Dados de Entrada'!O608/'Dados de Entrada'!$Q$6)*'Dados de Entrada'!$L$4)</f>
        <v/>
      </c>
      <c r="F618" s="101" t="str">
        <f t="shared" si="54"/>
        <v/>
      </c>
      <c r="G618" s="101" t="str">
        <f>IF(B618="","",VLOOKUP(MONTH(B618),Retiradas!$P$3:$S$14,3,FALSE))</f>
        <v/>
      </c>
      <c r="H618" s="137" t="str">
        <f>IF(B618="","",(VLOOKUP(MONTH(B618),Evaporação!$D$5:$F$16,3,FALSE)/(1000*3600*24*VLOOKUP(MONTH(B618),'Dados de Entrada'!$T$11:$V$22,3,FALSE)))*Simulação!D618)</f>
        <v/>
      </c>
      <c r="I618" s="146"/>
      <c r="J618" s="138" t="str">
        <f>IF(B618="","",(E618+I618-F618-G618-H618)*3600*24*VLOOKUP(MONTH(B618),'Dados de Entrada'!$T$11:$V$22,3,FALSE))</f>
        <v/>
      </c>
      <c r="K618" s="100" t="str">
        <f>IF(B618="","",IF(J618+K617&lt;'Dados de Entrada'!$G$7,IF(Simulação!J618+K617&lt;'Dados de Entrada'!$L$7,'Dados de Entrada'!$L$7,J618+K617),'Dados de Entrada'!$G$7))</f>
        <v/>
      </c>
      <c r="L618" s="101" t="str">
        <f>IF(B618="","",IF(AND(J618&gt;0,K618='Dados de Entrada'!$G$7),(J618/(3600*24*VLOOKUP(MONTH(B618),'Dados de Entrada'!$T$11:$V$22,3,FALSE))),0))</f>
        <v/>
      </c>
      <c r="M618" s="26" t="str">
        <f t="shared" si="55"/>
        <v/>
      </c>
      <c r="N618" s="102" t="str">
        <f>IF(B618="","",IF(K618='Dados de Entrada'!$L$7,1,0))</f>
        <v/>
      </c>
      <c r="O618" s="26" t="str">
        <f t="shared" si="56"/>
        <v/>
      </c>
      <c r="P618" s="110" t="str">
        <f>IF(B618="","",'Dados de Entrada'!$L$7)</f>
        <v/>
      </c>
      <c r="Q618" s="103" t="str">
        <f t="shared" si="57"/>
        <v/>
      </c>
      <c r="U618" s="18"/>
    </row>
    <row r="619" spans="1:21" ht="14.25" customHeight="1" x14ac:dyDescent="0.25">
      <c r="A619" s="18"/>
      <c r="B619" s="99" t="str">
        <f>IF(AND(YEAR('Dados de Entrada'!N609)&gt;=$D$18,YEAR('Dados de Entrada'!N609)&lt;=$D$19),'Dados de Entrada'!N609,"")</f>
        <v/>
      </c>
      <c r="C619" s="100" t="str">
        <f t="shared" si="53"/>
        <v/>
      </c>
      <c r="D619" s="97" t="str">
        <f>IF(B619="","",IFERROR(
INDEX('Dados de Entrada'!$K$13:$K$35,MATCH(C619,'Dados de Entrada'!$J$13:$J$35,0)),
INDEX('Dados de Entrada'!$K$13:$K$35,MATCH(C619,'Dados de Entrada'!$J$13:$J$35,1))+
(C619-INDEX('Dados de Entrada'!$J$13:$J$35,MATCH(C619,'Dados de Entrada'!$J$13:$J$35,1)))*
(INDEX('Dados de Entrada'!$K$13:$K$35,MATCH(C619,'Dados de Entrada'!$J$13:$J$35,1)+1)-INDEX('Dados de Entrada'!$K$13:$K$35,MATCH(C619,'Dados de Entrada'!$J$13:$J$35,1)))/
(INDEX('Dados de Entrada'!$J$13:$J$35,MATCH(C619,'Dados de Entrada'!$J$13:$J$35,1)+1)-INDEX('Dados de Entrada'!$J$13:$J$35,MATCH(C619,'Dados de Entrada'!$J$13:$J$35,1)))
))</f>
        <v/>
      </c>
      <c r="E619" s="101" t="str">
        <f>IF(B619="","",('Dados de Entrada'!O609/'Dados de Entrada'!$Q$6)*'Dados de Entrada'!$L$4)</f>
        <v/>
      </c>
      <c r="F619" s="101" t="str">
        <f t="shared" si="54"/>
        <v/>
      </c>
      <c r="G619" s="101" t="str">
        <f>IF(B619="","",VLOOKUP(MONTH(B619),Retiradas!$P$3:$S$14,3,FALSE))</f>
        <v/>
      </c>
      <c r="H619" s="137" t="str">
        <f>IF(B619="","",(VLOOKUP(MONTH(B619),Evaporação!$D$5:$F$16,3,FALSE)/(1000*3600*24*VLOOKUP(MONTH(B619),'Dados de Entrada'!$T$11:$V$22,3,FALSE)))*Simulação!D619)</f>
        <v/>
      </c>
      <c r="I619" s="146"/>
      <c r="J619" s="138" t="str">
        <f>IF(B619="","",(E619+I619-F619-G619-H619)*3600*24*VLOOKUP(MONTH(B619),'Dados de Entrada'!$T$11:$V$22,3,FALSE))</f>
        <v/>
      </c>
      <c r="K619" s="100" t="str">
        <f>IF(B619="","",IF(J619+K618&lt;'Dados de Entrada'!$G$7,IF(Simulação!J619+K618&lt;'Dados de Entrada'!$L$7,'Dados de Entrada'!$L$7,J619+K618),'Dados de Entrada'!$G$7))</f>
        <v/>
      </c>
      <c r="L619" s="101" t="str">
        <f>IF(B619="","",IF(AND(J619&gt;0,K619='Dados de Entrada'!$G$7),(J619/(3600*24*VLOOKUP(MONTH(B619),'Dados de Entrada'!$T$11:$V$22,3,FALSE))),0))</f>
        <v/>
      </c>
      <c r="M619" s="26" t="str">
        <f t="shared" si="55"/>
        <v/>
      </c>
      <c r="N619" s="102" t="str">
        <f>IF(B619="","",IF(K619='Dados de Entrada'!$L$7,1,0))</f>
        <v/>
      </c>
      <c r="O619" s="26" t="str">
        <f t="shared" si="56"/>
        <v/>
      </c>
      <c r="P619" s="110" t="str">
        <f>IF(B619="","",'Dados de Entrada'!$L$7)</f>
        <v/>
      </c>
      <c r="Q619" s="103" t="str">
        <f t="shared" si="57"/>
        <v/>
      </c>
      <c r="U619" s="18"/>
    </row>
    <row r="620" spans="1:21" ht="14.25" customHeight="1" x14ac:dyDescent="0.25">
      <c r="A620" s="18"/>
      <c r="B620" s="99" t="str">
        <f>IF(AND(YEAR('Dados de Entrada'!N610)&gt;=$D$18,YEAR('Dados de Entrada'!N610)&lt;=$D$19),'Dados de Entrada'!N610,"")</f>
        <v/>
      </c>
      <c r="C620" s="100" t="str">
        <f t="shared" si="53"/>
        <v/>
      </c>
      <c r="D620" s="97" t="str">
        <f>IF(B620="","",IFERROR(
INDEX('Dados de Entrada'!$K$13:$K$35,MATCH(C620,'Dados de Entrada'!$J$13:$J$35,0)),
INDEX('Dados de Entrada'!$K$13:$K$35,MATCH(C620,'Dados de Entrada'!$J$13:$J$35,1))+
(C620-INDEX('Dados de Entrada'!$J$13:$J$35,MATCH(C620,'Dados de Entrada'!$J$13:$J$35,1)))*
(INDEX('Dados de Entrada'!$K$13:$K$35,MATCH(C620,'Dados de Entrada'!$J$13:$J$35,1)+1)-INDEX('Dados de Entrada'!$K$13:$K$35,MATCH(C620,'Dados de Entrada'!$J$13:$J$35,1)))/
(INDEX('Dados de Entrada'!$J$13:$J$35,MATCH(C620,'Dados de Entrada'!$J$13:$J$35,1)+1)-INDEX('Dados de Entrada'!$J$13:$J$35,MATCH(C620,'Dados de Entrada'!$J$13:$J$35,1)))
))</f>
        <v/>
      </c>
      <c r="E620" s="101" t="str">
        <f>IF(B620="","",('Dados de Entrada'!O610/'Dados de Entrada'!$Q$6)*'Dados de Entrada'!$L$4)</f>
        <v/>
      </c>
      <c r="F620" s="101" t="str">
        <f t="shared" si="54"/>
        <v/>
      </c>
      <c r="G620" s="101" t="str">
        <f>IF(B620="","",VLOOKUP(MONTH(B620),Retiradas!$P$3:$S$14,3,FALSE))</f>
        <v/>
      </c>
      <c r="H620" s="137" t="str">
        <f>IF(B620="","",(VLOOKUP(MONTH(B620),Evaporação!$D$5:$F$16,3,FALSE)/(1000*3600*24*VLOOKUP(MONTH(B620),'Dados de Entrada'!$T$11:$V$22,3,FALSE)))*Simulação!D620)</f>
        <v/>
      </c>
      <c r="I620" s="146"/>
      <c r="J620" s="138" t="str">
        <f>IF(B620="","",(E620+I620-F620-G620-H620)*3600*24*VLOOKUP(MONTH(B620),'Dados de Entrada'!$T$11:$V$22,3,FALSE))</f>
        <v/>
      </c>
      <c r="K620" s="100" t="str">
        <f>IF(B620="","",IF(J620+K619&lt;'Dados de Entrada'!$G$7,IF(Simulação!J620+K619&lt;'Dados de Entrada'!$L$7,'Dados de Entrada'!$L$7,J620+K619),'Dados de Entrada'!$G$7))</f>
        <v/>
      </c>
      <c r="L620" s="101" t="str">
        <f>IF(B620="","",IF(AND(J620&gt;0,K620='Dados de Entrada'!$G$7),(J620/(3600*24*VLOOKUP(MONTH(B620),'Dados de Entrada'!$T$11:$V$22,3,FALSE))),0))</f>
        <v/>
      </c>
      <c r="M620" s="26" t="str">
        <f t="shared" si="55"/>
        <v/>
      </c>
      <c r="N620" s="102" t="str">
        <f>IF(B620="","",IF(K620='Dados de Entrada'!$L$7,1,0))</f>
        <v/>
      </c>
      <c r="O620" s="26" t="str">
        <f t="shared" si="56"/>
        <v/>
      </c>
      <c r="P620" s="110" t="str">
        <f>IF(B620="","",'Dados de Entrada'!$L$7)</f>
        <v/>
      </c>
      <c r="Q620" s="103" t="str">
        <f t="shared" si="57"/>
        <v/>
      </c>
      <c r="U620" s="18"/>
    </row>
    <row r="621" spans="1:21" ht="14.25" customHeight="1" x14ac:dyDescent="0.25">
      <c r="A621" s="18"/>
      <c r="B621" s="99" t="str">
        <f>IF(AND(YEAR('Dados de Entrada'!N611)&gt;=$D$18,YEAR('Dados de Entrada'!N611)&lt;=$D$19),'Dados de Entrada'!N611,"")</f>
        <v/>
      </c>
      <c r="C621" s="100" t="str">
        <f t="shared" si="53"/>
        <v/>
      </c>
      <c r="D621" s="97" t="str">
        <f>IF(B621="","",IFERROR(
INDEX('Dados de Entrada'!$K$13:$K$35,MATCH(C621,'Dados de Entrada'!$J$13:$J$35,0)),
INDEX('Dados de Entrada'!$K$13:$K$35,MATCH(C621,'Dados de Entrada'!$J$13:$J$35,1))+
(C621-INDEX('Dados de Entrada'!$J$13:$J$35,MATCH(C621,'Dados de Entrada'!$J$13:$J$35,1)))*
(INDEX('Dados de Entrada'!$K$13:$K$35,MATCH(C621,'Dados de Entrada'!$J$13:$J$35,1)+1)-INDEX('Dados de Entrada'!$K$13:$K$35,MATCH(C621,'Dados de Entrada'!$J$13:$J$35,1)))/
(INDEX('Dados de Entrada'!$J$13:$J$35,MATCH(C621,'Dados de Entrada'!$J$13:$J$35,1)+1)-INDEX('Dados de Entrada'!$J$13:$J$35,MATCH(C621,'Dados de Entrada'!$J$13:$J$35,1)))
))</f>
        <v/>
      </c>
      <c r="E621" s="101" t="str">
        <f>IF(B621="","",('Dados de Entrada'!O611/'Dados de Entrada'!$Q$6)*'Dados de Entrada'!$L$4)</f>
        <v/>
      </c>
      <c r="F621" s="101" t="str">
        <f t="shared" si="54"/>
        <v/>
      </c>
      <c r="G621" s="101" t="str">
        <f>IF(B621="","",VLOOKUP(MONTH(B621),Retiradas!$P$3:$S$14,3,FALSE))</f>
        <v/>
      </c>
      <c r="H621" s="137" t="str">
        <f>IF(B621="","",(VLOOKUP(MONTH(B621),Evaporação!$D$5:$F$16,3,FALSE)/(1000*3600*24*VLOOKUP(MONTH(B621),'Dados de Entrada'!$T$11:$V$22,3,FALSE)))*Simulação!D621)</f>
        <v/>
      </c>
      <c r="I621" s="146"/>
      <c r="J621" s="138" t="str">
        <f>IF(B621="","",(E621+I621-F621-G621-H621)*3600*24*VLOOKUP(MONTH(B621),'Dados de Entrada'!$T$11:$V$22,3,FALSE))</f>
        <v/>
      </c>
      <c r="K621" s="100" t="str">
        <f>IF(B621="","",IF(J621+K620&lt;'Dados de Entrada'!$G$7,IF(Simulação!J621+K620&lt;'Dados de Entrada'!$L$7,'Dados de Entrada'!$L$7,J621+K620),'Dados de Entrada'!$G$7))</f>
        <v/>
      </c>
      <c r="L621" s="101" t="str">
        <f>IF(B621="","",IF(AND(J621&gt;0,K621='Dados de Entrada'!$G$7),(J621/(3600*24*VLOOKUP(MONTH(B621),'Dados de Entrada'!$T$11:$V$22,3,FALSE))),0))</f>
        <v/>
      </c>
      <c r="M621" s="26" t="str">
        <f t="shared" si="55"/>
        <v/>
      </c>
      <c r="N621" s="102" t="str">
        <f>IF(B621="","",IF(K621='Dados de Entrada'!$L$7,1,0))</f>
        <v/>
      </c>
      <c r="O621" s="26" t="str">
        <f t="shared" si="56"/>
        <v/>
      </c>
      <c r="P621" s="110" t="str">
        <f>IF(B621="","",'Dados de Entrada'!$L$7)</f>
        <v/>
      </c>
      <c r="Q621" s="103" t="str">
        <f t="shared" si="57"/>
        <v/>
      </c>
      <c r="U621" s="18"/>
    </row>
    <row r="622" spans="1:21" ht="14.25" customHeight="1" x14ac:dyDescent="0.25">
      <c r="A622" s="18"/>
      <c r="B622" s="99" t="str">
        <f>IF(AND(YEAR('Dados de Entrada'!N612)&gt;=$D$18,YEAR('Dados de Entrada'!N612)&lt;=$D$19),'Dados de Entrada'!N612,"")</f>
        <v/>
      </c>
      <c r="C622" s="100" t="str">
        <f t="shared" si="53"/>
        <v/>
      </c>
      <c r="D622" s="97" t="str">
        <f>IF(B622="","",IFERROR(
INDEX('Dados de Entrada'!$K$13:$K$35,MATCH(C622,'Dados de Entrada'!$J$13:$J$35,0)),
INDEX('Dados de Entrada'!$K$13:$K$35,MATCH(C622,'Dados de Entrada'!$J$13:$J$35,1))+
(C622-INDEX('Dados de Entrada'!$J$13:$J$35,MATCH(C622,'Dados de Entrada'!$J$13:$J$35,1)))*
(INDEX('Dados de Entrada'!$K$13:$K$35,MATCH(C622,'Dados de Entrada'!$J$13:$J$35,1)+1)-INDEX('Dados de Entrada'!$K$13:$K$35,MATCH(C622,'Dados de Entrada'!$J$13:$J$35,1)))/
(INDEX('Dados de Entrada'!$J$13:$J$35,MATCH(C622,'Dados de Entrada'!$J$13:$J$35,1)+1)-INDEX('Dados de Entrada'!$J$13:$J$35,MATCH(C622,'Dados de Entrada'!$J$13:$J$35,1)))
))</f>
        <v/>
      </c>
      <c r="E622" s="101" t="str">
        <f>IF(B622="","",('Dados de Entrada'!O612/'Dados de Entrada'!$Q$6)*'Dados de Entrada'!$L$4)</f>
        <v/>
      </c>
      <c r="F622" s="101" t="str">
        <f t="shared" si="54"/>
        <v/>
      </c>
      <c r="G622" s="101" t="str">
        <f>IF(B622="","",VLOOKUP(MONTH(B622),Retiradas!$P$3:$S$14,3,FALSE))</f>
        <v/>
      </c>
      <c r="H622" s="137" t="str">
        <f>IF(B622="","",(VLOOKUP(MONTH(B622),Evaporação!$D$5:$F$16,3,FALSE)/(1000*3600*24*VLOOKUP(MONTH(B622),'Dados de Entrada'!$T$11:$V$22,3,FALSE)))*Simulação!D622)</f>
        <v/>
      </c>
      <c r="I622" s="146"/>
      <c r="J622" s="138" t="str">
        <f>IF(B622="","",(E622+I622-F622-G622-H622)*3600*24*VLOOKUP(MONTH(B622),'Dados de Entrada'!$T$11:$V$22,3,FALSE))</f>
        <v/>
      </c>
      <c r="K622" s="100" t="str">
        <f>IF(B622="","",IF(J622+K621&lt;'Dados de Entrada'!$G$7,IF(Simulação!J622+K621&lt;'Dados de Entrada'!$L$7,'Dados de Entrada'!$L$7,J622+K621),'Dados de Entrada'!$G$7))</f>
        <v/>
      </c>
      <c r="L622" s="101" t="str">
        <f>IF(B622="","",IF(AND(J622&gt;0,K622='Dados de Entrada'!$G$7),(J622/(3600*24*VLOOKUP(MONTH(B622),'Dados de Entrada'!$T$11:$V$22,3,FALSE))),0))</f>
        <v/>
      </c>
      <c r="M622" s="26" t="str">
        <f t="shared" si="55"/>
        <v/>
      </c>
      <c r="N622" s="102" t="str">
        <f>IF(B622="","",IF(K622='Dados de Entrada'!$L$7,1,0))</f>
        <v/>
      </c>
      <c r="O622" s="26" t="str">
        <f t="shared" si="56"/>
        <v/>
      </c>
      <c r="P622" s="110" t="str">
        <f>IF(B622="","",'Dados de Entrada'!$L$7)</f>
        <v/>
      </c>
      <c r="Q622" s="103" t="str">
        <f t="shared" si="57"/>
        <v/>
      </c>
      <c r="U622" s="18"/>
    </row>
    <row r="623" spans="1:21" ht="14.25" customHeight="1" x14ac:dyDescent="0.25">
      <c r="A623" s="18"/>
      <c r="B623" s="99" t="str">
        <f>IF(AND(YEAR('Dados de Entrada'!N613)&gt;=$D$18,YEAR('Dados de Entrada'!N613)&lt;=$D$19),'Dados de Entrada'!N613,"")</f>
        <v/>
      </c>
      <c r="C623" s="100" t="str">
        <f t="shared" si="53"/>
        <v/>
      </c>
      <c r="D623" s="97" t="str">
        <f>IF(B623="","",IFERROR(
INDEX('Dados de Entrada'!$K$13:$K$35,MATCH(C623,'Dados de Entrada'!$J$13:$J$35,0)),
INDEX('Dados de Entrada'!$K$13:$K$35,MATCH(C623,'Dados de Entrada'!$J$13:$J$35,1))+
(C623-INDEX('Dados de Entrada'!$J$13:$J$35,MATCH(C623,'Dados de Entrada'!$J$13:$J$35,1)))*
(INDEX('Dados de Entrada'!$K$13:$K$35,MATCH(C623,'Dados de Entrada'!$J$13:$J$35,1)+1)-INDEX('Dados de Entrada'!$K$13:$K$35,MATCH(C623,'Dados de Entrada'!$J$13:$J$35,1)))/
(INDEX('Dados de Entrada'!$J$13:$J$35,MATCH(C623,'Dados de Entrada'!$J$13:$J$35,1)+1)-INDEX('Dados de Entrada'!$J$13:$J$35,MATCH(C623,'Dados de Entrada'!$J$13:$J$35,1)))
))</f>
        <v/>
      </c>
      <c r="E623" s="101" t="str">
        <f>IF(B623="","",('Dados de Entrada'!O613/'Dados de Entrada'!$Q$6)*'Dados de Entrada'!$L$4)</f>
        <v/>
      </c>
      <c r="F623" s="101" t="str">
        <f t="shared" si="54"/>
        <v/>
      </c>
      <c r="G623" s="101" t="str">
        <f>IF(B623="","",VLOOKUP(MONTH(B623),Retiradas!$P$3:$S$14,3,FALSE))</f>
        <v/>
      </c>
      <c r="H623" s="137" t="str">
        <f>IF(B623="","",(VLOOKUP(MONTH(B623),Evaporação!$D$5:$F$16,3,FALSE)/(1000*3600*24*VLOOKUP(MONTH(B623),'Dados de Entrada'!$T$11:$V$22,3,FALSE)))*Simulação!D623)</f>
        <v/>
      </c>
      <c r="I623" s="146"/>
      <c r="J623" s="138" t="str">
        <f>IF(B623="","",(E623+I623-F623-G623-H623)*3600*24*VLOOKUP(MONTH(B623),'Dados de Entrada'!$T$11:$V$22,3,FALSE))</f>
        <v/>
      </c>
      <c r="K623" s="100" t="str">
        <f>IF(B623="","",IF(J623+K622&lt;'Dados de Entrada'!$G$7,IF(Simulação!J623+K622&lt;'Dados de Entrada'!$L$7,'Dados de Entrada'!$L$7,J623+K622),'Dados de Entrada'!$G$7))</f>
        <v/>
      </c>
      <c r="L623" s="101" t="str">
        <f>IF(B623="","",IF(AND(J623&gt;0,K623='Dados de Entrada'!$G$7),(J623/(3600*24*VLOOKUP(MONTH(B623),'Dados de Entrada'!$T$11:$V$22,3,FALSE))),0))</f>
        <v/>
      </c>
      <c r="M623" s="26" t="str">
        <f t="shared" si="55"/>
        <v/>
      </c>
      <c r="N623" s="102" t="str">
        <f>IF(B623="","",IF(K623='Dados de Entrada'!$L$7,1,0))</f>
        <v/>
      </c>
      <c r="O623" s="26" t="str">
        <f t="shared" si="56"/>
        <v/>
      </c>
      <c r="P623" s="110" t="str">
        <f>IF(B623="","",'Dados de Entrada'!$L$7)</f>
        <v/>
      </c>
      <c r="Q623" s="103" t="str">
        <f t="shared" si="57"/>
        <v/>
      </c>
      <c r="U623" s="18"/>
    </row>
    <row r="624" spans="1:21" ht="14.25" customHeight="1" x14ac:dyDescent="0.25">
      <c r="A624" s="18"/>
      <c r="B624" s="99" t="str">
        <f>IF(AND(YEAR('Dados de Entrada'!N614)&gt;=$D$18,YEAR('Dados de Entrada'!N614)&lt;=$D$19),'Dados de Entrada'!N614,"")</f>
        <v/>
      </c>
      <c r="C624" s="100" t="str">
        <f t="shared" si="53"/>
        <v/>
      </c>
      <c r="D624" s="97" t="str">
        <f>IF(B624="","",IFERROR(
INDEX('Dados de Entrada'!$K$13:$K$35,MATCH(C624,'Dados de Entrada'!$J$13:$J$35,0)),
INDEX('Dados de Entrada'!$K$13:$K$35,MATCH(C624,'Dados de Entrada'!$J$13:$J$35,1))+
(C624-INDEX('Dados de Entrada'!$J$13:$J$35,MATCH(C624,'Dados de Entrada'!$J$13:$J$35,1)))*
(INDEX('Dados de Entrada'!$K$13:$K$35,MATCH(C624,'Dados de Entrada'!$J$13:$J$35,1)+1)-INDEX('Dados de Entrada'!$K$13:$K$35,MATCH(C624,'Dados de Entrada'!$J$13:$J$35,1)))/
(INDEX('Dados de Entrada'!$J$13:$J$35,MATCH(C624,'Dados de Entrada'!$J$13:$J$35,1)+1)-INDEX('Dados de Entrada'!$J$13:$J$35,MATCH(C624,'Dados de Entrada'!$J$13:$J$35,1)))
))</f>
        <v/>
      </c>
      <c r="E624" s="101" t="str">
        <f>IF(B624="","",('Dados de Entrada'!O614/'Dados de Entrada'!$Q$6)*'Dados de Entrada'!$L$4)</f>
        <v/>
      </c>
      <c r="F624" s="101" t="str">
        <f t="shared" si="54"/>
        <v/>
      </c>
      <c r="G624" s="101" t="str">
        <f>IF(B624="","",VLOOKUP(MONTH(B624),Retiradas!$P$3:$S$14,3,FALSE))</f>
        <v/>
      </c>
      <c r="H624" s="137" t="str">
        <f>IF(B624="","",(VLOOKUP(MONTH(B624),Evaporação!$D$5:$F$16,3,FALSE)/(1000*3600*24*VLOOKUP(MONTH(B624),'Dados de Entrada'!$T$11:$V$22,3,FALSE)))*Simulação!D624)</f>
        <v/>
      </c>
      <c r="I624" s="146"/>
      <c r="J624" s="138" t="str">
        <f>IF(B624="","",(E624+I624-F624-G624-H624)*3600*24*VLOOKUP(MONTH(B624),'Dados de Entrada'!$T$11:$V$22,3,FALSE))</f>
        <v/>
      </c>
      <c r="K624" s="100" t="str">
        <f>IF(B624="","",IF(J624+K623&lt;'Dados de Entrada'!$G$7,IF(Simulação!J624+K623&lt;'Dados de Entrada'!$L$7,'Dados de Entrada'!$L$7,J624+K623),'Dados de Entrada'!$G$7))</f>
        <v/>
      </c>
      <c r="L624" s="101" t="str">
        <f>IF(B624="","",IF(AND(J624&gt;0,K624='Dados de Entrada'!$G$7),(J624/(3600*24*VLOOKUP(MONTH(B624),'Dados de Entrada'!$T$11:$V$22,3,FALSE))),0))</f>
        <v/>
      </c>
      <c r="M624" s="26" t="str">
        <f t="shared" si="55"/>
        <v/>
      </c>
      <c r="N624" s="102" t="str">
        <f>IF(B624="","",IF(K624='Dados de Entrada'!$L$7,1,0))</f>
        <v/>
      </c>
      <c r="O624" s="26" t="str">
        <f t="shared" si="56"/>
        <v/>
      </c>
      <c r="P624" s="110" t="str">
        <f>IF(B624="","",'Dados de Entrada'!$L$7)</f>
        <v/>
      </c>
      <c r="Q624" s="103" t="str">
        <f t="shared" si="57"/>
        <v/>
      </c>
      <c r="U624" s="18"/>
    </row>
    <row r="625" spans="1:21" ht="14.25" customHeight="1" x14ac:dyDescent="0.25">
      <c r="A625" s="18"/>
      <c r="B625" s="99" t="str">
        <f>IF(AND(YEAR('Dados de Entrada'!N615)&gt;=$D$18,YEAR('Dados de Entrada'!N615)&lt;=$D$19),'Dados de Entrada'!N615,"")</f>
        <v/>
      </c>
      <c r="C625" s="100" t="str">
        <f t="shared" si="53"/>
        <v/>
      </c>
      <c r="D625" s="97" t="str">
        <f>IF(B625="","",IFERROR(
INDEX('Dados de Entrada'!$K$13:$K$35,MATCH(C625,'Dados de Entrada'!$J$13:$J$35,0)),
INDEX('Dados de Entrada'!$K$13:$K$35,MATCH(C625,'Dados de Entrada'!$J$13:$J$35,1))+
(C625-INDEX('Dados de Entrada'!$J$13:$J$35,MATCH(C625,'Dados de Entrada'!$J$13:$J$35,1)))*
(INDEX('Dados de Entrada'!$K$13:$K$35,MATCH(C625,'Dados de Entrada'!$J$13:$J$35,1)+1)-INDEX('Dados de Entrada'!$K$13:$K$35,MATCH(C625,'Dados de Entrada'!$J$13:$J$35,1)))/
(INDEX('Dados de Entrada'!$J$13:$J$35,MATCH(C625,'Dados de Entrada'!$J$13:$J$35,1)+1)-INDEX('Dados de Entrada'!$J$13:$J$35,MATCH(C625,'Dados de Entrada'!$J$13:$J$35,1)))
))</f>
        <v/>
      </c>
      <c r="E625" s="101" t="str">
        <f>IF(B625="","",('Dados de Entrada'!O615/'Dados de Entrada'!$Q$6)*'Dados de Entrada'!$L$4)</f>
        <v/>
      </c>
      <c r="F625" s="101" t="str">
        <f t="shared" si="54"/>
        <v/>
      </c>
      <c r="G625" s="101" t="str">
        <f>IF(B625="","",VLOOKUP(MONTH(B625),Retiradas!$P$3:$S$14,3,FALSE))</f>
        <v/>
      </c>
      <c r="H625" s="137" t="str">
        <f>IF(B625="","",(VLOOKUP(MONTH(B625),Evaporação!$D$5:$F$16,3,FALSE)/(1000*3600*24*VLOOKUP(MONTH(B625),'Dados de Entrada'!$T$11:$V$22,3,FALSE)))*Simulação!D625)</f>
        <v/>
      </c>
      <c r="I625" s="146"/>
      <c r="J625" s="138" t="str">
        <f>IF(B625="","",(E625+I625-F625-G625-H625)*3600*24*VLOOKUP(MONTH(B625),'Dados de Entrada'!$T$11:$V$22,3,FALSE))</f>
        <v/>
      </c>
      <c r="K625" s="100" t="str">
        <f>IF(B625="","",IF(J625+K624&lt;'Dados de Entrada'!$G$7,IF(Simulação!J625+K624&lt;'Dados de Entrada'!$L$7,'Dados de Entrada'!$L$7,J625+K624),'Dados de Entrada'!$G$7))</f>
        <v/>
      </c>
      <c r="L625" s="101" t="str">
        <f>IF(B625="","",IF(AND(J625&gt;0,K625='Dados de Entrada'!$G$7),(J625/(3600*24*VLOOKUP(MONTH(B625),'Dados de Entrada'!$T$11:$V$22,3,FALSE))),0))</f>
        <v/>
      </c>
      <c r="M625" s="26" t="str">
        <f t="shared" si="55"/>
        <v/>
      </c>
      <c r="N625" s="102" t="str">
        <f>IF(B625="","",IF(K625='Dados de Entrada'!$L$7,1,0))</f>
        <v/>
      </c>
      <c r="O625" s="26" t="str">
        <f t="shared" si="56"/>
        <v/>
      </c>
      <c r="P625" s="110" t="str">
        <f>IF(B625="","",'Dados de Entrada'!$L$7)</f>
        <v/>
      </c>
      <c r="Q625" s="103" t="str">
        <f t="shared" si="57"/>
        <v/>
      </c>
      <c r="U625" s="18"/>
    </row>
    <row r="626" spans="1:21" ht="14.25" customHeight="1" x14ac:dyDescent="0.25">
      <c r="A626" s="18"/>
      <c r="B626" s="99" t="str">
        <f>IF(AND(YEAR('Dados de Entrada'!N616)&gt;=$D$18,YEAR('Dados de Entrada'!N616)&lt;=$D$19),'Dados de Entrada'!N616,"")</f>
        <v/>
      </c>
      <c r="C626" s="100" t="str">
        <f t="shared" si="53"/>
        <v/>
      </c>
      <c r="D626" s="97" t="str">
        <f>IF(B626="","",IFERROR(
INDEX('Dados de Entrada'!$K$13:$K$35,MATCH(C626,'Dados de Entrada'!$J$13:$J$35,0)),
INDEX('Dados de Entrada'!$K$13:$K$35,MATCH(C626,'Dados de Entrada'!$J$13:$J$35,1))+
(C626-INDEX('Dados de Entrada'!$J$13:$J$35,MATCH(C626,'Dados de Entrada'!$J$13:$J$35,1)))*
(INDEX('Dados de Entrada'!$K$13:$K$35,MATCH(C626,'Dados de Entrada'!$J$13:$J$35,1)+1)-INDEX('Dados de Entrada'!$K$13:$K$35,MATCH(C626,'Dados de Entrada'!$J$13:$J$35,1)))/
(INDEX('Dados de Entrada'!$J$13:$J$35,MATCH(C626,'Dados de Entrada'!$J$13:$J$35,1)+1)-INDEX('Dados de Entrada'!$J$13:$J$35,MATCH(C626,'Dados de Entrada'!$J$13:$J$35,1)))
))</f>
        <v/>
      </c>
      <c r="E626" s="101" t="str">
        <f>IF(B626="","",('Dados de Entrada'!O616/'Dados de Entrada'!$Q$6)*'Dados de Entrada'!$L$4)</f>
        <v/>
      </c>
      <c r="F626" s="101" t="str">
        <f t="shared" si="54"/>
        <v/>
      </c>
      <c r="G626" s="101" t="str">
        <f>IF(B626="","",VLOOKUP(MONTH(B626),Retiradas!$P$3:$S$14,3,FALSE))</f>
        <v/>
      </c>
      <c r="H626" s="137" t="str">
        <f>IF(B626="","",(VLOOKUP(MONTH(B626),Evaporação!$D$5:$F$16,3,FALSE)/(1000*3600*24*VLOOKUP(MONTH(B626),'Dados de Entrada'!$T$11:$V$22,3,FALSE)))*Simulação!D626)</f>
        <v/>
      </c>
      <c r="I626" s="146"/>
      <c r="J626" s="138" t="str">
        <f>IF(B626="","",(E626+I626-F626-G626-H626)*3600*24*VLOOKUP(MONTH(B626),'Dados de Entrada'!$T$11:$V$22,3,FALSE))</f>
        <v/>
      </c>
      <c r="K626" s="100" t="str">
        <f>IF(B626="","",IF(J626+K625&lt;'Dados de Entrada'!$G$7,IF(Simulação!J626+K625&lt;'Dados de Entrada'!$L$7,'Dados de Entrada'!$L$7,J626+K625),'Dados de Entrada'!$G$7))</f>
        <v/>
      </c>
      <c r="L626" s="101" t="str">
        <f>IF(B626="","",IF(AND(J626&gt;0,K626='Dados de Entrada'!$G$7),(J626/(3600*24*VLOOKUP(MONTH(B626),'Dados de Entrada'!$T$11:$V$22,3,FALSE))),0))</f>
        <v/>
      </c>
      <c r="M626" s="26" t="str">
        <f t="shared" si="55"/>
        <v/>
      </c>
      <c r="N626" s="102" t="str">
        <f>IF(B626="","",IF(K626='Dados de Entrada'!$L$7,1,0))</f>
        <v/>
      </c>
      <c r="O626" s="26" t="str">
        <f t="shared" si="56"/>
        <v/>
      </c>
      <c r="P626" s="110" t="str">
        <f>IF(B626="","",'Dados de Entrada'!$L$7)</f>
        <v/>
      </c>
      <c r="Q626" s="103" t="str">
        <f t="shared" si="57"/>
        <v/>
      </c>
      <c r="U626" s="18"/>
    </row>
    <row r="627" spans="1:21" ht="14.25" customHeight="1" x14ac:dyDescent="0.25">
      <c r="A627" s="18"/>
      <c r="B627" s="99" t="str">
        <f>IF(AND(YEAR('Dados de Entrada'!N617)&gt;=$D$18,YEAR('Dados de Entrada'!N617)&lt;=$D$19),'Dados de Entrada'!N617,"")</f>
        <v/>
      </c>
      <c r="C627" s="100" t="str">
        <f t="shared" si="53"/>
        <v/>
      </c>
      <c r="D627" s="97" t="str">
        <f>IF(B627="","",IFERROR(
INDEX('Dados de Entrada'!$K$13:$K$35,MATCH(C627,'Dados de Entrada'!$J$13:$J$35,0)),
INDEX('Dados de Entrada'!$K$13:$K$35,MATCH(C627,'Dados de Entrada'!$J$13:$J$35,1))+
(C627-INDEX('Dados de Entrada'!$J$13:$J$35,MATCH(C627,'Dados de Entrada'!$J$13:$J$35,1)))*
(INDEX('Dados de Entrada'!$K$13:$K$35,MATCH(C627,'Dados de Entrada'!$J$13:$J$35,1)+1)-INDEX('Dados de Entrada'!$K$13:$K$35,MATCH(C627,'Dados de Entrada'!$J$13:$J$35,1)))/
(INDEX('Dados de Entrada'!$J$13:$J$35,MATCH(C627,'Dados de Entrada'!$J$13:$J$35,1)+1)-INDEX('Dados de Entrada'!$J$13:$J$35,MATCH(C627,'Dados de Entrada'!$J$13:$J$35,1)))
))</f>
        <v/>
      </c>
      <c r="E627" s="101" t="str">
        <f>IF(B627="","",('Dados de Entrada'!O617/'Dados de Entrada'!$Q$6)*'Dados de Entrada'!$L$4)</f>
        <v/>
      </c>
      <c r="F627" s="101" t="str">
        <f t="shared" si="54"/>
        <v/>
      </c>
      <c r="G627" s="101" t="str">
        <f>IF(B627="","",VLOOKUP(MONTH(B627),Retiradas!$P$3:$S$14,3,FALSE))</f>
        <v/>
      </c>
      <c r="H627" s="137" t="str">
        <f>IF(B627="","",(VLOOKUP(MONTH(B627),Evaporação!$D$5:$F$16,3,FALSE)/(1000*3600*24*VLOOKUP(MONTH(B627),'Dados de Entrada'!$T$11:$V$22,3,FALSE)))*Simulação!D627)</f>
        <v/>
      </c>
      <c r="I627" s="146"/>
      <c r="J627" s="138" t="str">
        <f>IF(B627="","",(E627+I627-F627-G627-H627)*3600*24*VLOOKUP(MONTH(B627),'Dados de Entrada'!$T$11:$V$22,3,FALSE))</f>
        <v/>
      </c>
      <c r="K627" s="100" t="str">
        <f>IF(B627="","",IF(J627+K626&lt;'Dados de Entrada'!$G$7,IF(Simulação!J627+K626&lt;'Dados de Entrada'!$L$7,'Dados de Entrada'!$L$7,J627+K626),'Dados de Entrada'!$G$7))</f>
        <v/>
      </c>
      <c r="L627" s="101" t="str">
        <f>IF(B627="","",IF(AND(J627&gt;0,K627='Dados de Entrada'!$G$7),(J627/(3600*24*VLOOKUP(MONTH(B627),'Dados de Entrada'!$T$11:$V$22,3,FALSE))),0))</f>
        <v/>
      </c>
      <c r="M627" s="26" t="str">
        <f t="shared" si="55"/>
        <v/>
      </c>
      <c r="N627" s="102" t="str">
        <f>IF(B627="","",IF(K627='Dados de Entrada'!$L$7,1,0))</f>
        <v/>
      </c>
      <c r="O627" s="26" t="str">
        <f t="shared" si="56"/>
        <v/>
      </c>
      <c r="P627" s="110" t="str">
        <f>IF(B627="","",'Dados de Entrada'!$L$7)</f>
        <v/>
      </c>
      <c r="Q627" s="103" t="str">
        <f t="shared" si="57"/>
        <v/>
      </c>
      <c r="U627" s="18"/>
    </row>
    <row r="628" spans="1:21" ht="14.25" customHeight="1" x14ac:dyDescent="0.25">
      <c r="A628" s="18"/>
      <c r="B628" s="99" t="str">
        <f>IF(AND(YEAR('Dados de Entrada'!N618)&gt;=$D$18,YEAR('Dados de Entrada'!N618)&lt;=$D$19),'Dados de Entrada'!N618,"")</f>
        <v/>
      </c>
      <c r="C628" s="100" t="str">
        <f t="shared" si="53"/>
        <v/>
      </c>
      <c r="D628" s="97" t="str">
        <f>IF(B628="","",IFERROR(
INDEX('Dados de Entrada'!$K$13:$K$35,MATCH(C628,'Dados de Entrada'!$J$13:$J$35,0)),
INDEX('Dados de Entrada'!$K$13:$K$35,MATCH(C628,'Dados de Entrada'!$J$13:$J$35,1))+
(C628-INDEX('Dados de Entrada'!$J$13:$J$35,MATCH(C628,'Dados de Entrada'!$J$13:$J$35,1)))*
(INDEX('Dados de Entrada'!$K$13:$K$35,MATCH(C628,'Dados de Entrada'!$J$13:$J$35,1)+1)-INDEX('Dados de Entrada'!$K$13:$K$35,MATCH(C628,'Dados de Entrada'!$J$13:$J$35,1)))/
(INDEX('Dados de Entrada'!$J$13:$J$35,MATCH(C628,'Dados de Entrada'!$J$13:$J$35,1)+1)-INDEX('Dados de Entrada'!$J$13:$J$35,MATCH(C628,'Dados de Entrada'!$J$13:$J$35,1)))
))</f>
        <v/>
      </c>
      <c r="E628" s="101" t="str">
        <f>IF(B628="","",('Dados de Entrada'!O618/'Dados de Entrada'!$Q$6)*'Dados de Entrada'!$L$4)</f>
        <v/>
      </c>
      <c r="F628" s="101" t="str">
        <f t="shared" si="54"/>
        <v/>
      </c>
      <c r="G628" s="101" t="str">
        <f>IF(B628="","",VLOOKUP(MONTH(B628),Retiradas!$P$3:$S$14,3,FALSE))</f>
        <v/>
      </c>
      <c r="H628" s="137" t="str">
        <f>IF(B628="","",(VLOOKUP(MONTH(B628),Evaporação!$D$5:$F$16,3,FALSE)/(1000*3600*24*VLOOKUP(MONTH(B628),'Dados de Entrada'!$T$11:$V$22,3,FALSE)))*Simulação!D628)</f>
        <v/>
      </c>
      <c r="I628" s="146"/>
      <c r="J628" s="138" t="str">
        <f>IF(B628="","",(E628+I628-F628-G628-H628)*3600*24*VLOOKUP(MONTH(B628),'Dados de Entrada'!$T$11:$V$22,3,FALSE))</f>
        <v/>
      </c>
      <c r="K628" s="100" t="str">
        <f>IF(B628="","",IF(J628+K627&lt;'Dados de Entrada'!$G$7,IF(Simulação!J628+K627&lt;'Dados de Entrada'!$L$7,'Dados de Entrada'!$L$7,J628+K627),'Dados de Entrada'!$G$7))</f>
        <v/>
      </c>
      <c r="L628" s="101" t="str">
        <f>IF(B628="","",IF(AND(J628&gt;0,K628='Dados de Entrada'!$G$7),(J628/(3600*24*VLOOKUP(MONTH(B628),'Dados de Entrada'!$T$11:$V$22,3,FALSE))),0))</f>
        <v/>
      </c>
      <c r="M628" s="26" t="str">
        <f t="shared" si="55"/>
        <v/>
      </c>
      <c r="N628" s="102" t="str">
        <f>IF(B628="","",IF(K628='Dados de Entrada'!$L$7,1,0))</f>
        <v/>
      </c>
      <c r="O628" s="26" t="str">
        <f t="shared" si="56"/>
        <v/>
      </c>
      <c r="P628" s="110" t="str">
        <f>IF(B628="","",'Dados de Entrada'!$L$7)</f>
        <v/>
      </c>
      <c r="Q628" s="103" t="str">
        <f t="shared" si="57"/>
        <v/>
      </c>
      <c r="U628" s="18"/>
    </row>
    <row r="629" spans="1:21" ht="14.25" customHeight="1" x14ac:dyDescent="0.25">
      <c r="A629" s="18"/>
      <c r="B629" s="99" t="str">
        <f>IF(AND(YEAR('Dados de Entrada'!N619)&gt;=$D$18,YEAR('Dados de Entrada'!N619)&lt;=$D$19),'Dados de Entrada'!N619,"")</f>
        <v/>
      </c>
      <c r="C629" s="100" t="str">
        <f t="shared" si="53"/>
        <v/>
      </c>
      <c r="D629" s="97" t="str">
        <f>IF(B629="","",IFERROR(
INDEX('Dados de Entrada'!$K$13:$K$35,MATCH(C629,'Dados de Entrada'!$J$13:$J$35,0)),
INDEX('Dados de Entrada'!$K$13:$K$35,MATCH(C629,'Dados de Entrada'!$J$13:$J$35,1))+
(C629-INDEX('Dados de Entrada'!$J$13:$J$35,MATCH(C629,'Dados de Entrada'!$J$13:$J$35,1)))*
(INDEX('Dados de Entrada'!$K$13:$K$35,MATCH(C629,'Dados de Entrada'!$J$13:$J$35,1)+1)-INDEX('Dados de Entrada'!$K$13:$K$35,MATCH(C629,'Dados de Entrada'!$J$13:$J$35,1)))/
(INDEX('Dados de Entrada'!$J$13:$J$35,MATCH(C629,'Dados de Entrada'!$J$13:$J$35,1)+1)-INDEX('Dados de Entrada'!$J$13:$J$35,MATCH(C629,'Dados de Entrada'!$J$13:$J$35,1)))
))</f>
        <v/>
      </c>
      <c r="E629" s="101" t="str">
        <f>IF(B629="","",('Dados de Entrada'!O619/'Dados de Entrada'!$Q$6)*'Dados de Entrada'!$L$4)</f>
        <v/>
      </c>
      <c r="F629" s="101" t="str">
        <f t="shared" si="54"/>
        <v/>
      </c>
      <c r="G629" s="101" t="str">
        <f>IF(B629="","",VLOOKUP(MONTH(B629),Retiradas!$P$3:$S$14,3,FALSE))</f>
        <v/>
      </c>
      <c r="H629" s="137" t="str">
        <f>IF(B629="","",(VLOOKUP(MONTH(B629),Evaporação!$D$5:$F$16,3,FALSE)/(1000*3600*24*VLOOKUP(MONTH(B629),'Dados de Entrada'!$T$11:$V$22,3,FALSE)))*Simulação!D629)</f>
        <v/>
      </c>
      <c r="I629" s="146"/>
      <c r="J629" s="138" t="str">
        <f>IF(B629="","",(E629+I629-F629-G629-H629)*3600*24*VLOOKUP(MONTH(B629),'Dados de Entrada'!$T$11:$V$22,3,FALSE))</f>
        <v/>
      </c>
      <c r="K629" s="100" t="str">
        <f>IF(B629="","",IF(J629+K628&lt;'Dados de Entrada'!$G$7,IF(Simulação!J629+K628&lt;'Dados de Entrada'!$L$7,'Dados de Entrada'!$L$7,J629+K628),'Dados de Entrada'!$G$7))</f>
        <v/>
      </c>
      <c r="L629" s="101" t="str">
        <f>IF(B629="","",IF(AND(J629&gt;0,K629='Dados de Entrada'!$G$7),(J629/(3600*24*VLOOKUP(MONTH(B629),'Dados de Entrada'!$T$11:$V$22,3,FALSE))),0))</f>
        <v/>
      </c>
      <c r="M629" s="26" t="str">
        <f t="shared" si="55"/>
        <v/>
      </c>
      <c r="N629" s="102" t="str">
        <f>IF(B629="","",IF(K629='Dados de Entrada'!$L$7,1,0))</f>
        <v/>
      </c>
      <c r="O629" s="26" t="str">
        <f t="shared" si="56"/>
        <v/>
      </c>
      <c r="P629" s="110" t="str">
        <f>IF(B629="","",'Dados de Entrada'!$L$7)</f>
        <v/>
      </c>
      <c r="Q629" s="103" t="str">
        <f t="shared" si="57"/>
        <v/>
      </c>
      <c r="U629" s="18"/>
    </row>
    <row r="630" spans="1:21" ht="14.25" customHeight="1" x14ac:dyDescent="0.25">
      <c r="A630" s="18"/>
      <c r="B630" s="99" t="str">
        <f>IF(AND(YEAR('Dados de Entrada'!N620)&gt;=$D$18,YEAR('Dados de Entrada'!N620)&lt;=$D$19),'Dados de Entrada'!N620,"")</f>
        <v/>
      </c>
      <c r="C630" s="100" t="str">
        <f t="shared" si="53"/>
        <v/>
      </c>
      <c r="D630" s="97" t="str">
        <f>IF(B630="","",IFERROR(
INDEX('Dados de Entrada'!$K$13:$K$35,MATCH(C630,'Dados de Entrada'!$J$13:$J$35,0)),
INDEX('Dados de Entrada'!$K$13:$K$35,MATCH(C630,'Dados de Entrada'!$J$13:$J$35,1))+
(C630-INDEX('Dados de Entrada'!$J$13:$J$35,MATCH(C630,'Dados de Entrada'!$J$13:$J$35,1)))*
(INDEX('Dados de Entrada'!$K$13:$K$35,MATCH(C630,'Dados de Entrada'!$J$13:$J$35,1)+1)-INDEX('Dados de Entrada'!$K$13:$K$35,MATCH(C630,'Dados de Entrada'!$J$13:$J$35,1)))/
(INDEX('Dados de Entrada'!$J$13:$J$35,MATCH(C630,'Dados de Entrada'!$J$13:$J$35,1)+1)-INDEX('Dados de Entrada'!$J$13:$J$35,MATCH(C630,'Dados de Entrada'!$J$13:$J$35,1)))
))</f>
        <v/>
      </c>
      <c r="E630" s="101" t="str">
        <f>IF(B630="","",('Dados de Entrada'!O620/'Dados de Entrada'!$Q$6)*'Dados de Entrada'!$L$4)</f>
        <v/>
      </c>
      <c r="F630" s="101" t="str">
        <f t="shared" si="54"/>
        <v/>
      </c>
      <c r="G630" s="101" t="str">
        <f>IF(B630="","",VLOOKUP(MONTH(B630),Retiradas!$P$3:$S$14,3,FALSE))</f>
        <v/>
      </c>
      <c r="H630" s="137" t="str">
        <f>IF(B630="","",(VLOOKUP(MONTH(B630),Evaporação!$D$5:$F$16,3,FALSE)/(1000*3600*24*VLOOKUP(MONTH(B630),'Dados de Entrada'!$T$11:$V$22,3,FALSE)))*Simulação!D630)</f>
        <v/>
      </c>
      <c r="I630" s="146"/>
      <c r="J630" s="138" t="str">
        <f>IF(B630="","",(E630+I630-F630-G630-H630)*3600*24*VLOOKUP(MONTH(B630),'Dados de Entrada'!$T$11:$V$22,3,FALSE))</f>
        <v/>
      </c>
      <c r="K630" s="100" t="str">
        <f>IF(B630="","",IF(J630+K629&lt;'Dados de Entrada'!$G$7,IF(Simulação!J630+K629&lt;'Dados de Entrada'!$L$7,'Dados de Entrada'!$L$7,J630+K629),'Dados de Entrada'!$G$7))</f>
        <v/>
      </c>
      <c r="L630" s="101" t="str">
        <f>IF(B630="","",IF(AND(J630&gt;0,K630='Dados de Entrada'!$G$7),(J630/(3600*24*VLOOKUP(MONTH(B630),'Dados de Entrada'!$T$11:$V$22,3,FALSE))),0))</f>
        <v/>
      </c>
      <c r="M630" s="26" t="str">
        <f t="shared" si="55"/>
        <v/>
      </c>
      <c r="N630" s="102" t="str">
        <f>IF(B630="","",IF(K630='Dados de Entrada'!$L$7,1,0))</f>
        <v/>
      </c>
      <c r="O630" s="26" t="str">
        <f t="shared" si="56"/>
        <v/>
      </c>
      <c r="P630" s="110" t="str">
        <f>IF(B630="","",'Dados de Entrada'!$L$7)</f>
        <v/>
      </c>
      <c r="Q630" s="103" t="str">
        <f t="shared" si="57"/>
        <v/>
      </c>
      <c r="U630" s="18"/>
    </row>
    <row r="631" spans="1:21" ht="14.25" customHeight="1" x14ac:dyDescent="0.25">
      <c r="A631" s="18"/>
      <c r="B631" s="99" t="str">
        <f>IF(AND(YEAR('Dados de Entrada'!N621)&gt;=$D$18,YEAR('Dados de Entrada'!N621)&lt;=$D$19),'Dados de Entrada'!N621,"")</f>
        <v/>
      </c>
      <c r="C631" s="100" t="str">
        <f t="shared" si="53"/>
        <v/>
      </c>
      <c r="D631" s="97" t="str">
        <f>IF(B631="","",IFERROR(
INDEX('Dados de Entrada'!$K$13:$K$35,MATCH(C631,'Dados de Entrada'!$J$13:$J$35,0)),
INDEX('Dados de Entrada'!$K$13:$K$35,MATCH(C631,'Dados de Entrada'!$J$13:$J$35,1))+
(C631-INDEX('Dados de Entrada'!$J$13:$J$35,MATCH(C631,'Dados de Entrada'!$J$13:$J$35,1)))*
(INDEX('Dados de Entrada'!$K$13:$K$35,MATCH(C631,'Dados de Entrada'!$J$13:$J$35,1)+1)-INDEX('Dados de Entrada'!$K$13:$K$35,MATCH(C631,'Dados de Entrada'!$J$13:$J$35,1)))/
(INDEX('Dados de Entrada'!$J$13:$J$35,MATCH(C631,'Dados de Entrada'!$J$13:$J$35,1)+1)-INDEX('Dados de Entrada'!$J$13:$J$35,MATCH(C631,'Dados de Entrada'!$J$13:$J$35,1)))
))</f>
        <v/>
      </c>
      <c r="E631" s="101" t="str">
        <f>IF(B631="","",('Dados de Entrada'!O621/'Dados de Entrada'!$Q$6)*'Dados de Entrada'!$L$4)</f>
        <v/>
      </c>
      <c r="F631" s="101" t="str">
        <f t="shared" si="54"/>
        <v/>
      </c>
      <c r="G631" s="101" t="str">
        <f>IF(B631="","",VLOOKUP(MONTH(B631),Retiradas!$P$3:$S$14,3,FALSE))</f>
        <v/>
      </c>
      <c r="H631" s="137" t="str">
        <f>IF(B631="","",(VLOOKUP(MONTH(B631),Evaporação!$D$5:$F$16,3,FALSE)/(1000*3600*24*VLOOKUP(MONTH(B631),'Dados de Entrada'!$T$11:$V$22,3,FALSE)))*Simulação!D631)</f>
        <v/>
      </c>
      <c r="I631" s="146"/>
      <c r="J631" s="138" t="str">
        <f>IF(B631="","",(E631+I631-F631-G631-H631)*3600*24*VLOOKUP(MONTH(B631),'Dados de Entrada'!$T$11:$V$22,3,FALSE))</f>
        <v/>
      </c>
      <c r="K631" s="100" t="str">
        <f>IF(B631="","",IF(J631+K630&lt;'Dados de Entrada'!$G$7,IF(Simulação!J631+K630&lt;'Dados de Entrada'!$L$7,'Dados de Entrada'!$L$7,J631+K630),'Dados de Entrada'!$G$7))</f>
        <v/>
      </c>
      <c r="L631" s="101" t="str">
        <f>IF(B631="","",IF(AND(J631&gt;0,K631='Dados de Entrada'!$G$7),(J631/(3600*24*VLOOKUP(MONTH(B631),'Dados de Entrada'!$T$11:$V$22,3,FALSE))),0))</f>
        <v/>
      </c>
      <c r="M631" s="26" t="str">
        <f t="shared" si="55"/>
        <v/>
      </c>
      <c r="N631" s="102" t="str">
        <f>IF(B631="","",IF(K631='Dados de Entrada'!$L$7,1,0))</f>
        <v/>
      </c>
      <c r="O631" s="26" t="str">
        <f t="shared" si="56"/>
        <v/>
      </c>
      <c r="P631" s="110" t="str">
        <f>IF(B631="","",'Dados de Entrada'!$L$7)</f>
        <v/>
      </c>
      <c r="Q631" s="103" t="str">
        <f t="shared" si="57"/>
        <v/>
      </c>
      <c r="U631" s="18"/>
    </row>
    <row r="632" spans="1:21" ht="14.25" customHeight="1" x14ac:dyDescent="0.25">
      <c r="A632" s="18"/>
      <c r="B632" s="99" t="str">
        <f>IF(AND(YEAR('Dados de Entrada'!N622)&gt;=$D$18,YEAR('Dados de Entrada'!N622)&lt;=$D$19),'Dados de Entrada'!N622,"")</f>
        <v/>
      </c>
      <c r="C632" s="100" t="str">
        <f t="shared" si="53"/>
        <v/>
      </c>
      <c r="D632" s="97" t="str">
        <f>IF(B632="","",IFERROR(
INDEX('Dados de Entrada'!$K$13:$K$35,MATCH(C632,'Dados de Entrada'!$J$13:$J$35,0)),
INDEX('Dados de Entrada'!$K$13:$K$35,MATCH(C632,'Dados de Entrada'!$J$13:$J$35,1))+
(C632-INDEX('Dados de Entrada'!$J$13:$J$35,MATCH(C632,'Dados de Entrada'!$J$13:$J$35,1)))*
(INDEX('Dados de Entrada'!$K$13:$K$35,MATCH(C632,'Dados de Entrada'!$J$13:$J$35,1)+1)-INDEX('Dados de Entrada'!$K$13:$K$35,MATCH(C632,'Dados de Entrada'!$J$13:$J$35,1)))/
(INDEX('Dados de Entrada'!$J$13:$J$35,MATCH(C632,'Dados de Entrada'!$J$13:$J$35,1)+1)-INDEX('Dados de Entrada'!$J$13:$J$35,MATCH(C632,'Dados de Entrada'!$J$13:$J$35,1)))
))</f>
        <v/>
      </c>
      <c r="E632" s="101" t="str">
        <f>IF(B632="","",('Dados de Entrada'!O622/'Dados de Entrada'!$Q$6)*'Dados de Entrada'!$L$4)</f>
        <v/>
      </c>
      <c r="F632" s="101" t="str">
        <f t="shared" si="54"/>
        <v/>
      </c>
      <c r="G632" s="101" t="str">
        <f>IF(B632="","",VLOOKUP(MONTH(B632),Retiradas!$P$3:$S$14,3,FALSE))</f>
        <v/>
      </c>
      <c r="H632" s="137" t="str">
        <f>IF(B632="","",(VLOOKUP(MONTH(B632),Evaporação!$D$5:$F$16,3,FALSE)/(1000*3600*24*VLOOKUP(MONTH(B632),'Dados de Entrada'!$T$11:$V$22,3,FALSE)))*Simulação!D632)</f>
        <v/>
      </c>
      <c r="I632" s="146"/>
      <c r="J632" s="138" t="str">
        <f>IF(B632="","",(E632+I632-F632-G632-H632)*3600*24*VLOOKUP(MONTH(B632),'Dados de Entrada'!$T$11:$V$22,3,FALSE))</f>
        <v/>
      </c>
      <c r="K632" s="100" t="str">
        <f>IF(B632="","",IF(J632+K631&lt;'Dados de Entrada'!$G$7,IF(Simulação!J632+K631&lt;'Dados de Entrada'!$L$7,'Dados de Entrada'!$L$7,J632+K631),'Dados de Entrada'!$G$7))</f>
        <v/>
      </c>
      <c r="L632" s="101" t="str">
        <f>IF(B632="","",IF(AND(J632&gt;0,K632='Dados de Entrada'!$G$7),(J632/(3600*24*VLOOKUP(MONTH(B632),'Dados de Entrada'!$T$11:$V$22,3,FALSE))),0))</f>
        <v/>
      </c>
      <c r="M632" s="26" t="str">
        <f t="shared" si="55"/>
        <v/>
      </c>
      <c r="N632" s="102" t="str">
        <f>IF(B632="","",IF(K632='Dados de Entrada'!$L$7,1,0))</f>
        <v/>
      </c>
      <c r="O632" s="26" t="str">
        <f t="shared" si="56"/>
        <v/>
      </c>
      <c r="P632" s="110" t="str">
        <f>IF(B632="","",'Dados de Entrada'!$L$7)</f>
        <v/>
      </c>
      <c r="Q632" s="103" t="str">
        <f t="shared" si="57"/>
        <v/>
      </c>
      <c r="U632" s="18"/>
    </row>
    <row r="633" spans="1:21" ht="14.25" customHeight="1" x14ac:dyDescent="0.25">
      <c r="A633" s="18"/>
      <c r="B633" s="99" t="str">
        <f>IF(AND(YEAR('Dados de Entrada'!N623)&gt;=$D$18,YEAR('Dados de Entrada'!N623)&lt;=$D$19),'Dados de Entrada'!N623,"")</f>
        <v/>
      </c>
      <c r="C633" s="100" t="str">
        <f t="shared" si="53"/>
        <v/>
      </c>
      <c r="D633" s="97" t="str">
        <f>IF(B633="","",IFERROR(
INDEX('Dados de Entrada'!$K$13:$K$35,MATCH(C633,'Dados de Entrada'!$J$13:$J$35,0)),
INDEX('Dados de Entrada'!$K$13:$K$35,MATCH(C633,'Dados de Entrada'!$J$13:$J$35,1))+
(C633-INDEX('Dados de Entrada'!$J$13:$J$35,MATCH(C633,'Dados de Entrada'!$J$13:$J$35,1)))*
(INDEX('Dados de Entrada'!$K$13:$K$35,MATCH(C633,'Dados de Entrada'!$J$13:$J$35,1)+1)-INDEX('Dados de Entrada'!$K$13:$K$35,MATCH(C633,'Dados de Entrada'!$J$13:$J$35,1)))/
(INDEX('Dados de Entrada'!$J$13:$J$35,MATCH(C633,'Dados de Entrada'!$J$13:$J$35,1)+1)-INDEX('Dados de Entrada'!$J$13:$J$35,MATCH(C633,'Dados de Entrada'!$J$13:$J$35,1)))
))</f>
        <v/>
      </c>
      <c r="E633" s="101" t="str">
        <f>IF(B633="","",('Dados de Entrada'!O623/'Dados de Entrada'!$Q$6)*'Dados de Entrada'!$L$4)</f>
        <v/>
      </c>
      <c r="F633" s="101" t="str">
        <f t="shared" si="54"/>
        <v/>
      </c>
      <c r="G633" s="101" t="str">
        <f>IF(B633="","",VLOOKUP(MONTH(B633),Retiradas!$P$3:$S$14,3,FALSE))</f>
        <v/>
      </c>
      <c r="H633" s="137" t="str">
        <f>IF(B633="","",(VLOOKUP(MONTH(B633),Evaporação!$D$5:$F$16,3,FALSE)/(1000*3600*24*VLOOKUP(MONTH(B633),'Dados de Entrada'!$T$11:$V$22,3,FALSE)))*Simulação!D633)</f>
        <v/>
      </c>
      <c r="I633" s="146"/>
      <c r="J633" s="138" t="str">
        <f>IF(B633="","",(E633+I633-F633-G633-H633)*3600*24*VLOOKUP(MONTH(B633),'Dados de Entrada'!$T$11:$V$22,3,FALSE))</f>
        <v/>
      </c>
      <c r="K633" s="100" t="str">
        <f>IF(B633="","",IF(J633+K632&lt;'Dados de Entrada'!$G$7,IF(Simulação!J633+K632&lt;'Dados de Entrada'!$L$7,'Dados de Entrada'!$L$7,J633+K632),'Dados de Entrada'!$G$7))</f>
        <v/>
      </c>
      <c r="L633" s="101" t="str">
        <f>IF(B633="","",IF(AND(J633&gt;0,K633='Dados de Entrada'!$G$7),(J633/(3600*24*VLOOKUP(MONTH(B633),'Dados de Entrada'!$T$11:$V$22,3,FALSE))),0))</f>
        <v/>
      </c>
      <c r="M633" s="26" t="str">
        <f t="shared" si="55"/>
        <v/>
      </c>
      <c r="N633" s="102" t="str">
        <f>IF(B633="","",IF(K633='Dados de Entrada'!$L$7,1,0))</f>
        <v/>
      </c>
      <c r="O633" s="26" t="str">
        <f t="shared" si="56"/>
        <v/>
      </c>
      <c r="P633" s="110" t="str">
        <f>IF(B633="","",'Dados de Entrada'!$L$7)</f>
        <v/>
      </c>
      <c r="Q633" s="103" t="str">
        <f t="shared" si="57"/>
        <v/>
      </c>
      <c r="U633" s="18"/>
    </row>
    <row r="634" spans="1:21" ht="14.25" customHeight="1" x14ac:dyDescent="0.25">
      <c r="A634" s="18"/>
      <c r="B634" s="99" t="str">
        <f>IF(AND(YEAR('Dados de Entrada'!N624)&gt;=$D$18,YEAR('Dados de Entrada'!N624)&lt;=$D$19),'Dados de Entrada'!N624,"")</f>
        <v/>
      </c>
      <c r="C634" s="100" t="str">
        <f t="shared" si="53"/>
        <v/>
      </c>
      <c r="D634" s="97" t="str">
        <f>IF(B634="","",IFERROR(
INDEX('Dados de Entrada'!$K$13:$K$35,MATCH(C634,'Dados de Entrada'!$J$13:$J$35,0)),
INDEX('Dados de Entrada'!$K$13:$K$35,MATCH(C634,'Dados de Entrada'!$J$13:$J$35,1))+
(C634-INDEX('Dados de Entrada'!$J$13:$J$35,MATCH(C634,'Dados de Entrada'!$J$13:$J$35,1)))*
(INDEX('Dados de Entrada'!$K$13:$K$35,MATCH(C634,'Dados de Entrada'!$J$13:$J$35,1)+1)-INDEX('Dados de Entrada'!$K$13:$K$35,MATCH(C634,'Dados de Entrada'!$J$13:$J$35,1)))/
(INDEX('Dados de Entrada'!$J$13:$J$35,MATCH(C634,'Dados de Entrada'!$J$13:$J$35,1)+1)-INDEX('Dados de Entrada'!$J$13:$J$35,MATCH(C634,'Dados de Entrada'!$J$13:$J$35,1)))
))</f>
        <v/>
      </c>
      <c r="E634" s="101" t="str">
        <f>IF(B634="","",('Dados de Entrada'!O624/'Dados de Entrada'!$Q$6)*'Dados de Entrada'!$L$4)</f>
        <v/>
      </c>
      <c r="F634" s="101" t="str">
        <f t="shared" si="54"/>
        <v/>
      </c>
      <c r="G634" s="101" t="str">
        <f>IF(B634="","",VLOOKUP(MONTH(B634),Retiradas!$P$3:$S$14,3,FALSE))</f>
        <v/>
      </c>
      <c r="H634" s="137" t="str">
        <f>IF(B634="","",(VLOOKUP(MONTH(B634),Evaporação!$D$5:$F$16,3,FALSE)/(1000*3600*24*VLOOKUP(MONTH(B634),'Dados de Entrada'!$T$11:$V$22,3,FALSE)))*Simulação!D634)</f>
        <v/>
      </c>
      <c r="I634" s="146"/>
      <c r="J634" s="138" t="str">
        <f>IF(B634="","",(E634+I634-F634-G634-H634)*3600*24*VLOOKUP(MONTH(B634),'Dados de Entrada'!$T$11:$V$22,3,FALSE))</f>
        <v/>
      </c>
      <c r="K634" s="100" t="str">
        <f>IF(B634="","",IF(J634+K633&lt;'Dados de Entrada'!$G$7,IF(Simulação!J634+K633&lt;'Dados de Entrada'!$L$7,'Dados de Entrada'!$L$7,J634+K633),'Dados de Entrada'!$G$7))</f>
        <v/>
      </c>
      <c r="L634" s="101" t="str">
        <f>IF(B634="","",IF(AND(J634&gt;0,K634='Dados de Entrada'!$G$7),(J634/(3600*24*VLOOKUP(MONTH(B634),'Dados de Entrada'!$T$11:$V$22,3,FALSE))),0))</f>
        <v/>
      </c>
      <c r="M634" s="26" t="str">
        <f t="shared" si="55"/>
        <v/>
      </c>
      <c r="N634" s="102" t="str">
        <f>IF(B634="","",IF(K634='Dados de Entrada'!$L$7,1,0))</f>
        <v/>
      </c>
      <c r="O634" s="26" t="str">
        <f t="shared" si="56"/>
        <v/>
      </c>
      <c r="P634" s="110" t="str">
        <f>IF(B634="","",'Dados de Entrada'!$L$7)</f>
        <v/>
      </c>
      <c r="Q634" s="103" t="str">
        <f t="shared" si="57"/>
        <v/>
      </c>
      <c r="U634" s="18"/>
    </row>
    <row r="635" spans="1:21" ht="14.25" customHeight="1" x14ac:dyDescent="0.25">
      <c r="A635" s="18"/>
      <c r="B635" s="99" t="str">
        <f>IF(AND(YEAR('Dados de Entrada'!N625)&gt;=$D$18,YEAR('Dados de Entrada'!N625)&lt;=$D$19),'Dados de Entrada'!N625,"")</f>
        <v/>
      </c>
      <c r="C635" s="100" t="str">
        <f t="shared" si="53"/>
        <v/>
      </c>
      <c r="D635" s="97" t="str">
        <f>IF(B635="","",IFERROR(
INDEX('Dados de Entrada'!$K$13:$K$35,MATCH(C635,'Dados de Entrada'!$J$13:$J$35,0)),
INDEX('Dados de Entrada'!$K$13:$K$35,MATCH(C635,'Dados de Entrada'!$J$13:$J$35,1))+
(C635-INDEX('Dados de Entrada'!$J$13:$J$35,MATCH(C635,'Dados de Entrada'!$J$13:$J$35,1)))*
(INDEX('Dados de Entrada'!$K$13:$K$35,MATCH(C635,'Dados de Entrada'!$J$13:$J$35,1)+1)-INDEX('Dados de Entrada'!$K$13:$K$35,MATCH(C635,'Dados de Entrada'!$J$13:$J$35,1)))/
(INDEX('Dados de Entrada'!$J$13:$J$35,MATCH(C635,'Dados de Entrada'!$J$13:$J$35,1)+1)-INDEX('Dados de Entrada'!$J$13:$J$35,MATCH(C635,'Dados de Entrada'!$J$13:$J$35,1)))
))</f>
        <v/>
      </c>
      <c r="E635" s="101" t="str">
        <f>IF(B635="","",('Dados de Entrada'!O625/'Dados de Entrada'!$Q$6)*'Dados de Entrada'!$L$4)</f>
        <v/>
      </c>
      <c r="F635" s="101" t="str">
        <f t="shared" si="54"/>
        <v/>
      </c>
      <c r="G635" s="101" t="str">
        <f>IF(B635="","",VLOOKUP(MONTH(B635),Retiradas!$P$3:$S$14,3,FALSE))</f>
        <v/>
      </c>
      <c r="H635" s="137" t="str">
        <f>IF(B635="","",(VLOOKUP(MONTH(B635),Evaporação!$D$5:$F$16,3,FALSE)/(1000*3600*24*VLOOKUP(MONTH(B635),'Dados de Entrada'!$T$11:$V$22,3,FALSE)))*Simulação!D635)</f>
        <v/>
      </c>
      <c r="I635" s="146"/>
      <c r="J635" s="138" t="str">
        <f>IF(B635="","",(E635+I635-F635-G635-H635)*3600*24*VLOOKUP(MONTH(B635),'Dados de Entrada'!$T$11:$V$22,3,FALSE))</f>
        <v/>
      </c>
      <c r="K635" s="100" t="str">
        <f>IF(B635="","",IF(J635+K634&lt;'Dados de Entrada'!$G$7,IF(Simulação!J635+K634&lt;'Dados de Entrada'!$L$7,'Dados de Entrada'!$L$7,J635+K634),'Dados de Entrada'!$G$7))</f>
        <v/>
      </c>
      <c r="L635" s="101" t="str">
        <f>IF(B635="","",IF(AND(J635&gt;0,K635='Dados de Entrada'!$G$7),(J635/(3600*24*VLOOKUP(MONTH(B635),'Dados de Entrada'!$T$11:$V$22,3,FALSE))),0))</f>
        <v/>
      </c>
      <c r="M635" s="26" t="str">
        <f t="shared" si="55"/>
        <v/>
      </c>
      <c r="N635" s="102" t="str">
        <f>IF(B635="","",IF(K635='Dados de Entrada'!$L$7,1,0))</f>
        <v/>
      </c>
      <c r="O635" s="26" t="str">
        <f t="shared" si="56"/>
        <v/>
      </c>
      <c r="P635" s="110" t="str">
        <f>IF(B635="","",'Dados de Entrada'!$L$7)</f>
        <v/>
      </c>
      <c r="Q635" s="103" t="str">
        <f t="shared" si="57"/>
        <v/>
      </c>
      <c r="U635" s="18"/>
    </row>
    <row r="636" spans="1:21" ht="14.25" customHeight="1" x14ac:dyDescent="0.25">
      <c r="A636" s="18"/>
      <c r="B636" s="99" t="str">
        <f>IF(AND(YEAR('Dados de Entrada'!N626)&gt;=$D$18,YEAR('Dados de Entrada'!N626)&lt;=$D$19),'Dados de Entrada'!N626,"")</f>
        <v/>
      </c>
      <c r="C636" s="100" t="str">
        <f t="shared" si="53"/>
        <v/>
      </c>
      <c r="D636" s="97" t="str">
        <f>IF(B636="","",IFERROR(
INDEX('Dados de Entrada'!$K$13:$K$35,MATCH(C636,'Dados de Entrada'!$J$13:$J$35,0)),
INDEX('Dados de Entrada'!$K$13:$K$35,MATCH(C636,'Dados de Entrada'!$J$13:$J$35,1))+
(C636-INDEX('Dados de Entrada'!$J$13:$J$35,MATCH(C636,'Dados de Entrada'!$J$13:$J$35,1)))*
(INDEX('Dados de Entrada'!$K$13:$K$35,MATCH(C636,'Dados de Entrada'!$J$13:$J$35,1)+1)-INDEX('Dados de Entrada'!$K$13:$K$35,MATCH(C636,'Dados de Entrada'!$J$13:$J$35,1)))/
(INDEX('Dados de Entrada'!$J$13:$J$35,MATCH(C636,'Dados de Entrada'!$J$13:$J$35,1)+1)-INDEX('Dados de Entrada'!$J$13:$J$35,MATCH(C636,'Dados de Entrada'!$J$13:$J$35,1)))
))</f>
        <v/>
      </c>
      <c r="E636" s="101" t="str">
        <f>IF(B636="","",('Dados de Entrada'!O626/'Dados de Entrada'!$Q$6)*'Dados de Entrada'!$L$4)</f>
        <v/>
      </c>
      <c r="F636" s="101" t="str">
        <f t="shared" si="54"/>
        <v/>
      </c>
      <c r="G636" s="101" t="str">
        <f>IF(B636="","",VLOOKUP(MONTH(B636),Retiradas!$P$3:$S$14,3,FALSE))</f>
        <v/>
      </c>
      <c r="H636" s="137" t="str">
        <f>IF(B636="","",(VLOOKUP(MONTH(B636),Evaporação!$D$5:$F$16,3,FALSE)/(1000*3600*24*VLOOKUP(MONTH(B636),'Dados de Entrada'!$T$11:$V$22,3,FALSE)))*Simulação!D636)</f>
        <v/>
      </c>
      <c r="I636" s="146"/>
      <c r="J636" s="138" t="str">
        <f>IF(B636="","",(E636+I636-F636-G636-H636)*3600*24*VLOOKUP(MONTH(B636),'Dados de Entrada'!$T$11:$V$22,3,FALSE))</f>
        <v/>
      </c>
      <c r="K636" s="100" t="str">
        <f>IF(B636="","",IF(J636+K635&lt;'Dados de Entrada'!$G$7,IF(Simulação!J636+K635&lt;'Dados de Entrada'!$L$7,'Dados de Entrada'!$L$7,J636+K635),'Dados de Entrada'!$G$7))</f>
        <v/>
      </c>
      <c r="L636" s="101" t="str">
        <f>IF(B636="","",IF(AND(J636&gt;0,K636='Dados de Entrada'!$G$7),(J636/(3600*24*VLOOKUP(MONTH(B636),'Dados de Entrada'!$T$11:$V$22,3,FALSE))),0))</f>
        <v/>
      </c>
      <c r="M636" s="26" t="str">
        <f t="shared" si="55"/>
        <v/>
      </c>
      <c r="N636" s="102" t="str">
        <f>IF(B636="","",IF(K636='Dados de Entrada'!$L$7,1,0))</f>
        <v/>
      </c>
      <c r="O636" s="26" t="str">
        <f t="shared" si="56"/>
        <v/>
      </c>
      <c r="P636" s="110" t="str">
        <f>IF(B636="","",'Dados de Entrada'!$L$7)</f>
        <v/>
      </c>
      <c r="Q636" s="103" t="str">
        <f t="shared" si="57"/>
        <v/>
      </c>
      <c r="U636" s="18"/>
    </row>
    <row r="637" spans="1:21" ht="14.25" customHeight="1" x14ac:dyDescent="0.25">
      <c r="A637" s="18"/>
      <c r="B637" s="99" t="str">
        <f>IF(AND(YEAR('Dados de Entrada'!N627)&gt;=$D$18,YEAR('Dados de Entrada'!N627)&lt;=$D$19),'Dados de Entrada'!N627,"")</f>
        <v/>
      </c>
      <c r="C637" s="100" t="str">
        <f t="shared" si="53"/>
        <v/>
      </c>
      <c r="D637" s="97" t="str">
        <f>IF(B637="","",IFERROR(
INDEX('Dados de Entrada'!$K$13:$K$35,MATCH(C637,'Dados de Entrada'!$J$13:$J$35,0)),
INDEX('Dados de Entrada'!$K$13:$K$35,MATCH(C637,'Dados de Entrada'!$J$13:$J$35,1))+
(C637-INDEX('Dados de Entrada'!$J$13:$J$35,MATCH(C637,'Dados de Entrada'!$J$13:$J$35,1)))*
(INDEX('Dados de Entrada'!$K$13:$K$35,MATCH(C637,'Dados de Entrada'!$J$13:$J$35,1)+1)-INDEX('Dados de Entrada'!$K$13:$K$35,MATCH(C637,'Dados de Entrada'!$J$13:$J$35,1)))/
(INDEX('Dados de Entrada'!$J$13:$J$35,MATCH(C637,'Dados de Entrada'!$J$13:$J$35,1)+1)-INDEX('Dados de Entrada'!$J$13:$J$35,MATCH(C637,'Dados de Entrada'!$J$13:$J$35,1)))
))</f>
        <v/>
      </c>
      <c r="E637" s="101" t="str">
        <f>IF(B637="","",('Dados de Entrada'!O627/'Dados de Entrada'!$Q$6)*'Dados de Entrada'!$L$4)</f>
        <v/>
      </c>
      <c r="F637" s="101" t="str">
        <f t="shared" si="54"/>
        <v/>
      </c>
      <c r="G637" s="101" t="str">
        <f>IF(B637="","",VLOOKUP(MONTH(B637),Retiradas!$P$3:$S$14,3,FALSE))</f>
        <v/>
      </c>
      <c r="H637" s="137" t="str">
        <f>IF(B637="","",(VLOOKUP(MONTH(B637),Evaporação!$D$5:$F$16,3,FALSE)/(1000*3600*24*VLOOKUP(MONTH(B637),'Dados de Entrada'!$T$11:$V$22,3,FALSE)))*Simulação!D637)</f>
        <v/>
      </c>
      <c r="I637" s="146"/>
      <c r="J637" s="138" t="str">
        <f>IF(B637="","",(E637+I637-F637-G637-H637)*3600*24*VLOOKUP(MONTH(B637),'Dados de Entrada'!$T$11:$V$22,3,FALSE))</f>
        <v/>
      </c>
      <c r="K637" s="100" t="str">
        <f>IF(B637="","",IF(J637+K636&lt;'Dados de Entrada'!$G$7,IF(Simulação!J637+K636&lt;'Dados de Entrada'!$L$7,'Dados de Entrada'!$L$7,J637+K636),'Dados de Entrada'!$G$7))</f>
        <v/>
      </c>
      <c r="L637" s="101" t="str">
        <f>IF(B637="","",IF(AND(J637&gt;0,K637='Dados de Entrada'!$G$7),(J637/(3600*24*VLOOKUP(MONTH(B637),'Dados de Entrada'!$T$11:$V$22,3,FALSE))),0))</f>
        <v/>
      </c>
      <c r="M637" s="26" t="str">
        <f t="shared" si="55"/>
        <v/>
      </c>
      <c r="N637" s="102" t="str">
        <f>IF(B637="","",IF(K637='Dados de Entrada'!$L$7,1,0))</f>
        <v/>
      </c>
      <c r="O637" s="26" t="str">
        <f t="shared" si="56"/>
        <v/>
      </c>
      <c r="P637" s="110" t="str">
        <f>IF(B637="","",'Dados de Entrada'!$L$7)</f>
        <v/>
      </c>
      <c r="Q637" s="103" t="str">
        <f t="shared" si="57"/>
        <v/>
      </c>
      <c r="U637" s="18"/>
    </row>
    <row r="638" spans="1:21" ht="14.25" customHeight="1" x14ac:dyDescent="0.25">
      <c r="A638" s="18"/>
      <c r="B638" s="99" t="str">
        <f>IF(AND(YEAR('Dados de Entrada'!N628)&gt;=$D$18,YEAR('Dados de Entrada'!N628)&lt;=$D$19),'Dados de Entrada'!N628,"")</f>
        <v/>
      </c>
      <c r="C638" s="100" t="str">
        <f t="shared" ref="C638:C701" si="58">IF(B638="","",K637)</f>
        <v/>
      </c>
      <c r="D638" s="97" t="str">
        <f>IF(B638="","",IFERROR(
INDEX('Dados de Entrada'!$K$13:$K$35,MATCH(C638,'Dados de Entrada'!$J$13:$J$35,0)),
INDEX('Dados de Entrada'!$K$13:$K$35,MATCH(C638,'Dados de Entrada'!$J$13:$J$35,1))+
(C638-INDEX('Dados de Entrada'!$J$13:$J$35,MATCH(C638,'Dados de Entrada'!$J$13:$J$35,1)))*
(INDEX('Dados de Entrada'!$K$13:$K$35,MATCH(C638,'Dados de Entrada'!$J$13:$J$35,1)+1)-INDEX('Dados de Entrada'!$K$13:$K$35,MATCH(C638,'Dados de Entrada'!$J$13:$J$35,1)))/
(INDEX('Dados de Entrada'!$J$13:$J$35,MATCH(C638,'Dados de Entrada'!$J$13:$J$35,1)+1)-INDEX('Dados de Entrada'!$J$13:$J$35,MATCH(C638,'Dados de Entrada'!$J$13:$J$35,1)))
))</f>
        <v/>
      </c>
      <c r="E638" s="101" t="str">
        <f>IF(B638="","",('Dados de Entrada'!O628/'Dados de Entrada'!$Q$6)*'Dados de Entrada'!$L$4)</f>
        <v/>
      </c>
      <c r="F638" s="101" t="str">
        <f t="shared" ref="F638:F701" si="59">IF(B638="","",(VLOOKUP(MONTH(B638),$G$4:$J$15,4,FALSE)))</f>
        <v/>
      </c>
      <c r="G638" s="101" t="str">
        <f>IF(B638="","",VLOOKUP(MONTH(B638),Retiradas!$P$3:$S$14,3,FALSE))</f>
        <v/>
      </c>
      <c r="H638" s="137" t="str">
        <f>IF(B638="","",(VLOOKUP(MONTH(B638),Evaporação!$D$5:$F$16,3,FALSE)/(1000*3600*24*VLOOKUP(MONTH(B638),'Dados de Entrada'!$T$11:$V$22,3,FALSE)))*Simulação!D638)</f>
        <v/>
      </c>
      <c r="I638" s="146"/>
      <c r="J638" s="138" t="str">
        <f>IF(B638="","",(E638+I638-F638-G638-H638)*3600*24*VLOOKUP(MONTH(B638),'Dados de Entrada'!$T$11:$V$22,3,FALSE))</f>
        <v/>
      </c>
      <c r="K638" s="100" t="str">
        <f>IF(B638="","",IF(J638+K637&lt;'Dados de Entrada'!$G$7,IF(Simulação!J638+K637&lt;'Dados de Entrada'!$L$7,'Dados de Entrada'!$L$7,J638+K637),'Dados de Entrada'!$G$7))</f>
        <v/>
      </c>
      <c r="L638" s="101" t="str">
        <f>IF(B638="","",IF(AND(J638&gt;0,K638='Dados de Entrada'!$G$7),(J638/(3600*24*VLOOKUP(MONTH(B638),'Dados de Entrada'!$T$11:$V$22,3,FALSE))),0))</f>
        <v/>
      </c>
      <c r="M638" s="26" t="str">
        <f t="shared" ref="M638:M701" si="60">IF(B638="","",F638+L638)</f>
        <v/>
      </c>
      <c r="N638" s="102" t="str">
        <f>IF(B638="","",IF(K638='Dados de Entrada'!$L$7,1,0))</f>
        <v/>
      </c>
      <c r="O638" s="26" t="str">
        <f t="shared" ref="O638:O701" si="61">IF(B638="","",MONTH(B638))</f>
        <v/>
      </c>
      <c r="P638" s="110" t="str">
        <f>IF(B638="","",'Dados de Entrada'!$L$7)</f>
        <v/>
      </c>
      <c r="Q638" s="103" t="str">
        <f t="shared" si="57"/>
        <v/>
      </c>
      <c r="U638" s="18"/>
    </row>
    <row r="639" spans="1:21" ht="14.25" customHeight="1" x14ac:dyDescent="0.25">
      <c r="A639" s="18"/>
      <c r="B639" s="99" t="str">
        <f>IF(AND(YEAR('Dados de Entrada'!N629)&gt;=$D$18,YEAR('Dados de Entrada'!N629)&lt;=$D$19),'Dados de Entrada'!N629,"")</f>
        <v/>
      </c>
      <c r="C639" s="100" t="str">
        <f t="shared" si="58"/>
        <v/>
      </c>
      <c r="D639" s="97" t="str">
        <f>IF(B639="","",IFERROR(
INDEX('Dados de Entrada'!$K$13:$K$35,MATCH(C639,'Dados de Entrada'!$J$13:$J$35,0)),
INDEX('Dados de Entrada'!$K$13:$K$35,MATCH(C639,'Dados de Entrada'!$J$13:$J$35,1))+
(C639-INDEX('Dados de Entrada'!$J$13:$J$35,MATCH(C639,'Dados de Entrada'!$J$13:$J$35,1)))*
(INDEX('Dados de Entrada'!$K$13:$K$35,MATCH(C639,'Dados de Entrada'!$J$13:$J$35,1)+1)-INDEX('Dados de Entrada'!$K$13:$K$35,MATCH(C639,'Dados de Entrada'!$J$13:$J$35,1)))/
(INDEX('Dados de Entrada'!$J$13:$J$35,MATCH(C639,'Dados de Entrada'!$J$13:$J$35,1)+1)-INDEX('Dados de Entrada'!$J$13:$J$35,MATCH(C639,'Dados de Entrada'!$J$13:$J$35,1)))
))</f>
        <v/>
      </c>
      <c r="E639" s="101" t="str">
        <f>IF(B639="","",('Dados de Entrada'!O629/'Dados de Entrada'!$Q$6)*'Dados de Entrada'!$L$4)</f>
        <v/>
      </c>
      <c r="F639" s="101" t="str">
        <f t="shared" si="59"/>
        <v/>
      </c>
      <c r="G639" s="101" t="str">
        <f>IF(B639="","",VLOOKUP(MONTH(B639),Retiradas!$P$3:$S$14,3,FALSE))</f>
        <v/>
      </c>
      <c r="H639" s="137" t="str">
        <f>IF(B639="","",(VLOOKUP(MONTH(B639),Evaporação!$D$5:$F$16,3,FALSE)/(1000*3600*24*VLOOKUP(MONTH(B639),'Dados de Entrada'!$T$11:$V$22,3,FALSE)))*Simulação!D639)</f>
        <v/>
      </c>
      <c r="I639" s="146"/>
      <c r="J639" s="138" t="str">
        <f>IF(B639="","",(E639+I639-F639-G639-H639)*3600*24*VLOOKUP(MONTH(B639),'Dados de Entrada'!$T$11:$V$22,3,FALSE))</f>
        <v/>
      </c>
      <c r="K639" s="100" t="str">
        <f>IF(B639="","",IF(J639+K638&lt;'Dados de Entrada'!$G$7,IF(Simulação!J639+K638&lt;'Dados de Entrada'!$L$7,'Dados de Entrada'!$L$7,J639+K638),'Dados de Entrada'!$G$7))</f>
        <v/>
      </c>
      <c r="L639" s="101" t="str">
        <f>IF(B639="","",IF(AND(J639&gt;0,K639='Dados de Entrada'!$G$7),(J639/(3600*24*VLOOKUP(MONTH(B639),'Dados de Entrada'!$T$11:$V$22,3,FALSE))),0))</f>
        <v/>
      </c>
      <c r="M639" s="26" t="str">
        <f t="shared" si="60"/>
        <v/>
      </c>
      <c r="N639" s="102" t="str">
        <f>IF(B639="","",IF(K639='Dados de Entrada'!$L$7,1,0))</f>
        <v/>
      </c>
      <c r="O639" s="26" t="str">
        <f t="shared" si="61"/>
        <v/>
      </c>
      <c r="P639" s="110" t="str">
        <f>IF(B639="","",'Dados de Entrada'!$L$7)</f>
        <v/>
      </c>
      <c r="Q639" s="103" t="str">
        <f t="shared" si="57"/>
        <v/>
      </c>
      <c r="U639" s="18"/>
    </row>
    <row r="640" spans="1:21" ht="14.25" customHeight="1" x14ac:dyDescent="0.25">
      <c r="A640" s="18"/>
      <c r="B640" s="99" t="str">
        <f>IF(AND(YEAR('Dados de Entrada'!N630)&gt;=$D$18,YEAR('Dados de Entrada'!N630)&lt;=$D$19),'Dados de Entrada'!N630,"")</f>
        <v/>
      </c>
      <c r="C640" s="100" t="str">
        <f t="shared" si="58"/>
        <v/>
      </c>
      <c r="D640" s="97" t="str">
        <f>IF(B640="","",IFERROR(
INDEX('Dados de Entrada'!$K$13:$K$35,MATCH(C640,'Dados de Entrada'!$J$13:$J$35,0)),
INDEX('Dados de Entrada'!$K$13:$K$35,MATCH(C640,'Dados de Entrada'!$J$13:$J$35,1))+
(C640-INDEX('Dados de Entrada'!$J$13:$J$35,MATCH(C640,'Dados de Entrada'!$J$13:$J$35,1)))*
(INDEX('Dados de Entrada'!$K$13:$K$35,MATCH(C640,'Dados de Entrada'!$J$13:$J$35,1)+1)-INDEX('Dados de Entrada'!$K$13:$K$35,MATCH(C640,'Dados de Entrada'!$J$13:$J$35,1)))/
(INDEX('Dados de Entrada'!$J$13:$J$35,MATCH(C640,'Dados de Entrada'!$J$13:$J$35,1)+1)-INDEX('Dados de Entrada'!$J$13:$J$35,MATCH(C640,'Dados de Entrada'!$J$13:$J$35,1)))
))</f>
        <v/>
      </c>
      <c r="E640" s="101" t="str">
        <f>IF(B640="","",('Dados de Entrada'!O630/'Dados de Entrada'!$Q$6)*'Dados de Entrada'!$L$4)</f>
        <v/>
      </c>
      <c r="F640" s="101" t="str">
        <f t="shared" si="59"/>
        <v/>
      </c>
      <c r="G640" s="101" t="str">
        <f>IF(B640="","",VLOOKUP(MONTH(B640),Retiradas!$P$3:$S$14,3,FALSE))</f>
        <v/>
      </c>
      <c r="H640" s="137" t="str">
        <f>IF(B640="","",(VLOOKUP(MONTH(B640),Evaporação!$D$5:$F$16,3,FALSE)/(1000*3600*24*VLOOKUP(MONTH(B640),'Dados de Entrada'!$T$11:$V$22,3,FALSE)))*Simulação!D640)</f>
        <v/>
      </c>
      <c r="I640" s="146"/>
      <c r="J640" s="138" t="str">
        <f>IF(B640="","",(E640+I640-F640-G640-H640)*3600*24*VLOOKUP(MONTH(B640),'Dados de Entrada'!$T$11:$V$22,3,FALSE))</f>
        <v/>
      </c>
      <c r="K640" s="100" t="str">
        <f>IF(B640="","",IF(J640+K639&lt;'Dados de Entrada'!$G$7,IF(Simulação!J640+K639&lt;'Dados de Entrada'!$L$7,'Dados de Entrada'!$L$7,J640+K639),'Dados de Entrada'!$G$7))</f>
        <v/>
      </c>
      <c r="L640" s="101" t="str">
        <f>IF(B640="","",IF(AND(J640&gt;0,K640='Dados de Entrada'!$G$7),(J640/(3600*24*VLOOKUP(MONTH(B640),'Dados de Entrada'!$T$11:$V$22,3,FALSE))),0))</f>
        <v/>
      </c>
      <c r="M640" s="26" t="str">
        <f t="shared" si="60"/>
        <v/>
      </c>
      <c r="N640" s="102" t="str">
        <f>IF(B640="","",IF(K640='Dados de Entrada'!$L$7,1,0))</f>
        <v/>
      </c>
      <c r="O640" s="26" t="str">
        <f t="shared" si="61"/>
        <v/>
      </c>
      <c r="P640" s="110" t="str">
        <f>IF(B640="","",'Dados de Entrada'!$L$7)</f>
        <v/>
      </c>
      <c r="Q640" s="103" t="str">
        <f t="shared" si="57"/>
        <v/>
      </c>
      <c r="U640" s="18"/>
    </row>
    <row r="641" spans="1:21" ht="14.25" customHeight="1" x14ac:dyDescent="0.25">
      <c r="A641" s="18"/>
      <c r="B641" s="99" t="str">
        <f>IF(AND(YEAR('Dados de Entrada'!N631)&gt;=$D$18,YEAR('Dados de Entrada'!N631)&lt;=$D$19),'Dados de Entrada'!N631,"")</f>
        <v/>
      </c>
      <c r="C641" s="100" t="str">
        <f t="shared" si="58"/>
        <v/>
      </c>
      <c r="D641" s="97" t="str">
        <f>IF(B641="","",IFERROR(
INDEX('Dados de Entrada'!$K$13:$K$35,MATCH(C641,'Dados de Entrada'!$J$13:$J$35,0)),
INDEX('Dados de Entrada'!$K$13:$K$35,MATCH(C641,'Dados de Entrada'!$J$13:$J$35,1))+
(C641-INDEX('Dados de Entrada'!$J$13:$J$35,MATCH(C641,'Dados de Entrada'!$J$13:$J$35,1)))*
(INDEX('Dados de Entrada'!$K$13:$K$35,MATCH(C641,'Dados de Entrada'!$J$13:$J$35,1)+1)-INDEX('Dados de Entrada'!$K$13:$K$35,MATCH(C641,'Dados de Entrada'!$J$13:$J$35,1)))/
(INDEX('Dados de Entrada'!$J$13:$J$35,MATCH(C641,'Dados de Entrada'!$J$13:$J$35,1)+1)-INDEX('Dados de Entrada'!$J$13:$J$35,MATCH(C641,'Dados de Entrada'!$J$13:$J$35,1)))
))</f>
        <v/>
      </c>
      <c r="E641" s="101" t="str">
        <f>IF(B641="","",('Dados de Entrada'!O631/'Dados de Entrada'!$Q$6)*'Dados de Entrada'!$L$4)</f>
        <v/>
      </c>
      <c r="F641" s="101" t="str">
        <f t="shared" si="59"/>
        <v/>
      </c>
      <c r="G641" s="101" t="str">
        <f>IF(B641="","",VLOOKUP(MONTH(B641),Retiradas!$P$3:$S$14,3,FALSE))</f>
        <v/>
      </c>
      <c r="H641" s="137" t="str">
        <f>IF(B641="","",(VLOOKUP(MONTH(B641),Evaporação!$D$5:$F$16,3,FALSE)/(1000*3600*24*VLOOKUP(MONTH(B641),'Dados de Entrada'!$T$11:$V$22,3,FALSE)))*Simulação!D641)</f>
        <v/>
      </c>
      <c r="I641" s="146"/>
      <c r="J641" s="138" t="str">
        <f>IF(B641="","",(E641+I641-F641-G641-H641)*3600*24*VLOOKUP(MONTH(B641),'Dados de Entrada'!$T$11:$V$22,3,FALSE))</f>
        <v/>
      </c>
      <c r="K641" s="100" t="str">
        <f>IF(B641="","",IF(J641+K640&lt;'Dados de Entrada'!$G$7,IF(Simulação!J641+K640&lt;'Dados de Entrada'!$L$7,'Dados de Entrada'!$L$7,J641+K640),'Dados de Entrada'!$G$7))</f>
        <v/>
      </c>
      <c r="L641" s="101" t="str">
        <f>IF(B641="","",IF(AND(J641&gt;0,K641='Dados de Entrada'!$G$7),(J641/(3600*24*VLOOKUP(MONTH(B641),'Dados de Entrada'!$T$11:$V$22,3,FALSE))),0))</f>
        <v/>
      </c>
      <c r="M641" s="26" t="str">
        <f t="shared" si="60"/>
        <v/>
      </c>
      <c r="N641" s="102" t="str">
        <f>IF(B641="","",IF(K641='Dados de Entrada'!$L$7,1,0))</f>
        <v/>
      </c>
      <c r="O641" s="26" t="str">
        <f t="shared" si="61"/>
        <v/>
      </c>
      <c r="P641" s="110" t="str">
        <f>IF(B641="","",'Dados de Entrada'!$L$7)</f>
        <v/>
      </c>
      <c r="Q641" s="103" t="str">
        <f t="shared" si="57"/>
        <v/>
      </c>
      <c r="U641" s="18"/>
    </row>
    <row r="642" spans="1:21" ht="14.25" customHeight="1" x14ac:dyDescent="0.25">
      <c r="A642" s="18"/>
      <c r="B642" s="99" t="str">
        <f>IF(AND(YEAR('Dados de Entrada'!N632)&gt;=$D$18,YEAR('Dados de Entrada'!N632)&lt;=$D$19),'Dados de Entrada'!N632,"")</f>
        <v/>
      </c>
      <c r="C642" s="100" t="str">
        <f t="shared" si="58"/>
        <v/>
      </c>
      <c r="D642" s="97" t="str">
        <f>IF(B642="","",IFERROR(
INDEX('Dados de Entrada'!$K$13:$K$35,MATCH(C642,'Dados de Entrada'!$J$13:$J$35,0)),
INDEX('Dados de Entrada'!$K$13:$K$35,MATCH(C642,'Dados de Entrada'!$J$13:$J$35,1))+
(C642-INDEX('Dados de Entrada'!$J$13:$J$35,MATCH(C642,'Dados de Entrada'!$J$13:$J$35,1)))*
(INDEX('Dados de Entrada'!$K$13:$K$35,MATCH(C642,'Dados de Entrada'!$J$13:$J$35,1)+1)-INDEX('Dados de Entrada'!$K$13:$K$35,MATCH(C642,'Dados de Entrada'!$J$13:$J$35,1)))/
(INDEX('Dados de Entrada'!$J$13:$J$35,MATCH(C642,'Dados de Entrada'!$J$13:$J$35,1)+1)-INDEX('Dados de Entrada'!$J$13:$J$35,MATCH(C642,'Dados de Entrada'!$J$13:$J$35,1)))
))</f>
        <v/>
      </c>
      <c r="E642" s="101" t="str">
        <f>IF(B642="","",('Dados de Entrada'!O632/'Dados de Entrada'!$Q$6)*'Dados de Entrada'!$L$4)</f>
        <v/>
      </c>
      <c r="F642" s="101" t="str">
        <f t="shared" si="59"/>
        <v/>
      </c>
      <c r="G642" s="101" t="str">
        <f>IF(B642="","",VLOOKUP(MONTH(B642),Retiradas!$P$3:$S$14,3,FALSE))</f>
        <v/>
      </c>
      <c r="H642" s="137" t="str">
        <f>IF(B642="","",(VLOOKUP(MONTH(B642),Evaporação!$D$5:$F$16,3,FALSE)/(1000*3600*24*VLOOKUP(MONTH(B642),'Dados de Entrada'!$T$11:$V$22,3,FALSE)))*Simulação!D642)</f>
        <v/>
      </c>
      <c r="I642" s="146"/>
      <c r="J642" s="138" t="str">
        <f>IF(B642="","",(E642+I642-F642-G642-H642)*3600*24*VLOOKUP(MONTH(B642),'Dados de Entrada'!$T$11:$V$22,3,FALSE))</f>
        <v/>
      </c>
      <c r="K642" s="100" t="str">
        <f>IF(B642="","",IF(J642+K641&lt;'Dados de Entrada'!$G$7,IF(Simulação!J642+K641&lt;'Dados de Entrada'!$L$7,'Dados de Entrada'!$L$7,J642+K641),'Dados de Entrada'!$G$7))</f>
        <v/>
      </c>
      <c r="L642" s="101" t="str">
        <f>IF(B642="","",IF(AND(J642&gt;0,K642='Dados de Entrada'!$G$7),(J642/(3600*24*VLOOKUP(MONTH(B642),'Dados de Entrada'!$T$11:$V$22,3,FALSE))),0))</f>
        <v/>
      </c>
      <c r="M642" s="26" t="str">
        <f t="shared" si="60"/>
        <v/>
      </c>
      <c r="N642" s="102" t="str">
        <f>IF(B642="","",IF(K642='Dados de Entrada'!$L$7,1,0))</f>
        <v/>
      </c>
      <c r="O642" s="26" t="str">
        <f t="shared" si="61"/>
        <v/>
      </c>
      <c r="P642" s="110" t="str">
        <f>IF(B642="","",'Dados de Entrada'!$L$7)</f>
        <v/>
      </c>
      <c r="Q642" s="103" t="str">
        <f t="shared" si="57"/>
        <v/>
      </c>
      <c r="U642" s="18"/>
    </row>
    <row r="643" spans="1:21" ht="14.25" customHeight="1" x14ac:dyDescent="0.25">
      <c r="A643" s="18"/>
      <c r="B643" s="99" t="str">
        <f>IF(AND(YEAR('Dados de Entrada'!N633)&gt;=$D$18,YEAR('Dados de Entrada'!N633)&lt;=$D$19),'Dados de Entrada'!N633,"")</f>
        <v/>
      </c>
      <c r="C643" s="100" t="str">
        <f t="shared" si="58"/>
        <v/>
      </c>
      <c r="D643" s="97" t="str">
        <f>IF(B643="","",IFERROR(
INDEX('Dados de Entrada'!$K$13:$K$35,MATCH(C643,'Dados de Entrada'!$J$13:$J$35,0)),
INDEX('Dados de Entrada'!$K$13:$K$35,MATCH(C643,'Dados de Entrada'!$J$13:$J$35,1))+
(C643-INDEX('Dados de Entrada'!$J$13:$J$35,MATCH(C643,'Dados de Entrada'!$J$13:$J$35,1)))*
(INDEX('Dados de Entrada'!$K$13:$K$35,MATCH(C643,'Dados de Entrada'!$J$13:$J$35,1)+1)-INDEX('Dados de Entrada'!$K$13:$K$35,MATCH(C643,'Dados de Entrada'!$J$13:$J$35,1)))/
(INDEX('Dados de Entrada'!$J$13:$J$35,MATCH(C643,'Dados de Entrada'!$J$13:$J$35,1)+1)-INDEX('Dados de Entrada'!$J$13:$J$35,MATCH(C643,'Dados de Entrada'!$J$13:$J$35,1)))
))</f>
        <v/>
      </c>
      <c r="E643" s="101" t="str">
        <f>IF(B643="","",('Dados de Entrada'!O633/'Dados de Entrada'!$Q$6)*'Dados de Entrada'!$L$4)</f>
        <v/>
      </c>
      <c r="F643" s="101" t="str">
        <f t="shared" si="59"/>
        <v/>
      </c>
      <c r="G643" s="101" t="str">
        <f>IF(B643="","",VLOOKUP(MONTH(B643),Retiradas!$P$3:$S$14,3,FALSE))</f>
        <v/>
      </c>
      <c r="H643" s="137" t="str">
        <f>IF(B643="","",(VLOOKUP(MONTH(B643),Evaporação!$D$5:$F$16,3,FALSE)/(1000*3600*24*VLOOKUP(MONTH(B643),'Dados de Entrada'!$T$11:$V$22,3,FALSE)))*Simulação!D643)</f>
        <v/>
      </c>
      <c r="I643" s="146"/>
      <c r="J643" s="138" t="str">
        <f>IF(B643="","",(E643+I643-F643-G643-H643)*3600*24*VLOOKUP(MONTH(B643),'Dados de Entrada'!$T$11:$V$22,3,FALSE))</f>
        <v/>
      </c>
      <c r="K643" s="100" t="str">
        <f>IF(B643="","",IF(J643+K642&lt;'Dados de Entrada'!$G$7,IF(Simulação!J643+K642&lt;'Dados de Entrada'!$L$7,'Dados de Entrada'!$L$7,J643+K642),'Dados de Entrada'!$G$7))</f>
        <v/>
      </c>
      <c r="L643" s="101" t="str">
        <f>IF(B643="","",IF(AND(J643&gt;0,K643='Dados de Entrada'!$G$7),(J643/(3600*24*VLOOKUP(MONTH(B643),'Dados de Entrada'!$T$11:$V$22,3,FALSE))),0))</f>
        <v/>
      </c>
      <c r="M643" s="26" t="str">
        <f t="shared" si="60"/>
        <v/>
      </c>
      <c r="N643" s="102" t="str">
        <f>IF(B643="","",IF(K643='Dados de Entrada'!$L$7,1,0))</f>
        <v/>
      </c>
      <c r="O643" s="26" t="str">
        <f t="shared" si="61"/>
        <v/>
      </c>
      <c r="P643" s="110" t="str">
        <f>IF(B643="","",'Dados de Entrada'!$L$7)</f>
        <v/>
      </c>
      <c r="Q643" s="103" t="str">
        <f t="shared" si="57"/>
        <v/>
      </c>
      <c r="U643" s="18"/>
    </row>
    <row r="644" spans="1:21" ht="14.25" customHeight="1" x14ac:dyDescent="0.25">
      <c r="A644" s="18"/>
      <c r="B644" s="99" t="str">
        <f>IF(AND(YEAR('Dados de Entrada'!N634)&gt;=$D$18,YEAR('Dados de Entrada'!N634)&lt;=$D$19),'Dados de Entrada'!N634,"")</f>
        <v/>
      </c>
      <c r="C644" s="100" t="str">
        <f t="shared" si="58"/>
        <v/>
      </c>
      <c r="D644" s="97" t="str">
        <f>IF(B644="","",IFERROR(
INDEX('Dados de Entrada'!$K$13:$K$35,MATCH(C644,'Dados de Entrada'!$J$13:$J$35,0)),
INDEX('Dados de Entrada'!$K$13:$K$35,MATCH(C644,'Dados de Entrada'!$J$13:$J$35,1))+
(C644-INDEX('Dados de Entrada'!$J$13:$J$35,MATCH(C644,'Dados de Entrada'!$J$13:$J$35,1)))*
(INDEX('Dados de Entrada'!$K$13:$K$35,MATCH(C644,'Dados de Entrada'!$J$13:$J$35,1)+1)-INDEX('Dados de Entrada'!$K$13:$K$35,MATCH(C644,'Dados de Entrada'!$J$13:$J$35,1)))/
(INDEX('Dados de Entrada'!$J$13:$J$35,MATCH(C644,'Dados de Entrada'!$J$13:$J$35,1)+1)-INDEX('Dados de Entrada'!$J$13:$J$35,MATCH(C644,'Dados de Entrada'!$J$13:$J$35,1)))
))</f>
        <v/>
      </c>
      <c r="E644" s="101" t="str">
        <f>IF(B644="","",('Dados de Entrada'!O634/'Dados de Entrada'!$Q$6)*'Dados de Entrada'!$L$4)</f>
        <v/>
      </c>
      <c r="F644" s="101" t="str">
        <f t="shared" si="59"/>
        <v/>
      </c>
      <c r="G644" s="101" t="str">
        <f>IF(B644="","",VLOOKUP(MONTH(B644),Retiradas!$P$3:$S$14,3,FALSE))</f>
        <v/>
      </c>
      <c r="H644" s="137" t="str">
        <f>IF(B644="","",(VLOOKUP(MONTH(B644),Evaporação!$D$5:$F$16,3,FALSE)/(1000*3600*24*VLOOKUP(MONTH(B644),'Dados de Entrada'!$T$11:$V$22,3,FALSE)))*Simulação!D644)</f>
        <v/>
      </c>
      <c r="I644" s="146"/>
      <c r="J644" s="138" t="str">
        <f>IF(B644="","",(E644+I644-F644-G644-H644)*3600*24*VLOOKUP(MONTH(B644),'Dados de Entrada'!$T$11:$V$22,3,FALSE))</f>
        <v/>
      </c>
      <c r="K644" s="100" t="str">
        <f>IF(B644="","",IF(J644+K643&lt;'Dados de Entrada'!$G$7,IF(Simulação!J644+K643&lt;'Dados de Entrada'!$L$7,'Dados de Entrada'!$L$7,J644+K643),'Dados de Entrada'!$G$7))</f>
        <v/>
      </c>
      <c r="L644" s="101" t="str">
        <f>IF(B644="","",IF(AND(J644&gt;0,K644='Dados de Entrada'!$G$7),(J644/(3600*24*VLOOKUP(MONTH(B644),'Dados de Entrada'!$T$11:$V$22,3,FALSE))),0))</f>
        <v/>
      </c>
      <c r="M644" s="26" t="str">
        <f t="shared" si="60"/>
        <v/>
      </c>
      <c r="N644" s="102" t="str">
        <f>IF(B644="","",IF(K644='Dados de Entrada'!$L$7,1,0))</f>
        <v/>
      </c>
      <c r="O644" s="26" t="str">
        <f t="shared" si="61"/>
        <v/>
      </c>
      <c r="P644" s="110" t="str">
        <f>IF(B644="","",'Dados de Entrada'!$L$7)</f>
        <v/>
      </c>
      <c r="Q644" s="103" t="str">
        <f t="shared" si="57"/>
        <v/>
      </c>
      <c r="U644" s="18"/>
    </row>
    <row r="645" spans="1:21" ht="14.25" customHeight="1" x14ac:dyDescent="0.25">
      <c r="A645" s="18"/>
      <c r="B645" s="99" t="str">
        <f>IF(AND(YEAR('Dados de Entrada'!N635)&gt;=$D$18,YEAR('Dados de Entrada'!N635)&lt;=$D$19),'Dados de Entrada'!N635,"")</f>
        <v/>
      </c>
      <c r="C645" s="100" t="str">
        <f t="shared" si="58"/>
        <v/>
      </c>
      <c r="D645" s="97" t="str">
        <f>IF(B645="","",IFERROR(
INDEX('Dados de Entrada'!$K$13:$K$35,MATCH(C645,'Dados de Entrada'!$J$13:$J$35,0)),
INDEX('Dados de Entrada'!$K$13:$K$35,MATCH(C645,'Dados de Entrada'!$J$13:$J$35,1))+
(C645-INDEX('Dados de Entrada'!$J$13:$J$35,MATCH(C645,'Dados de Entrada'!$J$13:$J$35,1)))*
(INDEX('Dados de Entrada'!$K$13:$K$35,MATCH(C645,'Dados de Entrada'!$J$13:$J$35,1)+1)-INDEX('Dados de Entrada'!$K$13:$K$35,MATCH(C645,'Dados de Entrada'!$J$13:$J$35,1)))/
(INDEX('Dados de Entrada'!$J$13:$J$35,MATCH(C645,'Dados de Entrada'!$J$13:$J$35,1)+1)-INDEX('Dados de Entrada'!$J$13:$J$35,MATCH(C645,'Dados de Entrada'!$J$13:$J$35,1)))
))</f>
        <v/>
      </c>
      <c r="E645" s="101" t="str">
        <f>IF(B645="","",('Dados de Entrada'!O635/'Dados de Entrada'!$Q$6)*'Dados de Entrada'!$L$4)</f>
        <v/>
      </c>
      <c r="F645" s="101" t="str">
        <f t="shared" si="59"/>
        <v/>
      </c>
      <c r="G645" s="101" t="str">
        <f>IF(B645="","",VLOOKUP(MONTH(B645),Retiradas!$P$3:$S$14,3,FALSE))</f>
        <v/>
      </c>
      <c r="H645" s="137" t="str">
        <f>IF(B645="","",(VLOOKUP(MONTH(B645),Evaporação!$D$5:$F$16,3,FALSE)/(1000*3600*24*VLOOKUP(MONTH(B645),'Dados de Entrada'!$T$11:$V$22,3,FALSE)))*Simulação!D645)</f>
        <v/>
      </c>
      <c r="I645" s="146"/>
      <c r="J645" s="138" t="str">
        <f>IF(B645="","",(E645+I645-F645-G645-H645)*3600*24*VLOOKUP(MONTH(B645),'Dados de Entrada'!$T$11:$V$22,3,FALSE))</f>
        <v/>
      </c>
      <c r="K645" s="100" t="str">
        <f>IF(B645="","",IF(J645+K644&lt;'Dados de Entrada'!$G$7,IF(Simulação!J645+K644&lt;'Dados de Entrada'!$L$7,'Dados de Entrada'!$L$7,J645+K644),'Dados de Entrada'!$G$7))</f>
        <v/>
      </c>
      <c r="L645" s="101" t="str">
        <f>IF(B645="","",IF(AND(J645&gt;0,K645='Dados de Entrada'!$G$7),(J645/(3600*24*VLOOKUP(MONTH(B645),'Dados de Entrada'!$T$11:$V$22,3,FALSE))),0))</f>
        <v/>
      </c>
      <c r="M645" s="26" t="str">
        <f t="shared" si="60"/>
        <v/>
      </c>
      <c r="N645" s="102" t="str">
        <f>IF(B645="","",IF(K645='Dados de Entrada'!$L$7,1,0))</f>
        <v/>
      </c>
      <c r="O645" s="26" t="str">
        <f t="shared" si="61"/>
        <v/>
      </c>
      <c r="P645" s="110" t="str">
        <f>IF(B645="","",'Dados de Entrada'!$L$7)</f>
        <v/>
      </c>
      <c r="Q645" s="103" t="str">
        <f t="shared" si="57"/>
        <v/>
      </c>
      <c r="U645" s="18"/>
    </row>
    <row r="646" spans="1:21" ht="14.25" customHeight="1" x14ac:dyDescent="0.25">
      <c r="A646" s="18"/>
      <c r="B646" s="99" t="str">
        <f>IF(AND(YEAR('Dados de Entrada'!N636)&gt;=$D$18,YEAR('Dados de Entrada'!N636)&lt;=$D$19),'Dados de Entrada'!N636,"")</f>
        <v/>
      </c>
      <c r="C646" s="100" t="str">
        <f t="shared" si="58"/>
        <v/>
      </c>
      <c r="D646" s="97" t="str">
        <f>IF(B646="","",IFERROR(
INDEX('Dados de Entrada'!$K$13:$K$35,MATCH(C646,'Dados de Entrada'!$J$13:$J$35,0)),
INDEX('Dados de Entrada'!$K$13:$K$35,MATCH(C646,'Dados de Entrada'!$J$13:$J$35,1))+
(C646-INDEX('Dados de Entrada'!$J$13:$J$35,MATCH(C646,'Dados de Entrada'!$J$13:$J$35,1)))*
(INDEX('Dados de Entrada'!$K$13:$K$35,MATCH(C646,'Dados de Entrada'!$J$13:$J$35,1)+1)-INDEX('Dados de Entrada'!$K$13:$K$35,MATCH(C646,'Dados de Entrada'!$J$13:$J$35,1)))/
(INDEX('Dados de Entrada'!$J$13:$J$35,MATCH(C646,'Dados de Entrada'!$J$13:$J$35,1)+1)-INDEX('Dados de Entrada'!$J$13:$J$35,MATCH(C646,'Dados de Entrada'!$J$13:$J$35,1)))
))</f>
        <v/>
      </c>
      <c r="E646" s="101" t="str">
        <f>IF(B646="","",('Dados de Entrada'!O636/'Dados de Entrada'!$Q$6)*'Dados de Entrada'!$L$4)</f>
        <v/>
      </c>
      <c r="F646" s="101" t="str">
        <f t="shared" si="59"/>
        <v/>
      </c>
      <c r="G646" s="101" t="str">
        <f>IF(B646="","",VLOOKUP(MONTH(B646),Retiradas!$P$3:$S$14,3,FALSE))</f>
        <v/>
      </c>
      <c r="H646" s="137" t="str">
        <f>IF(B646="","",(VLOOKUP(MONTH(B646),Evaporação!$D$5:$F$16,3,FALSE)/(1000*3600*24*VLOOKUP(MONTH(B646),'Dados de Entrada'!$T$11:$V$22,3,FALSE)))*Simulação!D646)</f>
        <v/>
      </c>
      <c r="I646" s="146"/>
      <c r="J646" s="138" t="str">
        <f>IF(B646="","",(E646+I646-F646-G646-H646)*3600*24*VLOOKUP(MONTH(B646),'Dados de Entrada'!$T$11:$V$22,3,FALSE))</f>
        <v/>
      </c>
      <c r="K646" s="100" t="str">
        <f>IF(B646="","",IF(J646+K645&lt;'Dados de Entrada'!$G$7,IF(Simulação!J646+K645&lt;'Dados de Entrada'!$L$7,'Dados de Entrada'!$L$7,J646+K645),'Dados de Entrada'!$G$7))</f>
        <v/>
      </c>
      <c r="L646" s="101" t="str">
        <f>IF(B646="","",IF(AND(J646&gt;0,K646='Dados de Entrada'!$G$7),(J646/(3600*24*VLOOKUP(MONTH(B646),'Dados de Entrada'!$T$11:$V$22,3,FALSE))),0))</f>
        <v/>
      </c>
      <c r="M646" s="26" t="str">
        <f t="shared" si="60"/>
        <v/>
      </c>
      <c r="N646" s="102" t="str">
        <f>IF(B646="","",IF(K646='Dados de Entrada'!$L$7,1,0))</f>
        <v/>
      </c>
      <c r="O646" s="26" t="str">
        <f t="shared" si="61"/>
        <v/>
      </c>
      <c r="P646" s="110" t="str">
        <f>IF(B646="","",'Dados de Entrada'!$L$7)</f>
        <v/>
      </c>
      <c r="Q646" s="103" t="str">
        <f t="shared" si="57"/>
        <v/>
      </c>
      <c r="U646" s="18"/>
    </row>
    <row r="647" spans="1:21" ht="14.25" customHeight="1" x14ac:dyDescent="0.25">
      <c r="A647" s="18"/>
      <c r="B647" s="99" t="str">
        <f>IF(AND(YEAR('Dados de Entrada'!N637)&gt;=$D$18,YEAR('Dados de Entrada'!N637)&lt;=$D$19),'Dados de Entrada'!N637,"")</f>
        <v/>
      </c>
      <c r="C647" s="100" t="str">
        <f t="shared" si="58"/>
        <v/>
      </c>
      <c r="D647" s="97" t="str">
        <f>IF(B647="","",IFERROR(
INDEX('Dados de Entrada'!$K$13:$K$35,MATCH(C647,'Dados de Entrada'!$J$13:$J$35,0)),
INDEX('Dados de Entrada'!$K$13:$K$35,MATCH(C647,'Dados de Entrada'!$J$13:$J$35,1))+
(C647-INDEX('Dados de Entrada'!$J$13:$J$35,MATCH(C647,'Dados de Entrada'!$J$13:$J$35,1)))*
(INDEX('Dados de Entrada'!$K$13:$K$35,MATCH(C647,'Dados de Entrada'!$J$13:$J$35,1)+1)-INDEX('Dados de Entrada'!$K$13:$K$35,MATCH(C647,'Dados de Entrada'!$J$13:$J$35,1)))/
(INDEX('Dados de Entrada'!$J$13:$J$35,MATCH(C647,'Dados de Entrada'!$J$13:$J$35,1)+1)-INDEX('Dados de Entrada'!$J$13:$J$35,MATCH(C647,'Dados de Entrada'!$J$13:$J$35,1)))
))</f>
        <v/>
      </c>
      <c r="E647" s="101" t="str">
        <f>IF(B647="","",('Dados de Entrada'!O637/'Dados de Entrada'!$Q$6)*'Dados de Entrada'!$L$4)</f>
        <v/>
      </c>
      <c r="F647" s="101" t="str">
        <f t="shared" si="59"/>
        <v/>
      </c>
      <c r="G647" s="101" t="str">
        <f>IF(B647="","",VLOOKUP(MONTH(B647),Retiradas!$P$3:$S$14,3,FALSE))</f>
        <v/>
      </c>
      <c r="H647" s="137" t="str">
        <f>IF(B647="","",(VLOOKUP(MONTH(B647),Evaporação!$D$5:$F$16,3,FALSE)/(1000*3600*24*VLOOKUP(MONTH(B647),'Dados de Entrada'!$T$11:$V$22,3,FALSE)))*Simulação!D647)</f>
        <v/>
      </c>
      <c r="I647" s="146"/>
      <c r="J647" s="138" t="str">
        <f>IF(B647="","",(E647+I647-F647-G647-H647)*3600*24*VLOOKUP(MONTH(B647),'Dados de Entrada'!$T$11:$V$22,3,FALSE))</f>
        <v/>
      </c>
      <c r="K647" s="100" t="str">
        <f>IF(B647="","",IF(J647+K646&lt;'Dados de Entrada'!$G$7,IF(Simulação!J647+K646&lt;'Dados de Entrada'!$L$7,'Dados de Entrada'!$L$7,J647+K646),'Dados de Entrada'!$G$7))</f>
        <v/>
      </c>
      <c r="L647" s="101" t="str">
        <f>IF(B647="","",IF(AND(J647&gt;0,K647='Dados de Entrada'!$G$7),(J647/(3600*24*VLOOKUP(MONTH(B647),'Dados de Entrada'!$T$11:$V$22,3,FALSE))),0))</f>
        <v/>
      </c>
      <c r="M647" s="26" t="str">
        <f t="shared" si="60"/>
        <v/>
      </c>
      <c r="N647" s="102" t="str">
        <f>IF(B647="","",IF(K647='Dados de Entrada'!$L$7,1,0))</f>
        <v/>
      </c>
      <c r="O647" s="26" t="str">
        <f t="shared" si="61"/>
        <v/>
      </c>
      <c r="P647" s="110" t="str">
        <f>IF(B647="","",'Dados de Entrada'!$L$7)</f>
        <v/>
      </c>
      <c r="Q647" s="103" t="str">
        <f t="shared" si="57"/>
        <v/>
      </c>
      <c r="U647" s="18"/>
    </row>
    <row r="648" spans="1:21" ht="14.25" customHeight="1" x14ac:dyDescent="0.25">
      <c r="A648" s="18"/>
      <c r="B648" s="99" t="str">
        <f>IF(AND(YEAR('Dados de Entrada'!N638)&gt;=$D$18,YEAR('Dados de Entrada'!N638)&lt;=$D$19),'Dados de Entrada'!N638,"")</f>
        <v/>
      </c>
      <c r="C648" s="100" t="str">
        <f t="shared" si="58"/>
        <v/>
      </c>
      <c r="D648" s="97" t="str">
        <f>IF(B648="","",IFERROR(
INDEX('Dados de Entrada'!$K$13:$K$35,MATCH(C648,'Dados de Entrada'!$J$13:$J$35,0)),
INDEX('Dados de Entrada'!$K$13:$K$35,MATCH(C648,'Dados de Entrada'!$J$13:$J$35,1))+
(C648-INDEX('Dados de Entrada'!$J$13:$J$35,MATCH(C648,'Dados de Entrada'!$J$13:$J$35,1)))*
(INDEX('Dados de Entrada'!$K$13:$K$35,MATCH(C648,'Dados de Entrada'!$J$13:$J$35,1)+1)-INDEX('Dados de Entrada'!$K$13:$K$35,MATCH(C648,'Dados de Entrada'!$J$13:$J$35,1)))/
(INDEX('Dados de Entrada'!$J$13:$J$35,MATCH(C648,'Dados de Entrada'!$J$13:$J$35,1)+1)-INDEX('Dados de Entrada'!$J$13:$J$35,MATCH(C648,'Dados de Entrada'!$J$13:$J$35,1)))
))</f>
        <v/>
      </c>
      <c r="E648" s="101" t="str">
        <f>IF(B648="","",('Dados de Entrada'!O638/'Dados de Entrada'!$Q$6)*'Dados de Entrada'!$L$4)</f>
        <v/>
      </c>
      <c r="F648" s="101" t="str">
        <f t="shared" si="59"/>
        <v/>
      </c>
      <c r="G648" s="101" t="str">
        <f>IF(B648="","",VLOOKUP(MONTH(B648),Retiradas!$P$3:$S$14,3,FALSE))</f>
        <v/>
      </c>
      <c r="H648" s="137" t="str">
        <f>IF(B648="","",(VLOOKUP(MONTH(B648),Evaporação!$D$5:$F$16,3,FALSE)/(1000*3600*24*VLOOKUP(MONTH(B648),'Dados de Entrada'!$T$11:$V$22,3,FALSE)))*Simulação!D648)</f>
        <v/>
      </c>
      <c r="I648" s="146"/>
      <c r="J648" s="138" t="str">
        <f>IF(B648="","",(E648+I648-F648-G648-H648)*3600*24*VLOOKUP(MONTH(B648),'Dados de Entrada'!$T$11:$V$22,3,FALSE))</f>
        <v/>
      </c>
      <c r="K648" s="100" t="str">
        <f>IF(B648="","",IF(J648+K647&lt;'Dados de Entrada'!$G$7,IF(Simulação!J648+K647&lt;'Dados de Entrada'!$L$7,'Dados de Entrada'!$L$7,J648+K647),'Dados de Entrada'!$G$7))</f>
        <v/>
      </c>
      <c r="L648" s="101" t="str">
        <f>IF(B648="","",IF(AND(J648&gt;0,K648='Dados de Entrada'!$G$7),(J648/(3600*24*VLOOKUP(MONTH(B648),'Dados de Entrada'!$T$11:$V$22,3,FALSE))),0))</f>
        <v/>
      </c>
      <c r="M648" s="26" t="str">
        <f t="shared" si="60"/>
        <v/>
      </c>
      <c r="N648" s="102" t="str">
        <f>IF(B648="","",IF(K648='Dados de Entrada'!$L$7,1,0))</f>
        <v/>
      </c>
      <c r="O648" s="26" t="str">
        <f t="shared" si="61"/>
        <v/>
      </c>
      <c r="P648" s="110" t="str">
        <f>IF(B648="","",'Dados de Entrada'!$L$7)</f>
        <v/>
      </c>
      <c r="Q648" s="103" t="str">
        <f t="shared" si="57"/>
        <v/>
      </c>
      <c r="U648" s="18"/>
    </row>
    <row r="649" spans="1:21" ht="14.25" customHeight="1" x14ac:dyDescent="0.25">
      <c r="A649" s="18"/>
      <c r="B649" s="99" t="str">
        <f>IF(AND(YEAR('Dados de Entrada'!N639)&gt;=$D$18,YEAR('Dados de Entrada'!N639)&lt;=$D$19),'Dados de Entrada'!N639,"")</f>
        <v/>
      </c>
      <c r="C649" s="100" t="str">
        <f t="shared" si="58"/>
        <v/>
      </c>
      <c r="D649" s="97" t="str">
        <f>IF(B649="","",IFERROR(
INDEX('Dados de Entrada'!$K$13:$K$35,MATCH(C649,'Dados de Entrada'!$J$13:$J$35,0)),
INDEX('Dados de Entrada'!$K$13:$K$35,MATCH(C649,'Dados de Entrada'!$J$13:$J$35,1))+
(C649-INDEX('Dados de Entrada'!$J$13:$J$35,MATCH(C649,'Dados de Entrada'!$J$13:$J$35,1)))*
(INDEX('Dados de Entrada'!$K$13:$K$35,MATCH(C649,'Dados de Entrada'!$J$13:$J$35,1)+1)-INDEX('Dados de Entrada'!$K$13:$K$35,MATCH(C649,'Dados de Entrada'!$J$13:$J$35,1)))/
(INDEX('Dados de Entrada'!$J$13:$J$35,MATCH(C649,'Dados de Entrada'!$J$13:$J$35,1)+1)-INDEX('Dados de Entrada'!$J$13:$J$35,MATCH(C649,'Dados de Entrada'!$J$13:$J$35,1)))
))</f>
        <v/>
      </c>
      <c r="E649" s="101" t="str">
        <f>IF(B649="","",('Dados de Entrada'!O639/'Dados de Entrada'!$Q$6)*'Dados de Entrada'!$L$4)</f>
        <v/>
      </c>
      <c r="F649" s="101" t="str">
        <f t="shared" si="59"/>
        <v/>
      </c>
      <c r="G649" s="101" t="str">
        <f>IF(B649="","",VLOOKUP(MONTH(B649),Retiradas!$P$3:$S$14,3,FALSE))</f>
        <v/>
      </c>
      <c r="H649" s="137" t="str">
        <f>IF(B649="","",(VLOOKUP(MONTH(B649),Evaporação!$D$5:$F$16,3,FALSE)/(1000*3600*24*VLOOKUP(MONTH(B649),'Dados de Entrada'!$T$11:$V$22,3,FALSE)))*Simulação!D649)</f>
        <v/>
      </c>
      <c r="I649" s="146"/>
      <c r="J649" s="138" t="str">
        <f>IF(B649="","",(E649+I649-F649-G649-H649)*3600*24*VLOOKUP(MONTH(B649),'Dados de Entrada'!$T$11:$V$22,3,FALSE))</f>
        <v/>
      </c>
      <c r="K649" s="100" t="str">
        <f>IF(B649="","",IF(J649+K648&lt;'Dados de Entrada'!$G$7,IF(Simulação!J649+K648&lt;'Dados de Entrada'!$L$7,'Dados de Entrada'!$L$7,J649+K648),'Dados de Entrada'!$G$7))</f>
        <v/>
      </c>
      <c r="L649" s="101" t="str">
        <f>IF(B649="","",IF(AND(J649&gt;0,K649='Dados de Entrada'!$G$7),(J649/(3600*24*VLOOKUP(MONTH(B649),'Dados de Entrada'!$T$11:$V$22,3,FALSE))),0))</f>
        <v/>
      </c>
      <c r="M649" s="26" t="str">
        <f t="shared" si="60"/>
        <v/>
      </c>
      <c r="N649" s="102" t="str">
        <f>IF(B649="","",IF(K649='Dados de Entrada'!$L$7,1,0))</f>
        <v/>
      </c>
      <c r="O649" s="26" t="str">
        <f t="shared" si="61"/>
        <v/>
      </c>
      <c r="P649" s="110" t="str">
        <f>IF(B649="","",'Dados de Entrada'!$L$7)</f>
        <v/>
      </c>
      <c r="Q649" s="103" t="str">
        <f t="shared" si="57"/>
        <v/>
      </c>
      <c r="U649" s="18"/>
    </row>
    <row r="650" spans="1:21" ht="14.25" customHeight="1" x14ac:dyDescent="0.25">
      <c r="A650" s="18"/>
      <c r="B650" s="99" t="str">
        <f>IF(AND(YEAR('Dados de Entrada'!N640)&gt;=$D$18,YEAR('Dados de Entrada'!N640)&lt;=$D$19),'Dados de Entrada'!N640,"")</f>
        <v/>
      </c>
      <c r="C650" s="100" t="str">
        <f t="shared" si="58"/>
        <v/>
      </c>
      <c r="D650" s="97" t="str">
        <f>IF(B650="","",IFERROR(
INDEX('Dados de Entrada'!$K$13:$K$35,MATCH(C650,'Dados de Entrada'!$J$13:$J$35,0)),
INDEX('Dados de Entrada'!$K$13:$K$35,MATCH(C650,'Dados de Entrada'!$J$13:$J$35,1))+
(C650-INDEX('Dados de Entrada'!$J$13:$J$35,MATCH(C650,'Dados de Entrada'!$J$13:$J$35,1)))*
(INDEX('Dados de Entrada'!$K$13:$K$35,MATCH(C650,'Dados de Entrada'!$J$13:$J$35,1)+1)-INDEX('Dados de Entrada'!$K$13:$K$35,MATCH(C650,'Dados de Entrada'!$J$13:$J$35,1)))/
(INDEX('Dados de Entrada'!$J$13:$J$35,MATCH(C650,'Dados de Entrada'!$J$13:$J$35,1)+1)-INDEX('Dados de Entrada'!$J$13:$J$35,MATCH(C650,'Dados de Entrada'!$J$13:$J$35,1)))
))</f>
        <v/>
      </c>
      <c r="E650" s="101" t="str">
        <f>IF(B650="","",('Dados de Entrada'!O640/'Dados de Entrada'!$Q$6)*'Dados de Entrada'!$L$4)</f>
        <v/>
      </c>
      <c r="F650" s="101" t="str">
        <f t="shared" si="59"/>
        <v/>
      </c>
      <c r="G650" s="101" t="str">
        <f>IF(B650="","",VLOOKUP(MONTH(B650),Retiradas!$P$3:$S$14,3,FALSE))</f>
        <v/>
      </c>
      <c r="H650" s="137" t="str">
        <f>IF(B650="","",(VLOOKUP(MONTH(B650),Evaporação!$D$5:$F$16,3,FALSE)/(1000*3600*24*VLOOKUP(MONTH(B650),'Dados de Entrada'!$T$11:$V$22,3,FALSE)))*Simulação!D650)</f>
        <v/>
      </c>
      <c r="I650" s="146"/>
      <c r="J650" s="138" t="str">
        <f>IF(B650="","",(E650+I650-F650-G650-H650)*3600*24*VLOOKUP(MONTH(B650),'Dados de Entrada'!$T$11:$V$22,3,FALSE))</f>
        <v/>
      </c>
      <c r="K650" s="100" t="str">
        <f>IF(B650="","",IF(J650+K649&lt;'Dados de Entrada'!$G$7,IF(Simulação!J650+K649&lt;'Dados de Entrada'!$L$7,'Dados de Entrada'!$L$7,J650+K649),'Dados de Entrada'!$G$7))</f>
        <v/>
      </c>
      <c r="L650" s="101" t="str">
        <f>IF(B650="","",IF(AND(J650&gt;0,K650='Dados de Entrada'!$G$7),(J650/(3600*24*VLOOKUP(MONTH(B650),'Dados de Entrada'!$T$11:$V$22,3,FALSE))),0))</f>
        <v/>
      </c>
      <c r="M650" s="26" t="str">
        <f t="shared" si="60"/>
        <v/>
      </c>
      <c r="N650" s="102" t="str">
        <f>IF(B650="","",IF(K650='Dados de Entrada'!$L$7,1,0))</f>
        <v/>
      </c>
      <c r="O650" s="26" t="str">
        <f t="shared" si="61"/>
        <v/>
      </c>
      <c r="P650" s="110" t="str">
        <f>IF(B650="","",'Dados de Entrada'!$L$7)</f>
        <v/>
      </c>
      <c r="Q650" s="103" t="str">
        <f t="shared" si="57"/>
        <v/>
      </c>
      <c r="U650" s="18"/>
    </row>
    <row r="651" spans="1:21" ht="14.25" customHeight="1" x14ac:dyDescent="0.25">
      <c r="A651" s="18"/>
      <c r="B651" s="99" t="str">
        <f>IF(AND(YEAR('Dados de Entrada'!N641)&gt;=$D$18,YEAR('Dados de Entrada'!N641)&lt;=$D$19),'Dados de Entrada'!N641,"")</f>
        <v/>
      </c>
      <c r="C651" s="100" t="str">
        <f t="shared" si="58"/>
        <v/>
      </c>
      <c r="D651" s="97" t="str">
        <f>IF(B651="","",IFERROR(
INDEX('Dados de Entrada'!$K$13:$K$35,MATCH(C651,'Dados de Entrada'!$J$13:$J$35,0)),
INDEX('Dados de Entrada'!$K$13:$K$35,MATCH(C651,'Dados de Entrada'!$J$13:$J$35,1))+
(C651-INDEX('Dados de Entrada'!$J$13:$J$35,MATCH(C651,'Dados de Entrada'!$J$13:$J$35,1)))*
(INDEX('Dados de Entrada'!$K$13:$K$35,MATCH(C651,'Dados de Entrada'!$J$13:$J$35,1)+1)-INDEX('Dados de Entrada'!$K$13:$K$35,MATCH(C651,'Dados de Entrada'!$J$13:$J$35,1)))/
(INDEX('Dados de Entrada'!$J$13:$J$35,MATCH(C651,'Dados de Entrada'!$J$13:$J$35,1)+1)-INDEX('Dados de Entrada'!$J$13:$J$35,MATCH(C651,'Dados de Entrada'!$J$13:$J$35,1)))
))</f>
        <v/>
      </c>
      <c r="E651" s="101" t="str">
        <f>IF(B651="","",('Dados de Entrada'!O641/'Dados de Entrada'!$Q$6)*'Dados de Entrada'!$L$4)</f>
        <v/>
      </c>
      <c r="F651" s="101" t="str">
        <f t="shared" si="59"/>
        <v/>
      </c>
      <c r="G651" s="101" t="str">
        <f>IF(B651="","",VLOOKUP(MONTH(B651),Retiradas!$P$3:$S$14,3,FALSE))</f>
        <v/>
      </c>
      <c r="H651" s="137" t="str">
        <f>IF(B651="","",(VLOOKUP(MONTH(B651),Evaporação!$D$5:$F$16,3,FALSE)/(1000*3600*24*VLOOKUP(MONTH(B651),'Dados de Entrada'!$T$11:$V$22,3,FALSE)))*Simulação!D651)</f>
        <v/>
      </c>
      <c r="I651" s="146"/>
      <c r="J651" s="138" t="str">
        <f>IF(B651="","",(E651+I651-F651-G651-H651)*3600*24*VLOOKUP(MONTH(B651),'Dados de Entrada'!$T$11:$V$22,3,FALSE))</f>
        <v/>
      </c>
      <c r="K651" s="100" t="str">
        <f>IF(B651="","",IF(J651+K650&lt;'Dados de Entrada'!$G$7,IF(Simulação!J651+K650&lt;'Dados de Entrada'!$L$7,'Dados de Entrada'!$L$7,J651+K650),'Dados de Entrada'!$G$7))</f>
        <v/>
      </c>
      <c r="L651" s="101" t="str">
        <f>IF(B651="","",IF(AND(J651&gt;0,K651='Dados de Entrada'!$G$7),(J651/(3600*24*VLOOKUP(MONTH(B651),'Dados de Entrada'!$T$11:$V$22,3,FALSE))),0))</f>
        <v/>
      </c>
      <c r="M651" s="26" t="str">
        <f t="shared" si="60"/>
        <v/>
      </c>
      <c r="N651" s="102" t="str">
        <f>IF(B651="","",IF(K651='Dados de Entrada'!$L$7,1,0))</f>
        <v/>
      </c>
      <c r="O651" s="26" t="str">
        <f t="shared" si="61"/>
        <v/>
      </c>
      <c r="P651" s="110" t="str">
        <f>IF(B651="","",'Dados de Entrada'!$L$7)</f>
        <v/>
      </c>
      <c r="Q651" s="103" t="str">
        <f t="shared" si="57"/>
        <v/>
      </c>
      <c r="U651" s="18"/>
    </row>
    <row r="652" spans="1:21" ht="14.25" customHeight="1" x14ac:dyDescent="0.25">
      <c r="A652" s="18"/>
      <c r="B652" s="99" t="str">
        <f>IF(AND(YEAR('Dados de Entrada'!N642)&gt;=$D$18,YEAR('Dados de Entrada'!N642)&lt;=$D$19),'Dados de Entrada'!N642,"")</f>
        <v/>
      </c>
      <c r="C652" s="100" t="str">
        <f t="shared" si="58"/>
        <v/>
      </c>
      <c r="D652" s="97" t="str">
        <f>IF(B652="","",IFERROR(
INDEX('Dados de Entrada'!$K$13:$K$35,MATCH(C652,'Dados de Entrada'!$J$13:$J$35,0)),
INDEX('Dados de Entrada'!$K$13:$K$35,MATCH(C652,'Dados de Entrada'!$J$13:$J$35,1))+
(C652-INDEX('Dados de Entrada'!$J$13:$J$35,MATCH(C652,'Dados de Entrada'!$J$13:$J$35,1)))*
(INDEX('Dados de Entrada'!$K$13:$K$35,MATCH(C652,'Dados de Entrada'!$J$13:$J$35,1)+1)-INDEX('Dados de Entrada'!$K$13:$K$35,MATCH(C652,'Dados de Entrada'!$J$13:$J$35,1)))/
(INDEX('Dados de Entrada'!$J$13:$J$35,MATCH(C652,'Dados de Entrada'!$J$13:$J$35,1)+1)-INDEX('Dados de Entrada'!$J$13:$J$35,MATCH(C652,'Dados de Entrada'!$J$13:$J$35,1)))
))</f>
        <v/>
      </c>
      <c r="E652" s="101" t="str">
        <f>IF(B652="","",('Dados de Entrada'!O642/'Dados de Entrada'!$Q$6)*'Dados de Entrada'!$L$4)</f>
        <v/>
      </c>
      <c r="F652" s="101" t="str">
        <f t="shared" si="59"/>
        <v/>
      </c>
      <c r="G652" s="101" t="str">
        <f>IF(B652="","",VLOOKUP(MONTH(B652),Retiradas!$P$3:$S$14,3,FALSE))</f>
        <v/>
      </c>
      <c r="H652" s="137" t="str">
        <f>IF(B652="","",(VLOOKUP(MONTH(B652),Evaporação!$D$5:$F$16,3,FALSE)/(1000*3600*24*VLOOKUP(MONTH(B652),'Dados de Entrada'!$T$11:$V$22,3,FALSE)))*Simulação!D652)</f>
        <v/>
      </c>
      <c r="I652" s="146"/>
      <c r="J652" s="138" t="str">
        <f>IF(B652="","",(E652+I652-F652-G652-H652)*3600*24*VLOOKUP(MONTH(B652),'Dados de Entrada'!$T$11:$V$22,3,FALSE))</f>
        <v/>
      </c>
      <c r="K652" s="100" t="str">
        <f>IF(B652="","",IF(J652+K651&lt;'Dados de Entrada'!$G$7,IF(Simulação!J652+K651&lt;'Dados de Entrada'!$L$7,'Dados de Entrada'!$L$7,J652+K651),'Dados de Entrada'!$G$7))</f>
        <v/>
      </c>
      <c r="L652" s="101" t="str">
        <f>IF(B652="","",IF(AND(J652&gt;0,K652='Dados de Entrada'!$G$7),(J652/(3600*24*VLOOKUP(MONTH(B652),'Dados de Entrada'!$T$11:$V$22,3,FALSE))),0))</f>
        <v/>
      </c>
      <c r="M652" s="26" t="str">
        <f t="shared" si="60"/>
        <v/>
      </c>
      <c r="N652" s="102" t="str">
        <f>IF(B652="","",IF(K652='Dados de Entrada'!$L$7,1,0))</f>
        <v/>
      </c>
      <c r="O652" s="26" t="str">
        <f t="shared" si="61"/>
        <v/>
      </c>
      <c r="P652" s="110" t="str">
        <f>IF(B652="","",'Dados de Entrada'!$L$7)</f>
        <v/>
      </c>
      <c r="Q652" s="103" t="str">
        <f t="shared" si="57"/>
        <v/>
      </c>
      <c r="U652" s="18"/>
    </row>
    <row r="653" spans="1:21" ht="14.25" customHeight="1" x14ac:dyDescent="0.25">
      <c r="A653" s="18"/>
      <c r="B653" s="99" t="str">
        <f>IF(AND(YEAR('Dados de Entrada'!N643)&gt;=$D$18,YEAR('Dados de Entrada'!N643)&lt;=$D$19),'Dados de Entrada'!N643,"")</f>
        <v/>
      </c>
      <c r="C653" s="100" t="str">
        <f t="shared" si="58"/>
        <v/>
      </c>
      <c r="D653" s="97" t="str">
        <f>IF(B653="","",IFERROR(
INDEX('Dados de Entrada'!$K$13:$K$35,MATCH(C653,'Dados de Entrada'!$J$13:$J$35,0)),
INDEX('Dados de Entrada'!$K$13:$K$35,MATCH(C653,'Dados de Entrada'!$J$13:$J$35,1))+
(C653-INDEX('Dados de Entrada'!$J$13:$J$35,MATCH(C653,'Dados de Entrada'!$J$13:$J$35,1)))*
(INDEX('Dados de Entrada'!$K$13:$K$35,MATCH(C653,'Dados de Entrada'!$J$13:$J$35,1)+1)-INDEX('Dados de Entrada'!$K$13:$K$35,MATCH(C653,'Dados de Entrada'!$J$13:$J$35,1)))/
(INDEX('Dados de Entrada'!$J$13:$J$35,MATCH(C653,'Dados de Entrada'!$J$13:$J$35,1)+1)-INDEX('Dados de Entrada'!$J$13:$J$35,MATCH(C653,'Dados de Entrada'!$J$13:$J$35,1)))
))</f>
        <v/>
      </c>
      <c r="E653" s="101" t="str">
        <f>IF(B653="","",('Dados de Entrada'!O643/'Dados de Entrada'!$Q$6)*'Dados de Entrada'!$L$4)</f>
        <v/>
      </c>
      <c r="F653" s="101" t="str">
        <f t="shared" si="59"/>
        <v/>
      </c>
      <c r="G653" s="101" t="str">
        <f>IF(B653="","",VLOOKUP(MONTH(B653),Retiradas!$P$3:$S$14,3,FALSE))</f>
        <v/>
      </c>
      <c r="H653" s="137" t="str">
        <f>IF(B653="","",(VLOOKUP(MONTH(B653),Evaporação!$D$5:$F$16,3,FALSE)/(1000*3600*24*VLOOKUP(MONTH(B653),'Dados de Entrada'!$T$11:$V$22,3,FALSE)))*Simulação!D653)</f>
        <v/>
      </c>
      <c r="I653" s="146"/>
      <c r="J653" s="138" t="str">
        <f>IF(B653="","",(E653+I653-F653-G653-H653)*3600*24*VLOOKUP(MONTH(B653),'Dados de Entrada'!$T$11:$V$22,3,FALSE))</f>
        <v/>
      </c>
      <c r="K653" s="100" t="str">
        <f>IF(B653="","",IF(J653+K652&lt;'Dados de Entrada'!$G$7,IF(Simulação!J653+K652&lt;'Dados de Entrada'!$L$7,'Dados de Entrada'!$L$7,J653+K652),'Dados de Entrada'!$G$7))</f>
        <v/>
      </c>
      <c r="L653" s="101" t="str">
        <f>IF(B653="","",IF(AND(J653&gt;0,K653='Dados de Entrada'!$G$7),(J653/(3600*24*VLOOKUP(MONTH(B653),'Dados de Entrada'!$T$11:$V$22,3,FALSE))),0))</f>
        <v/>
      </c>
      <c r="M653" s="26" t="str">
        <f t="shared" si="60"/>
        <v/>
      </c>
      <c r="N653" s="102" t="str">
        <f>IF(B653="","",IF(K653='Dados de Entrada'!$L$7,1,0))</f>
        <v/>
      </c>
      <c r="O653" s="26" t="str">
        <f t="shared" si="61"/>
        <v/>
      </c>
      <c r="P653" s="110" t="str">
        <f>IF(B653="","",'Dados de Entrada'!$L$7)</f>
        <v/>
      </c>
      <c r="Q653" s="103" t="str">
        <f t="shared" si="57"/>
        <v/>
      </c>
      <c r="U653" s="18"/>
    </row>
    <row r="654" spans="1:21" ht="14.25" customHeight="1" x14ac:dyDescent="0.25">
      <c r="A654" s="18"/>
      <c r="B654" s="99" t="str">
        <f>IF(AND(YEAR('Dados de Entrada'!N644)&gt;=$D$18,YEAR('Dados de Entrada'!N644)&lt;=$D$19),'Dados de Entrada'!N644,"")</f>
        <v/>
      </c>
      <c r="C654" s="100" t="str">
        <f t="shared" si="58"/>
        <v/>
      </c>
      <c r="D654" s="97" t="str">
        <f>IF(B654="","",IFERROR(
INDEX('Dados de Entrada'!$K$13:$K$35,MATCH(C654,'Dados de Entrada'!$J$13:$J$35,0)),
INDEX('Dados de Entrada'!$K$13:$K$35,MATCH(C654,'Dados de Entrada'!$J$13:$J$35,1))+
(C654-INDEX('Dados de Entrada'!$J$13:$J$35,MATCH(C654,'Dados de Entrada'!$J$13:$J$35,1)))*
(INDEX('Dados de Entrada'!$K$13:$K$35,MATCH(C654,'Dados de Entrada'!$J$13:$J$35,1)+1)-INDEX('Dados de Entrada'!$K$13:$K$35,MATCH(C654,'Dados de Entrada'!$J$13:$J$35,1)))/
(INDEX('Dados de Entrada'!$J$13:$J$35,MATCH(C654,'Dados de Entrada'!$J$13:$J$35,1)+1)-INDEX('Dados de Entrada'!$J$13:$J$35,MATCH(C654,'Dados de Entrada'!$J$13:$J$35,1)))
))</f>
        <v/>
      </c>
      <c r="E654" s="101" t="str">
        <f>IF(B654="","",('Dados de Entrada'!O644/'Dados de Entrada'!$Q$6)*'Dados de Entrada'!$L$4)</f>
        <v/>
      </c>
      <c r="F654" s="101" t="str">
        <f t="shared" si="59"/>
        <v/>
      </c>
      <c r="G654" s="101" t="str">
        <f>IF(B654="","",VLOOKUP(MONTH(B654),Retiradas!$P$3:$S$14,3,FALSE))</f>
        <v/>
      </c>
      <c r="H654" s="137" t="str">
        <f>IF(B654="","",(VLOOKUP(MONTH(B654),Evaporação!$D$5:$F$16,3,FALSE)/(1000*3600*24*VLOOKUP(MONTH(B654),'Dados de Entrada'!$T$11:$V$22,3,FALSE)))*Simulação!D654)</f>
        <v/>
      </c>
      <c r="I654" s="146"/>
      <c r="J654" s="138" t="str">
        <f>IF(B654="","",(E654+I654-F654-G654-H654)*3600*24*VLOOKUP(MONTH(B654),'Dados de Entrada'!$T$11:$V$22,3,FALSE))</f>
        <v/>
      </c>
      <c r="K654" s="100" t="str">
        <f>IF(B654="","",IF(J654+K653&lt;'Dados de Entrada'!$G$7,IF(Simulação!J654+K653&lt;'Dados de Entrada'!$L$7,'Dados de Entrada'!$L$7,J654+K653),'Dados de Entrada'!$G$7))</f>
        <v/>
      </c>
      <c r="L654" s="101" t="str">
        <f>IF(B654="","",IF(AND(J654&gt;0,K654='Dados de Entrada'!$G$7),(J654/(3600*24*VLOOKUP(MONTH(B654),'Dados de Entrada'!$T$11:$V$22,3,FALSE))),0))</f>
        <v/>
      </c>
      <c r="M654" s="26" t="str">
        <f t="shared" si="60"/>
        <v/>
      </c>
      <c r="N654" s="102" t="str">
        <f>IF(B654="","",IF(K654='Dados de Entrada'!$L$7,1,0))</f>
        <v/>
      </c>
      <c r="O654" s="26" t="str">
        <f t="shared" si="61"/>
        <v/>
      </c>
      <c r="P654" s="110" t="str">
        <f>IF(B654="","",'Dados de Entrada'!$L$7)</f>
        <v/>
      </c>
      <c r="Q654" s="103" t="str">
        <f t="shared" si="57"/>
        <v/>
      </c>
      <c r="U654" s="18"/>
    </row>
    <row r="655" spans="1:21" ht="14.25" customHeight="1" x14ac:dyDescent="0.25">
      <c r="A655" s="18"/>
      <c r="B655" s="99" t="str">
        <f>IF(AND(YEAR('Dados de Entrada'!N645)&gt;=$D$18,YEAR('Dados de Entrada'!N645)&lt;=$D$19),'Dados de Entrada'!N645,"")</f>
        <v/>
      </c>
      <c r="C655" s="100" t="str">
        <f t="shared" si="58"/>
        <v/>
      </c>
      <c r="D655" s="97" t="str">
        <f>IF(B655="","",IFERROR(
INDEX('Dados de Entrada'!$K$13:$K$35,MATCH(C655,'Dados de Entrada'!$J$13:$J$35,0)),
INDEX('Dados de Entrada'!$K$13:$K$35,MATCH(C655,'Dados de Entrada'!$J$13:$J$35,1))+
(C655-INDEX('Dados de Entrada'!$J$13:$J$35,MATCH(C655,'Dados de Entrada'!$J$13:$J$35,1)))*
(INDEX('Dados de Entrada'!$K$13:$K$35,MATCH(C655,'Dados de Entrada'!$J$13:$J$35,1)+1)-INDEX('Dados de Entrada'!$K$13:$K$35,MATCH(C655,'Dados de Entrada'!$J$13:$J$35,1)))/
(INDEX('Dados de Entrada'!$J$13:$J$35,MATCH(C655,'Dados de Entrada'!$J$13:$J$35,1)+1)-INDEX('Dados de Entrada'!$J$13:$J$35,MATCH(C655,'Dados de Entrada'!$J$13:$J$35,1)))
))</f>
        <v/>
      </c>
      <c r="E655" s="101" t="str">
        <f>IF(B655="","",('Dados de Entrada'!O645/'Dados de Entrada'!$Q$6)*'Dados de Entrada'!$L$4)</f>
        <v/>
      </c>
      <c r="F655" s="101" t="str">
        <f t="shared" si="59"/>
        <v/>
      </c>
      <c r="G655" s="101" t="str">
        <f>IF(B655="","",VLOOKUP(MONTH(B655),Retiradas!$P$3:$S$14,3,FALSE))</f>
        <v/>
      </c>
      <c r="H655" s="137" t="str">
        <f>IF(B655="","",(VLOOKUP(MONTH(B655),Evaporação!$D$5:$F$16,3,FALSE)/(1000*3600*24*VLOOKUP(MONTH(B655),'Dados de Entrada'!$T$11:$V$22,3,FALSE)))*Simulação!D655)</f>
        <v/>
      </c>
      <c r="I655" s="146"/>
      <c r="J655" s="138" t="str">
        <f>IF(B655="","",(E655+I655-F655-G655-H655)*3600*24*VLOOKUP(MONTH(B655),'Dados de Entrada'!$T$11:$V$22,3,FALSE))</f>
        <v/>
      </c>
      <c r="K655" s="100" t="str">
        <f>IF(B655="","",IF(J655+K654&lt;'Dados de Entrada'!$G$7,IF(Simulação!J655+K654&lt;'Dados de Entrada'!$L$7,'Dados de Entrada'!$L$7,J655+K654),'Dados de Entrada'!$G$7))</f>
        <v/>
      </c>
      <c r="L655" s="101" t="str">
        <f>IF(B655="","",IF(AND(J655&gt;0,K655='Dados de Entrada'!$G$7),(J655/(3600*24*VLOOKUP(MONTH(B655),'Dados de Entrada'!$T$11:$V$22,3,FALSE))),0))</f>
        <v/>
      </c>
      <c r="M655" s="26" t="str">
        <f t="shared" si="60"/>
        <v/>
      </c>
      <c r="N655" s="102" t="str">
        <f>IF(B655="","",IF(K655='Dados de Entrada'!$L$7,1,0))</f>
        <v/>
      </c>
      <c r="O655" s="26" t="str">
        <f t="shared" si="61"/>
        <v/>
      </c>
      <c r="P655" s="110" t="str">
        <f>IF(B655="","",'Dados de Entrada'!$L$7)</f>
        <v/>
      </c>
      <c r="Q655" s="103" t="str">
        <f t="shared" si="57"/>
        <v/>
      </c>
      <c r="U655" s="18"/>
    </row>
    <row r="656" spans="1:21" ht="14.25" customHeight="1" x14ac:dyDescent="0.25">
      <c r="A656" s="18"/>
      <c r="B656" s="99" t="str">
        <f>IF(AND(YEAR('Dados de Entrada'!N646)&gt;=$D$18,YEAR('Dados de Entrada'!N646)&lt;=$D$19),'Dados de Entrada'!N646,"")</f>
        <v/>
      </c>
      <c r="C656" s="100" t="str">
        <f t="shared" si="58"/>
        <v/>
      </c>
      <c r="D656" s="97" t="str">
        <f>IF(B656="","",IFERROR(
INDEX('Dados de Entrada'!$K$13:$K$35,MATCH(C656,'Dados de Entrada'!$J$13:$J$35,0)),
INDEX('Dados de Entrada'!$K$13:$K$35,MATCH(C656,'Dados de Entrada'!$J$13:$J$35,1))+
(C656-INDEX('Dados de Entrada'!$J$13:$J$35,MATCH(C656,'Dados de Entrada'!$J$13:$J$35,1)))*
(INDEX('Dados de Entrada'!$K$13:$K$35,MATCH(C656,'Dados de Entrada'!$J$13:$J$35,1)+1)-INDEX('Dados de Entrada'!$K$13:$K$35,MATCH(C656,'Dados de Entrada'!$J$13:$J$35,1)))/
(INDEX('Dados de Entrada'!$J$13:$J$35,MATCH(C656,'Dados de Entrada'!$J$13:$J$35,1)+1)-INDEX('Dados de Entrada'!$J$13:$J$35,MATCH(C656,'Dados de Entrada'!$J$13:$J$35,1)))
))</f>
        <v/>
      </c>
      <c r="E656" s="101" t="str">
        <f>IF(B656="","",('Dados de Entrada'!O646/'Dados de Entrada'!$Q$6)*'Dados de Entrada'!$L$4)</f>
        <v/>
      </c>
      <c r="F656" s="101" t="str">
        <f t="shared" si="59"/>
        <v/>
      </c>
      <c r="G656" s="101" t="str">
        <f>IF(B656="","",VLOOKUP(MONTH(B656),Retiradas!$P$3:$S$14,3,FALSE))</f>
        <v/>
      </c>
      <c r="H656" s="137" t="str">
        <f>IF(B656="","",(VLOOKUP(MONTH(B656),Evaporação!$D$5:$F$16,3,FALSE)/(1000*3600*24*VLOOKUP(MONTH(B656),'Dados de Entrada'!$T$11:$V$22,3,FALSE)))*Simulação!D656)</f>
        <v/>
      </c>
      <c r="I656" s="146"/>
      <c r="J656" s="138" t="str">
        <f>IF(B656="","",(E656+I656-F656-G656-H656)*3600*24*VLOOKUP(MONTH(B656),'Dados de Entrada'!$T$11:$V$22,3,FALSE))</f>
        <v/>
      </c>
      <c r="K656" s="100" t="str">
        <f>IF(B656="","",IF(J656+K655&lt;'Dados de Entrada'!$G$7,IF(Simulação!J656+K655&lt;'Dados de Entrada'!$L$7,'Dados de Entrada'!$L$7,J656+K655),'Dados de Entrada'!$G$7))</f>
        <v/>
      </c>
      <c r="L656" s="101" t="str">
        <f>IF(B656="","",IF(AND(J656&gt;0,K656='Dados de Entrada'!$G$7),(J656/(3600*24*VLOOKUP(MONTH(B656),'Dados de Entrada'!$T$11:$V$22,3,FALSE))),0))</f>
        <v/>
      </c>
      <c r="M656" s="26" t="str">
        <f t="shared" si="60"/>
        <v/>
      </c>
      <c r="N656" s="102" t="str">
        <f>IF(B656="","",IF(K656='Dados de Entrada'!$L$7,1,0))</f>
        <v/>
      </c>
      <c r="O656" s="26" t="str">
        <f t="shared" si="61"/>
        <v/>
      </c>
      <c r="P656" s="110" t="str">
        <f>IF(B656="","",'Dados de Entrada'!$L$7)</f>
        <v/>
      </c>
      <c r="Q656" s="103" t="str">
        <f t="shared" si="57"/>
        <v/>
      </c>
      <c r="U656" s="18"/>
    </row>
    <row r="657" spans="1:21" ht="14.25" customHeight="1" x14ac:dyDescent="0.25">
      <c r="A657" s="18"/>
      <c r="B657" s="99" t="str">
        <f>IF(AND(YEAR('Dados de Entrada'!N647)&gt;=$D$18,YEAR('Dados de Entrada'!N647)&lt;=$D$19),'Dados de Entrada'!N647,"")</f>
        <v/>
      </c>
      <c r="C657" s="100" t="str">
        <f t="shared" si="58"/>
        <v/>
      </c>
      <c r="D657" s="97" t="str">
        <f>IF(B657="","",IFERROR(
INDEX('Dados de Entrada'!$K$13:$K$35,MATCH(C657,'Dados de Entrada'!$J$13:$J$35,0)),
INDEX('Dados de Entrada'!$K$13:$K$35,MATCH(C657,'Dados de Entrada'!$J$13:$J$35,1))+
(C657-INDEX('Dados de Entrada'!$J$13:$J$35,MATCH(C657,'Dados de Entrada'!$J$13:$J$35,1)))*
(INDEX('Dados de Entrada'!$K$13:$K$35,MATCH(C657,'Dados de Entrada'!$J$13:$J$35,1)+1)-INDEX('Dados de Entrada'!$K$13:$K$35,MATCH(C657,'Dados de Entrada'!$J$13:$J$35,1)))/
(INDEX('Dados de Entrada'!$J$13:$J$35,MATCH(C657,'Dados de Entrada'!$J$13:$J$35,1)+1)-INDEX('Dados de Entrada'!$J$13:$J$35,MATCH(C657,'Dados de Entrada'!$J$13:$J$35,1)))
))</f>
        <v/>
      </c>
      <c r="E657" s="101" t="str">
        <f>IF(B657="","",('Dados de Entrada'!O647/'Dados de Entrada'!$Q$6)*'Dados de Entrada'!$L$4)</f>
        <v/>
      </c>
      <c r="F657" s="101" t="str">
        <f t="shared" si="59"/>
        <v/>
      </c>
      <c r="G657" s="101" t="str">
        <f>IF(B657="","",VLOOKUP(MONTH(B657),Retiradas!$P$3:$S$14,3,FALSE))</f>
        <v/>
      </c>
      <c r="H657" s="137" t="str">
        <f>IF(B657="","",(VLOOKUP(MONTH(B657),Evaporação!$D$5:$F$16,3,FALSE)/(1000*3600*24*VLOOKUP(MONTH(B657),'Dados de Entrada'!$T$11:$V$22,3,FALSE)))*Simulação!D657)</f>
        <v/>
      </c>
      <c r="I657" s="146"/>
      <c r="J657" s="138" t="str">
        <f>IF(B657="","",(E657+I657-F657-G657-H657)*3600*24*VLOOKUP(MONTH(B657),'Dados de Entrada'!$T$11:$V$22,3,FALSE))</f>
        <v/>
      </c>
      <c r="K657" s="100" t="str">
        <f>IF(B657="","",IF(J657+K656&lt;'Dados de Entrada'!$G$7,IF(Simulação!J657+K656&lt;'Dados de Entrada'!$L$7,'Dados de Entrada'!$L$7,J657+K656),'Dados de Entrada'!$G$7))</f>
        <v/>
      </c>
      <c r="L657" s="101" t="str">
        <f>IF(B657="","",IF(AND(J657&gt;0,K657='Dados de Entrada'!$G$7),(J657/(3600*24*VLOOKUP(MONTH(B657),'Dados de Entrada'!$T$11:$V$22,3,FALSE))),0))</f>
        <v/>
      </c>
      <c r="M657" s="26" t="str">
        <f t="shared" si="60"/>
        <v/>
      </c>
      <c r="N657" s="102" t="str">
        <f>IF(B657="","",IF(K657='Dados de Entrada'!$L$7,1,0))</f>
        <v/>
      </c>
      <c r="O657" s="26" t="str">
        <f t="shared" si="61"/>
        <v/>
      </c>
      <c r="P657" s="110" t="str">
        <f>IF(B657="","",'Dados de Entrada'!$L$7)</f>
        <v/>
      </c>
      <c r="Q657" s="103" t="str">
        <f t="shared" si="57"/>
        <v/>
      </c>
      <c r="U657" s="18"/>
    </row>
    <row r="658" spans="1:21" ht="14.25" customHeight="1" x14ac:dyDescent="0.25">
      <c r="A658" s="18"/>
      <c r="B658" s="99" t="str">
        <f>IF(AND(YEAR('Dados de Entrada'!N648)&gt;=$D$18,YEAR('Dados de Entrada'!N648)&lt;=$D$19),'Dados de Entrada'!N648,"")</f>
        <v/>
      </c>
      <c r="C658" s="100" t="str">
        <f t="shared" si="58"/>
        <v/>
      </c>
      <c r="D658" s="97" t="str">
        <f>IF(B658="","",IFERROR(
INDEX('Dados de Entrada'!$K$13:$K$35,MATCH(C658,'Dados de Entrada'!$J$13:$J$35,0)),
INDEX('Dados de Entrada'!$K$13:$K$35,MATCH(C658,'Dados de Entrada'!$J$13:$J$35,1))+
(C658-INDEX('Dados de Entrada'!$J$13:$J$35,MATCH(C658,'Dados de Entrada'!$J$13:$J$35,1)))*
(INDEX('Dados de Entrada'!$K$13:$K$35,MATCH(C658,'Dados de Entrada'!$J$13:$J$35,1)+1)-INDEX('Dados de Entrada'!$K$13:$K$35,MATCH(C658,'Dados de Entrada'!$J$13:$J$35,1)))/
(INDEX('Dados de Entrada'!$J$13:$J$35,MATCH(C658,'Dados de Entrada'!$J$13:$J$35,1)+1)-INDEX('Dados de Entrada'!$J$13:$J$35,MATCH(C658,'Dados de Entrada'!$J$13:$J$35,1)))
))</f>
        <v/>
      </c>
      <c r="E658" s="101" t="str">
        <f>IF(B658="","",('Dados de Entrada'!O648/'Dados de Entrada'!$Q$6)*'Dados de Entrada'!$L$4)</f>
        <v/>
      </c>
      <c r="F658" s="101" t="str">
        <f t="shared" si="59"/>
        <v/>
      </c>
      <c r="G658" s="101" t="str">
        <f>IF(B658="","",VLOOKUP(MONTH(B658),Retiradas!$P$3:$S$14,3,FALSE))</f>
        <v/>
      </c>
      <c r="H658" s="137" t="str">
        <f>IF(B658="","",(VLOOKUP(MONTH(B658),Evaporação!$D$5:$F$16,3,FALSE)/(1000*3600*24*VLOOKUP(MONTH(B658),'Dados de Entrada'!$T$11:$V$22,3,FALSE)))*Simulação!D658)</f>
        <v/>
      </c>
      <c r="I658" s="146"/>
      <c r="J658" s="138" t="str">
        <f>IF(B658="","",(E658+I658-F658-G658-H658)*3600*24*VLOOKUP(MONTH(B658),'Dados de Entrada'!$T$11:$V$22,3,FALSE))</f>
        <v/>
      </c>
      <c r="K658" s="100" t="str">
        <f>IF(B658="","",IF(J658+K657&lt;'Dados de Entrada'!$G$7,IF(Simulação!J658+K657&lt;'Dados de Entrada'!$L$7,'Dados de Entrada'!$L$7,J658+K657),'Dados de Entrada'!$G$7))</f>
        <v/>
      </c>
      <c r="L658" s="101" t="str">
        <f>IF(B658="","",IF(AND(J658&gt;0,K658='Dados de Entrada'!$G$7),(J658/(3600*24*VLOOKUP(MONTH(B658),'Dados de Entrada'!$T$11:$V$22,3,FALSE))),0))</f>
        <v/>
      </c>
      <c r="M658" s="26" t="str">
        <f t="shared" si="60"/>
        <v/>
      </c>
      <c r="N658" s="102" t="str">
        <f>IF(B658="","",IF(K658='Dados de Entrada'!$L$7,1,0))</f>
        <v/>
      </c>
      <c r="O658" s="26" t="str">
        <f t="shared" si="61"/>
        <v/>
      </c>
      <c r="P658" s="110" t="str">
        <f>IF(B658="","",'Dados de Entrada'!$L$7)</f>
        <v/>
      </c>
      <c r="Q658" s="103" t="str">
        <f t="shared" si="57"/>
        <v/>
      </c>
      <c r="U658" s="18"/>
    </row>
    <row r="659" spans="1:21" ht="14.25" customHeight="1" x14ac:dyDescent="0.25">
      <c r="A659" s="18"/>
      <c r="B659" s="99" t="str">
        <f>IF(AND(YEAR('Dados de Entrada'!N649)&gt;=$D$18,YEAR('Dados de Entrada'!N649)&lt;=$D$19),'Dados de Entrada'!N649,"")</f>
        <v/>
      </c>
      <c r="C659" s="100" t="str">
        <f t="shared" si="58"/>
        <v/>
      </c>
      <c r="D659" s="97" t="str">
        <f>IF(B659="","",IFERROR(
INDEX('Dados de Entrada'!$K$13:$K$35,MATCH(C659,'Dados de Entrada'!$J$13:$J$35,0)),
INDEX('Dados de Entrada'!$K$13:$K$35,MATCH(C659,'Dados de Entrada'!$J$13:$J$35,1))+
(C659-INDEX('Dados de Entrada'!$J$13:$J$35,MATCH(C659,'Dados de Entrada'!$J$13:$J$35,1)))*
(INDEX('Dados de Entrada'!$K$13:$K$35,MATCH(C659,'Dados de Entrada'!$J$13:$J$35,1)+1)-INDEX('Dados de Entrada'!$K$13:$K$35,MATCH(C659,'Dados de Entrada'!$J$13:$J$35,1)))/
(INDEX('Dados de Entrada'!$J$13:$J$35,MATCH(C659,'Dados de Entrada'!$J$13:$J$35,1)+1)-INDEX('Dados de Entrada'!$J$13:$J$35,MATCH(C659,'Dados de Entrada'!$J$13:$J$35,1)))
))</f>
        <v/>
      </c>
      <c r="E659" s="101" t="str">
        <f>IF(B659="","",('Dados de Entrada'!O649/'Dados de Entrada'!$Q$6)*'Dados de Entrada'!$L$4)</f>
        <v/>
      </c>
      <c r="F659" s="101" t="str">
        <f t="shared" si="59"/>
        <v/>
      </c>
      <c r="G659" s="101" t="str">
        <f>IF(B659="","",VLOOKUP(MONTH(B659),Retiradas!$P$3:$S$14,3,FALSE))</f>
        <v/>
      </c>
      <c r="H659" s="137" t="str">
        <f>IF(B659="","",(VLOOKUP(MONTH(B659),Evaporação!$D$5:$F$16,3,FALSE)/(1000*3600*24*VLOOKUP(MONTH(B659),'Dados de Entrada'!$T$11:$V$22,3,FALSE)))*Simulação!D659)</f>
        <v/>
      </c>
      <c r="I659" s="146"/>
      <c r="J659" s="138" t="str">
        <f>IF(B659="","",(E659+I659-F659-G659-H659)*3600*24*VLOOKUP(MONTH(B659),'Dados de Entrada'!$T$11:$V$22,3,FALSE))</f>
        <v/>
      </c>
      <c r="K659" s="100" t="str">
        <f>IF(B659="","",IF(J659+K658&lt;'Dados de Entrada'!$G$7,IF(Simulação!J659+K658&lt;'Dados de Entrada'!$L$7,'Dados de Entrada'!$L$7,J659+K658),'Dados de Entrada'!$G$7))</f>
        <v/>
      </c>
      <c r="L659" s="101" t="str">
        <f>IF(B659="","",IF(AND(J659&gt;0,K659='Dados de Entrada'!$G$7),(J659/(3600*24*VLOOKUP(MONTH(B659),'Dados de Entrada'!$T$11:$V$22,3,FALSE))),0))</f>
        <v/>
      </c>
      <c r="M659" s="26" t="str">
        <f t="shared" si="60"/>
        <v/>
      </c>
      <c r="N659" s="102" t="str">
        <f>IF(B659="","",IF(K659='Dados de Entrada'!$L$7,1,0))</f>
        <v/>
      </c>
      <c r="O659" s="26" t="str">
        <f t="shared" si="61"/>
        <v/>
      </c>
      <c r="P659" s="110" t="str">
        <f>IF(B659="","",'Dados de Entrada'!$L$7)</f>
        <v/>
      </c>
      <c r="Q659" s="103" t="str">
        <f t="shared" si="57"/>
        <v/>
      </c>
      <c r="U659" s="18"/>
    </row>
    <row r="660" spans="1:21" ht="14.25" customHeight="1" x14ac:dyDescent="0.25">
      <c r="A660" s="18"/>
      <c r="B660" s="99" t="str">
        <f>IF(AND(YEAR('Dados de Entrada'!N650)&gt;=$D$18,YEAR('Dados de Entrada'!N650)&lt;=$D$19),'Dados de Entrada'!N650,"")</f>
        <v/>
      </c>
      <c r="C660" s="100" t="str">
        <f t="shared" si="58"/>
        <v/>
      </c>
      <c r="D660" s="97" t="str">
        <f>IF(B660="","",IFERROR(
INDEX('Dados de Entrada'!$K$13:$K$35,MATCH(C660,'Dados de Entrada'!$J$13:$J$35,0)),
INDEX('Dados de Entrada'!$K$13:$K$35,MATCH(C660,'Dados de Entrada'!$J$13:$J$35,1))+
(C660-INDEX('Dados de Entrada'!$J$13:$J$35,MATCH(C660,'Dados de Entrada'!$J$13:$J$35,1)))*
(INDEX('Dados de Entrada'!$K$13:$K$35,MATCH(C660,'Dados de Entrada'!$J$13:$J$35,1)+1)-INDEX('Dados de Entrada'!$K$13:$K$35,MATCH(C660,'Dados de Entrada'!$J$13:$J$35,1)))/
(INDEX('Dados de Entrada'!$J$13:$J$35,MATCH(C660,'Dados de Entrada'!$J$13:$J$35,1)+1)-INDEX('Dados de Entrada'!$J$13:$J$35,MATCH(C660,'Dados de Entrada'!$J$13:$J$35,1)))
))</f>
        <v/>
      </c>
      <c r="E660" s="101" t="str">
        <f>IF(B660="","",('Dados de Entrada'!O650/'Dados de Entrada'!$Q$6)*'Dados de Entrada'!$L$4)</f>
        <v/>
      </c>
      <c r="F660" s="101" t="str">
        <f t="shared" si="59"/>
        <v/>
      </c>
      <c r="G660" s="101" t="str">
        <f>IF(B660="","",VLOOKUP(MONTH(B660),Retiradas!$P$3:$S$14,3,FALSE))</f>
        <v/>
      </c>
      <c r="H660" s="137" t="str">
        <f>IF(B660="","",(VLOOKUP(MONTH(B660),Evaporação!$D$5:$F$16,3,FALSE)/(1000*3600*24*VLOOKUP(MONTH(B660),'Dados de Entrada'!$T$11:$V$22,3,FALSE)))*Simulação!D660)</f>
        <v/>
      </c>
      <c r="I660" s="146"/>
      <c r="J660" s="138" t="str">
        <f>IF(B660="","",(E660+I660-F660-G660-H660)*3600*24*VLOOKUP(MONTH(B660),'Dados de Entrada'!$T$11:$V$22,3,FALSE))</f>
        <v/>
      </c>
      <c r="K660" s="100" t="str">
        <f>IF(B660="","",IF(J660+K659&lt;'Dados de Entrada'!$G$7,IF(Simulação!J660+K659&lt;'Dados de Entrada'!$L$7,'Dados de Entrada'!$L$7,J660+K659),'Dados de Entrada'!$G$7))</f>
        <v/>
      </c>
      <c r="L660" s="101" t="str">
        <f>IF(B660="","",IF(AND(J660&gt;0,K660='Dados de Entrada'!$G$7),(J660/(3600*24*VLOOKUP(MONTH(B660),'Dados de Entrada'!$T$11:$V$22,3,FALSE))),0))</f>
        <v/>
      </c>
      <c r="M660" s="26" t="str">
        <f t="shared" si="60"/>
        <v/>
      </c>
      <c r="N660" s="102" t="str">
        <f>IF(B660="","",IF(K660='Dados de Entrada'!$L$7,1,0))</f>
        <v/>
      </c>
      <c r="O660" s="26" t="str">
        <f t="shared" si="61"/>
        <v/>
      </c>
      <c r="P660" s="110" t="str">
        <f>IF(B660="","",'Dados de Entrada'!$L$7)</f>
        <v/>
      </c>
      <c r="Q660" s="103" t="str">
        <f t="shared" si="57"/>
        <v/>
      </c>
      <c r="U660" s="18"/>
    </row>
    <row r="661" spans="1:21" ht="14.25" customHeight="1" x14ac:dyDescent="0.25">
      <c r="A661" s="18"/>
      <c r="B661" s="99" t="str">
        <f>IF(AND(YEAR('Dados de Entrada'!N651)&gt;=$D$18,YEAR('Dados de Entrada'!N651)&lt;=$D$19),'Dados de Entrada'!N651,"")</f>
        <v/>
      </c>
      <c r="C661" s="100" t="str">
        <f t="shared" si="58"/>
        <v/>
      </c>
      <c r="D661" s="97" t="str">
        <f>IF(B661="","",IFERROR(
INDEX('Dados de Entrada'!$K$13:$K$35,MATCH(C661,'Dados de Entrada'!$J$13:$J$35,0)),
INDEX('Dados de Entrada'!$K$13:$K$35,MATCH(C661,'Dados de Entrada'!$J$13:$J$35,1))+
(C661-INDEX('Dados de Entrada'!$J$13:$J$35,MATCH(C661,'Dados de Entrada'!$J$13:$J$35,1)))*
(INDEX('Dados de Entrada'!$K$13:$K$35,MATCH(C661,'Dados de Entrada'!$J$13:$J$35,1)+1)-INDEX('Dados de Entrada'!$K$13:$K$35,MATCH(C661,'Dados de Entrada'!$J$13:$J$35,1)))/
(INDEX('Dados de Entrada'!$J$13:$J$35,MATCH(C661,'Dados de Entrada'!$J$13:$J$35,1)+1)-INDEX('Dados de Entrada'!$J$13:$J$35,MATCH(C661,'Dados de Entrada'!$J$13:$J$35,1)))
))</f>
        <v/>
      </c>
      <c r="E661" s="101" t="str">
        <f>IF(B661="","",('Dados de Entrada'!O651/'Dados de Entrada'!$Q$6)*'Dados de Entrada'!$L$4)</f>
        <v/>
      </c>
      <c r="F661" s="101" t="str">
        <f t="shared" si="59"/>
        <v/>
      </c>
      <c r="G661" s="101" t="str">
        <f>IF(B661="","",VLOOKUP(MONTH(B661),Retiradas!$P$3:$S$14,3,FALSE))</f>
        <v/>
      </c>
      <c r="H661" s="137" t="str">
        <f>IF(B661="","",(VLOOKUP(MONTH(B661),Evaporação!$D$5:$F$16,3,FALSE)/(1000*3600*24*VLOOKUP(MONTH(B661),'Dados de Entrada'!$T$11:$V$22,3,FALSE)))*Simulação!D661)</f>
        <v/>
      </c>
      <c r="I661" s="146"/>
      <c r="J661" s="138" t="str">
        <f>IF(B661="","",(E661+I661-F661-G661-H661)*3600*24*VLOOKUP(MONTH(B661),'Dados de Entrada'!$T$11:$V$22,3,FALSE))</f>
        <v/>
      </c>
      <c r="K661" s="100" t="str">
        <f>IF(B661="","",IF(J661+K660&lt;'Dados de Entrada'!$G$7,IF(Simulação!J661+K660&lt;'Dados de Entrada'!$L$7,'Dados de Entrada'!$L$7,J661+K660),'Dados de Entrada'!$G$7))</f>
        <v/>
      </c>
      <c r="L661" s="101" t="str">
        <f>IF(B661="","",IF(AND(J661&gt;0,K661='Dados de Entrada'!$G$7),(J661/(3600*24*VLOOKUP(MONTH(B661),'Dados de Entrada'!$T$11:$V$22,3,FALSE))),0))</f>
        <v/>
      </c>
      <c r="M661" s="26" t="str">
        <f t="shared" si="60"/>
        <v/>
      </c>
      <c r="N661" s="102" t="str">
        <f>IF(B661="","",IF(K661='Dados de Entrada'!$L$7,1,0))</f>
        <v/>
      </c>
      <c r="O661" s="26" t="str">
        <f t="shared" si="61"/>
        <v/>
      </c>
      <c r="P661" s="110" t="str">
        <f>IF(B661="","",'Dados de Entrada'!$L$7)</f>
        <v/>
      </c>
      <c r="Q661" s="103" t="str">
        <f t="shared" si="57"/>
        <v/>
      </c>
      <c r="U661" s="18"/>
    </row>
    <row r="662" spans="1:21" ht="14.25" customHeight="1" x14ac:dyDescent="0.25">
      <c r="A662" s="18"/>
      <c r="B662" s="99" t="str">
        <f>IF(AND(YEAR('Dados de Entrada'!N652)&gt;=$D$18,YEAR('Dados de Entrada'!N652)&lt;=$D$19),'Dados de Entrada'!N652,"")</f>
        <v/>
      </c>
      <c r="C662" s="100" t="str">
        <f t="shared" si="58"/>
        <v/>
      </c>
      <c r="D662" s="97" t="str">
        <f>IF(B662="","",IFERROR(
INDEX('Dados de Entrada'!$K$13:$K$35,MATCH(C662,'Dados de Entrada'!$J$13:$J$35,0)),
INDEX('Dados de Entrada'!$K$13:$K$35,MATCH(C662,'Dados de Entrada'!$J$13:$J$35,1))+
(C662-INDEX('Dados de Entrada'!$J$13:$J$35,MATCH(C662,'Dados de Entrada'!$J$13:$J$35,1)))*
(INDEX('Dados de Entrada'!$K$13:$K$35,MATCH(C662,'Dados de Entrada'!$J$13:$J$35,1)+1)-INDEX('Dados de Entrada'!$K$13:$K$35,MATCH(C662,'Dados de Entrada'!$J$13:$J$35,1)))/
(INDEX('Dados de Entrada'!$J$13:$J$35,MATCH(C662,'Dados de Entrada'!$J$13:$J$35,1)+1)-INDEX('Dados de Entrada'!$J$13:$J$35,MATCH(C662,'Dados de Entrada'!$J$13:$J$35,1)))
))</f>
        <v/>
      </c>
      <c r="E662" s="101" t="str">
        <f>IF(B662="","",('Dados de Entrada'!O652/'Dados de Entrada'!$Q$6)*'Dados de Entrada'!$L$4)</f>
        <v/>
      </c>
      <c r="F662" s="101" t="str">
        <f t="shared" si="59"/>
        <v/>
      </c>
      <c r="G662" s="101" t="str">
        <f>IF(B662="","",VLOOKUP(MONTH(B662),Retiradas!$P$3:$S$14,3,FALSE))</f>
        <v/>
      </c>
      <c r="H662" s="137" t="str">
        <f>IF(B662="","",(VLOOKUP(MONTH(B662),Evaporação!$D$5:$F$16,3,FALSE)/(1000*3600*24*VLOOKUP(MONTH(B662),'Dados de Entrada'!$T$11:$V$22,3,FALSE)))*Simulação!D662)</f>
        <v/>
      </c>
      <c r="I662" s="146"/>
      <c r="J662" s="138" t="str">
        <f>IF(B662="","",(E662+I662-F662-G662-H662)*3600*24*VLOOKUP(MONTH(B662),'Dados de Entrada'!$T$11:$V$22,3,FALSE))</f>
        <v/>
      </c>
      <c r="K662" s="100" t="str">
        <f>IF(B662="","",IF(J662+K661&lt;'Dados de Entrada'!$G$7,IF(Simulação!J662+K661&lt;'Dados de Entrada'!$L$7,'Dados de Entrada'!$L$7,J662+K661),'Dados de Entrada'!$G$7))</f>
        <v/>
      </c>
      <c r="L662" s="101" t="str">
        <f>IF(B662="","",IF(AND(J662&gt;0,K662='Dados de Entrada'!$G$7),(J662/(3600*24*VLOOKUP(MONTH(B662),'Dados de Entrada'!$T$11:$V$22,3,FALSE))),0))</f>
        <v/>
      </c>
      <c r="M662" s="26" t="str">
        <f t="shared" si="60"/>
        <v/>
      </c>
      <c r="N662" s="102" t="str">
        <f>IF(B662="","",IF(K662='Dados de Entrada'!$L$7,1,0))</f>
        <v/>
      </c>
      <c r="O662" s="26" t="str">
        <f t="shared" si="61"/>
        <v/>
      </c>
      <c r="P662" s="110" t="str">
        <f>IF(B662="","",'Dados de Entrada'!$L$7)</f>
        <v/>
      </c>
      <c r="Q662" s="103" t="str">
        <f t="shared" si="57"/>
        <v/>
      </c>
      <c r="U662" s="18"/>
    </row>
    <row r="663" spans="1:21" ht="14.25" customHeight="1" x14ac:dyDescent="0.25">
      <c r="A663" s="18"/>
      <c r="B663" s="99" t="str">
        <f>IF(AND(YEAR('Dados de Entrada'!N653)&gt;=$D$18,YEAR('Dados de Entrada'!N653)&lt;=$D$19),'Dados de Entrada'!N653,"")</f>
        <v/>
      </c>
      <c r="C663" s="100" t="str">
        <f t="shared" si="58"/>
        <v/>
      </c>
      <c r="D663" s="97" t="str">
        <f>IF(B663="","",IFERROR(
INDEX('Dados de Entrada'!$K$13:$K$35,MATCH(C663,'Dados de Entrada'!$J$13:$J$35,0)),
INDEX('Dados de Entrada'!$K$13:$K$35,MATCH(C663,'Dados de Entrada'!$J$13:$J$35,1))+
(C663-INDEX('Dados de Entrada'!$J$13:$J$35,MATCH(C663,'Dados de Entrada'!$J$13:$J$35,1)))*
(INDEX('Dados de Entrada'!$K$13:$K$35,MATCH(C663,'Dados de Entrada'!$J$13:$J$35,1)+1)-INDEX('Dados de Entrada'!$K$13:$K$35,MATCH(C663,'Dados de Entrada'!$J$13:$J$35,1)))/
(INDEX('Dados de Entrada'!$J$13:$J$35,MATCH(C663,'Dados de Entrada'!$J$13:$J$35,1)+1)-INDEX('Dados de Entrada'!$J$13:$J$35,MATCH(C663,'Dados de Entrada'!$J$13:$J$35,1)))
))</f>
        <v/>
      </c>
      <c r="E663" s="101" t="str">
        <f>IF(B663="","",('Dados de Entrada'!O653/'Dados de Entrada'!$Q$6)*'Dados de Entrada'!$L$4)</f>
        <v/>
      </c>
      <c r="F663" s="101" t="str">
        <f t="shared" si="59"/>
        <v/>
      </c>
      <c r="G663" s="101" t="str">
        <f>IF(B663="","",VLOOKUP(MONTH(B663),Retiradas!$P$3:$S$14,3,FALSE))</f>
        <v/>
      </c>
      <c r="H663" s="137" t="str">
        <f>IF(B663="","",(VLOOKUP(MONTH(B663),Evaporação!$D$5:$F$16,3,FALSE)/(1000*3600*24*VLOOKUP(MONTH(B663),'Dados de Entrada'!$T$11:$V$22,3,FALSE)))*Simulação!D663)</f>
        <v/>
      </c>
      <c r="I663" s="146"/>
      <c r="J663" s="138" t="str">
        <f>IF(B663="","",(E663+I663-F663-G663-H663)*3600*24*VLOOKUP(MONTH(B663),'Dados de Entrada'!$T$11:$V$22,3,FALSE))</f>
        <v/>
      </c>
      <c r="K663" s="100" t="str">
        <f>IF(B663="","",IF(J663+K662&lt;'Dados de Entrada'!$G$7,IF(Simulação!J663+K662&lt;'Dados de Entrada'!$L$7,'Dados de Entrada'!$L$7,J663+K662),'Dados de Entrada'!$G$7))</f>
        <v/>
      </c>
      <c r="L663" s="101" t="str">
        <f>IF(B663="","",IF(AND(J663&gt;0,K663='Dados de Entrada'!$G$7),(J663/(3600*24*VLOOKUP(MONTH(B663),'Dados de Entrada'!$T$11:$V$22,3,FALSE))),0))</f>
        <v/>
      </c>
      <c r="M663" s="26" t="str">
        <f t="shared" si="60"/>
        <v/>
      </c>
      <c r="N663" s="102" t="str">
        <f>IF(B663="","",IF(K663='Dados de Entrada'!$L$7,1,0))</f>
        <v/>
      </c>
      <c r="O663" s="26" t="str">
        <f t="shared" si="61"/>
        <v/>
      </c>
      <c r="P663" s="110" t="str">
        <f>IF(B663="","",'Dados de Entrada'!$L$7)</f>
        <v/>
      </c>
      <c r="Q663" s="103" t="str">
        <f t="shared" ref="Q663:Q726" si="62">IF(B663&lt;&gt;"",Q662+1,"")</f>
        <v/>
      </c>
      <c r="U663" s="18"/>
    </row>
    <row r="664" spans="1:21" ht="14.25" customHeight="1" x14ac:dyDescent="0.25">
      <c r="A664" s="18"/>
      <c r="B664" s="99" t="str">
        <f>IF(AND(YEAR('Dados de Entrada'!N654)&gt;=$D$18,YEAR('Dados de Entrada'!N654)&lt;=$D$19),'Dados de Entrada'!N654,"")</f>
        <v/>
      </c>
      <c r="C664" s="100" t="str">
        <f t="shared" si="58"/>
        <v/>
      </c>
      <c r="D664" s="97" t="str">
        <f>IF(B664="","",IFERROR(
INDEX('Dados de Entrada'!$K$13:$K$35,MATCH(C664,'Dados de Entrada'!$J$13:$J$35,0)),
INDEX('Dados de Entrada'!$K$13:$K$35,MATCH(C664,'Dados de Entrada'!$J$13:$J$35,1))+
(C664-INDEX('Dados de Entrada'!$J$13:$J$35,MATCH(C664,'Dados de Entrada'!$J$13:$J$35,1)))*
(INDEX('Dados de Entrada'!$K$13:$K$35,MATCH(C664,'Dados de Entrada'!$J$13:$J$35,1)+1)-INDEX('Dados de Entrada'!$K$13:$K$35,MATCH(C664,'Dados de Entrada'!$J$13:$J$35,1)))/
(INDEX('Dados de Entrada'!$J$13:$J$35,MATCH(C664,'Dados de Entrada'!$J$13:$J$35,1)+1)-INDEX('Dados de Entrada'!$J$13:$J$35,MATCH(C664,'Dados de Entrada'!$J$13:$J$35,1)))
))</f>
        <v/>
      </c>
      <c r="E664" s="101" t="str">
        <f>IF(B664="","",('Dados de Entrada'!O654/'Dados de Entrada'!$Q$6)*'Dados de Entrada'!$L$4)</f>
        <v/>
      </c>
      <c r="F664" s="101" t="str">
        <f t="shared" si="59"/>
        <v/>
      </c>
      <c r="G664" s="101" t="str">
        <f>IF(B664="","",VLOOKUP(MONTH(B664),Retiradas!$P$3:$S$14,3,FALSE))</f>
        <v/>
      </c>
      <c r="H664" s="137" t="str">
        <f>IF(B664="","",(VLOOKUP(MONTH(B664),Evaporação!$D$5:$F$16,3,FALSE)/(1000*3600*24*VLOOKUP(MONTH(B664),'Dados de Entrada'!$T$11:$V$22,3,FALSE)))*Simulação!D664)</f>
        <v/>
      </c>
      <c r="I664" s="146"/>
      <c r="J664" s="138" t="str">
        <f>IF(B664="","",(E664+I664-F664-G664-H664)*3600*24*VLOOKUP(MONTH(B664),'Dados de Entrada'!$T$11:$V$22,3,FALSE))</f>
        <v/>
      </c>
      <c r="K664" s="100" t="str">
        <f>IF(B664="","",IF(J664+K663&lt;'Dados de Entrada'!$G$7,IF(Simulação!J664+K663&lt;'Dados de Entrada'!$L$7,'Dados de Entrada'!$L$7,J664+K663),'Dados de Entrada'!$G$7))</f>
        <v/>
      </c>
      <c r="L664" s="101" t="str">
        <f>IF(B664="","",IF(AND(J664&gt;0,K664='Dados de Entrada'!$G$7),(J664/(3600*24*VLOOKUP(MONTH(B664),'Dados de Entrada'!$T$11:$V$22,3,FALSE))),0))</f>
        <v/>
      </c>
      <c r="M664" s="26" t="str">
        <f t="shared" si="60"/>
        <v/>
      </c>
      <c r="N664" s="102" t="str">
        <f>IF(B664="","",IF(K664='Dados de Entrada'!$L$7,1,0))</f>
        <v/>
      </c>
      <c r="O664" s="26" t="str">
        <f t="shared" si="61"/>
        <v/>
      </c>
      <c r="P664" s="110" t="str">
        <f>IF(B664="","",'Dados de Entrada'!$L$7)</f>
        <v/>
      </c>
      <c r="Q664" s="103" t="str">
        <f t="shared" si="62"/>
        <v/>
      </c>
      <c r="U664" s="18"/>
    </row>
    <row r="665" spans="1:21" ht="14.25" customHeight="1" x14ac:dyDescent="0.25">
      <c r="A665" s="18"/>
      <c r="B665" s="99" t="str">
        <f>IF(AND(YEAR('Dados de Entrada'!N655)&gt;=$D$18,YEAR('Dados de Entrada'!N655)&lt;=$D$19),'Dados de Entrada'!N655,"")</f>
        <v/>
      </c>
      <c r="C665" s="100" t="str">
        <f t="shared" si="58"/>
        <v/>
      </c>
      <c r="D665" s="97" t="str">
        <f>IF(B665="","",IFERROR(
INDEX('Dados de Entrada'!$K$13:$K$35,MATCH(C665,'Dados de Entrada'!$J$13:$J$35,0)),
INDEX('Dados de Entrada'!$K$13:$K$35,MATCH(C665,'Dados de Entrada'!$J$13:$J$35,1))+
(C665-INDEX('Dados de Entrada'!$J$13:$J$35,MATCH(C665,'Dados de Entrada'!$J$13:$J$35,1)))*
(INDEX('Dados de Entrada'!$K$13:$K$35,MATCH(C665,'Dados de Entrada'!$J$13:$J$35,1)+1)-INDEX('Dados de Entrada'!$K$13:$K$35,MATCH(C665,'Dados de Entrada'!$J$13:$J$35,1)))/
(INDEX('Dados de Entrada'!$J$13:$J$35,MATCH(C665,'Dados de Entrada'!$J$13:$J$35,1)+1)-INDEX('Dados de Entrada'!$J$13:$J$35,MATCH(C665,'Dados de Entrada'!$J$13:$J$35,1)))
))</f>
        <v/>
      </c>
      <c r="E665" s="101" t="str">
        <f>IF(B665="","",('Dados de Entrada'!O655/'Dados de Entrada'!$Q$6)*'Dados de Entrada'!$L$4)</f>
        <v/>
      </c>
      <c r="F665" s="101" t="str">
        <f t="shared" si="59"/>
        <v/>
      </c>
      <c r="G665" s="101" t="str">
        <f>IF(B665="","",VLOOKUP(MONTH(B665),Retiradas!$P$3:$S$14,3,FALSE))</f>
        <v/>
      </c>
      <c r="H665" s="137" t="str">
        <f>IF(B665="","",(VLOOKUP(MONTH(B665),Evaporação!$D$5:$F$16,3,FALSE)/(1000*3600*24*VLOOKUP(MONTH(B665),'Dados de Entrada'!$T$11:$V$22,3,FALSE)))*Simulação!D665)</f>
        <v/>
      </c>
      <c r="I665" s="146"/>
      <c r="J665" s="138" t="str">
        <f>IF(B665="","",(E665+I665-F665-G665-H665)*3600*24*VLOOKUP(MONTH(B665),'Dados de Entrada'!$T$11:$V$22,3,FALSE))</f>
        <v/>
      </c>
      <c r="K665" s="100" t="str">
        <f>IF(B665="","",IF(J665+K664&lt;'Dados de Entrada'!$G$7,IF(Simulação!J665+K664&lt;'Dados de Entrada'!$L$7,'Dados de Entrada'!$L$7,J665+K664),'Dados de Entrada'!$G$7))</f>
        <v/>
      </c>
      <c r="L665" s="101" t="str">
        <f>IF(B665="","",IF(AND(J665&gt;0,K665='Dados de Entrada'!$G$7),(J665/(3600*24*VLOOKUP(MONTH(B665),'Dados de Entrada'!$T$11:$V$22,3,FALSE))),0))</f>
        <v/>
      </c>
      <c r="M665" s="26" t="str">
        <f t="shared" si="60"/>
        <v/>
      </c>
      <c r="N665" s="102" t="str">
        <f>IF(B665="","",IF(K665='Dados de Entrada'!$L$7,1,0))</f>
        <v/>
      </c>
      <c r="O665" s="26" t="str">
        <f t="shared" si="61"/>
        <v/>
      </c>
      <c r="P665" s="110" t="str">
        <f>IF(B665="","",'Dados de Entrada'!$L$7)</f>
        <v/>
      </c>
      <c r="Q665" s="103" t="str">
        <f t="shared" si="62"/>
        <v/>
      </c>
      <c r="U665" s="18"/>
    </row>
    <row r="666" spans="1:21" ht="14.25" customHeight="1" x14ac:dyDescent="0.25">
      <c r="A666" s="18"/>
      <c r="B666" s="99" t="str">
        <f>IF(AND(YEAR('Dados de Entrada'!N656)&gt;=$D$18,YEAR('Dados de Entrada'!N656)&lt;=$D$19),'Dados de Entrada'!N656,"")</f>
        <v/>
      </c>
      <c r="C666" s="100" t="str">
        <f t="shared" si="58"/>
        <v/>
      </c>
      <c r="D666" s="97" t="str">
        <f>IF(B666="","",IFERROR(
INDEX('Dados de Entrada'!$K$13:$K$35,MATCH(C666,'Dados de Entrada'!$J$13:$J$35,0)),
INDEX('Dados de Entrada'!$K$13:$K$35,MATCH(C666,'Dados de Entrada'!$J$13:$J$35,1))+
(C666-INDEX('Dados de Entrada'!$J$13:$J$35,MATCH(C666,'Dados de Entrada'!$J$13:$J$35,1)))*
(INDEX('Dados de Entrada'!$K$13:$K$35,MATCH(C666,'Dados de Entrada'!$J$13:$J$35,1)+1)-INDEX('Dados de Entrada'!$K$13:$K$35,MATCH(C666,'Dados de Entrada'!$J$13:$J$35,1)))/
(INDEX('Dados de Entrada'!$J$13:$J$35,MATCH(C666,'Dados de Entrada'!$J$13:$J$35,1)+1)-INDEX('Dados de Entrada'!$J$13:$J$35,MATCH(C666,'Dados de Entrada'!$J$13:$J$35,1)))
))</f>
        <v/>
      </c>
      <c r="E666" s="101" t="str">
        <f>IF(B666="","",('Dados de Entrada'!O656/'Dados de Entrada'!$Q$6)*'Dados de Entrada'!$L$4)</f>
        <v/>
      </c>
      <c r="F666" s="101" t="str">
        <f t="shared" si="59"/>
        <v/>
      </c>
      <c r="G666" s="101" t="str">
        <f>IF(B666="","",VLOOKUP(MONTH(B666),Retiradas!$P$3:$S$14,3,FALSE))</f>
        <v/>
      </c>
      <c r="H666" s="137" t="str">
        <f>IF(B666="","",(VLOOKUP(MONTH(B666),Evaporação!$D$5:$F$16,3,FALSE)/(1000*3600*24*VLOOKUP(MONTH(B666),'Dados de Entrada'!$T$11:$V$22,3,FALSE)))*Simulação!D666)</f>
        <v/>
      </c>
      <c r="I666" s="146"/>
      <c r="J666" s="138" t="str">
        <f>IF(B666="","",(E666+I666-F666-G666-H666)*3600*24*VLOOKUP(MONTH(B666),'Dados de Entrada'!$T$11:$V$22,3,FALSE))</f>
        <v/>
      </c>
      <c r="K666" s="100" t="str">
        <f>IF(B666="","",IF(J666+K665&lt;'Dados de Entrada'!$G$7,IF(Simulação!J666+K665&lt;'Dados de Entrada'!$L$7,'Dados de Entrada'!$L$7,J666+K665),'Dados de Entrada'!$G$7))</f>
        <v/>
      </c>
      <c r="L666" s="101" t="str">
        <f>IF(B666="","",IF(AND(J666&gt;0,K666='Dados de Entrada'!$G$7),(J666/(3600*24*VLOOKUP(MONTH(B666),'Dados de Entrada'!$T$11:$V$22,3,FALSE))),0))</f>
        <v/>
      </c>
      <c r="M666" s="26" t="str">
        <f t="shared" si="60"/>
        <v/>
      </c>
      <c r="N666" s="102" t="str">
        <f>IF(B666="","",IF(K666='Dados de Entrada'!$L$7,1,0))</f>
        <v/>
      </c>
      <c r="O666" s="26" t="str">
        <f t="shared" si="61"/>
        <v/>
      </c>
      <c r="P666" s="110" t="str">
        <f>IF(B666="","",'Dados de Entrada'!$L$7)</f>
        <v/>
      </c>
      <c r="Q666" s="103" t="str">
        <f t="shared" si="62"/>
        <v/>
      </c>
      <c r="U666" s="18"/>
    </row>
    <row r="667" spans="1:21" ht="14.25" customHeight="1" x14ac:dyDescent="0.25">
      <c r="A667" s="18"/>
      <c r="B667" s="99" t="str">
        <f>IF(AND(YEAR('Dados de Entrada'!N657)&gt;=$D$18,YEAR('Dados de Entrada'!N657)&lt;=$D$19),'Dados de Entrada'!N657,"")</f>
        <v/>
      </c>
      <c r="C667" s="100" t="str">
        <f t="shared" si="58"/>
        <v/>
      </c>
      <c r="D667" s="97" t="str">
        <f>IF(B667="","",IFERROR(
INDEX('Dados de Entrada'!$K$13:$K$35,MATCH(C667,'Dados de Entrada'!$J$13:$J$35,0)),
INDEX('Dados de Entrada'!$K$13:$K$35,MATCH(C667,'Dados de Entrada'!$J$13:$J$35,1))+
(C667-INDEX('Dados de Entrada'!$J$13:$J$35,MATCH(C667,'Dados de Entrada'!$J$13:$J$35,1)))*
(INDEX('Dados de Entrada'!$K$13:$K$35,MATCH(C667,'Dados de Entrada'!$J$13:$J$35,1)+1)-INDEX('Dados de Entrada'!$K$13:$K$35,MATCH(C667,'Dados de Entrada'!$J$13:$J$35,1)))/
(INDEX('Dados de Entrada'!$J$13:$J$35,MATCH(C667,'Dados de Entrada'!$J$13:$J$35,1)+1)-INDEX('Dados de Entrada'!$J$13:$J$35,MATCH(C667,'Dados de Entrada'!$J$13:$J$35,1)))
))</f>
        <v/>
      </c>
      <c r="E667" s="101" t="str">
        <f>IF(B667="","",('Dados de Entrada'!O657/'Dados de Entrada'!$Q$6)*'Dados de Entrada'!$L$4)</f>
        <v/>
      </c>
      <c r="F667" s="101" t="str">
        <f t="shared" si="59"/>
        <v/>
      </c>
      <c r="G667" s="101" t="str">
        <f>IF(B667="","",VLOOKUP(MONTH(B667),Retiradas!$P$3:$S$14,3,FALSE))</f>
        <v/>
      </c>
      <c r="H667" s="137" t="str">
        <f>IF(B667="","",(VLOOKUP(MONTH(B667),Evaporação!$D$5:$F$16,3,FALSE)/(1000*3600*24*VLOOKUP(MONTH(B667),'Dados de Entrada'!$T$11:$V$22,3,FALSE)))*Simulação!D667)</f>
        <v/>
      </c>
      <c r="I667" s="146"/>
      <c r="J667" s="138" t="str">
        <f>IF(B667="","",(E667+I667-F667-G667-H667)*3600*24*VLOOKUP(MONTH(B667),'Dados de Entrada'!$T$11:$V$22,3,FALSE))</f>
        <v/>
      </c>
      <c r="K667" s="100" t="str">
        <f>IF(B667="","",IF(J667+K666&lt;'Dados de Entrada'!$G$7,IF(Simulação!J667+K666&lt;'Dados de Entrada'!$L$7,'Dados de Entrada'!$L$7,J667+K666),'Dados de Entrada'!$G$7))</f>
        <v/>
      </c>
      <c r="L667" s="101" t="str">
        <f>IF(B667="","",IF(AND(J667&gt;0,K667='Dados de Entrada'!$G$7),(J667/(3600*24*VLOOKUP(MONTH(B667),'Dados de Entrada'!$T$11:$V$22,3,FALSE))),0))</f>
        <v/>
      </c>
      <c r="M667" s="26" t="str">
        <f t="shared" si="60"/>
        <v/>
      </c>
      <c r="N667" s="102" t="str">
        <f>IF(B667="","",IF(K667='Dados de Entrada'!$L$7,1,0))</f>
        <v/>
      </c>
      <c r="O667" s="26" t="str">
        <f t="shared" si="61"/>
        <v/>
      </c>
      <c r="P667" s="110" t="str">
        <f>IF(B667="","",'Dados de Entrada'!$L$7)</f>
        <v/>
      </c>
      <c r="Q667" s="103" t="str">
        <f t="shared" si="62"/>
        <v/>
      </c>
      <c r="U667" s="18"/>
    </row>
    <row r="668" spans="1:21" ht="14.25" customHeight="1" x14ac:dyDescent="0.25">
      <c r="A668" s="18"/>
      <c r="B668" s="99" t="str">
        <f>IF(AND(YEAR('Dados de Entrada'!N658)&gt;=$D$18,YEAR('Dados de Entrada'!N658)&lt;=$D$19),'Dados de Entrada'!N658,"")</f>
        <v/>
      </c>
      <c r="C668" s="100" t="str">
        <f t="shared" si="58"/>
        <v/>
      </c>
      <c r="D668" s="97" t="str">
        <f>IF(B668="","",IFERROR(
INDEX('Dados de Entrada'!$K$13:$K$35,MATCH(C668,'Dados de Entrada'!$J$13:$J$35,0)),
INDEX('Dados de Entrada'!$K$13:$K$35,MATCH(C668,'Dados de Entrada'!$J$13:$J$35,1))+
(C668-INDEX('Dados de Entrada'!$J$13:$J$35,MATCH(C668,'Dados de Entrada'!$J$13:$J$35,1)))*
(INDEX('Dados de Entrada'!$K$13:$K$35,MATCH(C668,'Dados de Entrada'!$J$13:$J$35,1)+1)-INDEX('Dados de Entrada'!$K$13:$K$35,MATCH(C668,'Dados de Entrada'!$J$13:$J$35,1)))/
(INDEX('Dados de Entrada'!$J$13:$J$35,MATCH(C668,'Dados de Entrada'!$J$13:$J$35,1)+1)-INDEX('Dados de Entrada'!$J$13:$J$35,MATCH(C668,'Dados de Entrada'!$J$13:$J$35,1)))
))</f>
        <v/>
      </c>
      <c r="E668" s="101" t="str">
        <f>IF(B668="","",('Dados de Entrada'!O658/'Dados de Entrada'!$Q$6)*'Dados de Entrada'!$L$4)</f>
        <v/>
      </c>
      <c r="F668" s="101" t="str">
        <f t="shared" si="59"/>
        <v/>
      </c>
      <c r="G668" s="101" t="str">
        <f>IF(B668="","",VLOOKUP(MONTH(B668),Retiradas!$P$3:$S$14,3,FALSE))</f>
        <v/>
      </c>
      <c r="H668" s="137" t="str">
        <f>IF(B668="","",(VLOOKUP(MONTH(B668),Evaporação!$D$5:$F$16,3,FALSE)/(1000*3600*24*VLOOKUP(MONTH(B668),'Dados de Entrada'!$T$11:$V$22,3,FALSE)))*Simulação!D668)</f>
        <v/>
      </c>
      <c r="I668" s="146"/>
      <c r="J668" s="138" t="str">
        <f>IF(B668="","",(E668+I668-F668-G668-H668)*3600*24*VLOOKUP(MONTH(B668),'Dados de Entrada'!$T$11:$V$22,3,FALSE))</f>
        <v/>
      </c>
      <c r="K668" s="100" t="str">
        <f>IF(B668="","",IF(J668+K667&lt;'Dados de Entrada'!$G$7,IF(Simulação!J668+K667&lt;'Dados de Entrada'!$L$7,'Dados de Entrada'!$L$7,J668+K667),'Dados de Entrada'!$G$7))</f>
        <v/>
      </c>
      <c r="L668" s="101" t="str">
        <f>IF(B668="","",IF(AND(J668&gt;0,K668='Dados de Entrada'!$G$7),(J668/(3600*24*VLOOKUP(MONTH(B668),'Dados de Entrada'!$T$11:$V$22,3,FALSE))),0))</f>
        <v/>
      </c>
      <c r="M668" s="26" t="str">
        <f t="shared" si="60"/>
        <v/>
      </c>
      <c r="N668" s="102" t="str">
        <f>IF(B668="","",IF(K668='Dados de Entrada'!$L$7,1,0))</f>
        <v/>
      </c>
      <c r="O668" s="26" t="str">
        <f t="shared" si="61"/>
        <v/>
      </c>
      <c r="P668" s="110" t="str">
        <f>IF(B668="","",'Dados de Entrada'!$L$7)</f>
        <v/>
      </c>
      <c r="Q668" s="103" t="str">
        <f t="shared" si="62"/>
        <v/>
      </c>
      <c r="U668" s="18"/>
    </row>
    <row r="669" spans="1:21" ht="14.25" customHeight="1" x14ac:dyDescent="0.25">
      <c r="A669" s="18"/>
      <c r="B669" s="99" t="str">
        <f>IF(AND(YEAR('Dados de Entrada'!N659)&gt;=$D$18,YEAR('Dados de Entrada'!N659)&lt;=$D$19),'Dados de Entrada'!N659,"")</f>
        <v/>
      </c>
      <c r="C669" s="100" t="str">
        <f t="shared" si="58"/>
        <v/>
      </c>
      <c r="D669" s="97" t="str">
        <f>IF(B669="","",IFERROR(
INDEX('Dados de Entrada'!$K$13:$K$35,MATCH(C669,'Dados de Entrada'!$J$13:$J$35,0)),
INDEX('Dados de Entrada'!$K$13:$K$35,MATCH(C669,'Dados de Entrada'!$J$13:$J$35,1))+
(C669-INDEX('Dados de Entrada'!$J$13:$J$35,MATCH(C669,'Dados de Entrada'!$J$13:$J$35,1)))*
(INDEX('Dados de Entrada'!$K$13:$K$35,MATCH(C669,'Dados de Entrada'!$J$13:$J$35,1)+1)-INDEX('Dados de Entrada'!$K$13:$K$35,MATCH(C669,'Dados de Entrada'!$J$13:$J$35,1)))/
(INDEX('Dados de Entrada'!$J$13:$J$35,MATCH(C669,'Dados de Entrada'!$J$13:$J$35,1)+1)-INDEX('Dados de Entrada'!$J$13:$J$35,MATCH(C669,'Dados de Entrada'!$J$13:$J$35,1)))
))</f>
        <v/>
      </c>
      <c r="E669" s="101" t="str">
        <f>IF(B669="","",('Dados de Entrada'!O659/'Dados de Entrada'!$Q$6)*'Dados de Entrada'!$L$4)</f>
        <v/>
      </c>
      <c r="F669" s="101" t="str">
        <f t="shared" si="59"/>
        <v/>
      </c>
      <c r="G669" s="101" t="str">
        <f>IF(B669="","",VLOOKUP(MONTH(B669),Retiradas!$P$3:$S$14,3,FALSE))</f>
        <v/>
      </c>
      <c r="H669" s="137" t="str">
        <f>IF(B669="","",(VLOOKUP(MONTH(B669),Evaporação!$D$5:$F$16,3,FALSE)/(1000*3600*24*VLOOKUP(MONTH(B669),'Dados de Entrada'!$T$11:$V$22,3,FALSE)))*Simulação!D669)</f>
        <v/>
      </c>
      <c r="I669" s="146"/>
      <c r="J669" s="138" t="str">
        <f>IF(B669="","",(E669+I669-F669-G669-H669)*3600*24*VLOOKUP(MONTH(B669),'Dados de Entrada'!$T$11:$V$22,3,FALSE))</f>
        <v/>
      </c>
      <c r="K669" s="100" t="str">
        <f>IF(B669="","",IF(J669+K668&lt;'Dados de Entrada'!$G$7,IF(Simulação!J669+K668&lt;'Dados de Entrada'!$L$7,'Dados de Entrada'!$L$7,J669+K668),'Dados de Entrada'!$G$7))</f>
        <v/>
      </c>
      <c r="L669" s="101" t="str">
        <f>IF(B669="","",IF(AND(J669&gt;0,K669='Dados de Entrada'!$G$7),(J669/(3600*24*VLOOKUP(MONTH(B669),'Dados de Entrada'!$T$11:$V$22,3,FALSE))),0))</f>
        <v/>
      </c>
      <c r="M669" s="26" t="str">
        <f t="shared" si="60"/>
        <v/>
      </c>
      <c r="N669" s="102" t="str">
        <f>IF(B669="","",IF(K669='Dados de Entrada'!$L$7,1,0))</f>
        <v/>
      </c>
      <c r="O669" s="26" t="str">
        <f t="shared" si="61"/>
        <v/>
      </c>
      <c r="P669" s="110" t="str">
        <f>IF(B669="","",'Dados de Entrada'!$L$7)</f>
        <v/>
      </c>
      <c r="Q669" s="103" t="str">
        <f t="shared" si="62"/>
        <v/>
      </c>
      <c r="U669" s="18"/>
    </row>
    <row r="670" spans="1:21" ht="14.25" customHeight="1" x14ac:dyDescent="0.25">
      <c r="A670" s="18"/>
      <c r="B670" s="99" t="str">
        <f>IF(AND(YEAR('Dados de Entrada'!N660)&gt;=$D$18,YEAR('Dados de Entrada'!N660)&lt;=$D$19),'Dados de Entrada'!N660,"")</f>
        <v/>
      </c>
      <c r="C670" s="100" t="str">
        <f t="shared" si="58"/>
        <v/>
      </c>
      <c r="D670" s="97" t="str">
        <f>IF(B670="","",IFERROR(
INDEX('Dados de Entrada'!$K$13:$K$35,MATCH(C670,'Dados de Entrada'!$J$13:$J$35,0)),
INDEX('Dados de Entrada'!$K$13:$K$35,MATCH(C670,'Dados de Entrada'!$J$13:$J$35,1))+
(C670-INDEX('Dados de Entrada'!$J$13:$J$35,MATCH(C670,'Dados de Entrada'!$J$13:$J$35,1)))*
(INDEX('Dados de Entrada'!$K$13:$K$35,MATCH(C670,'Dados de Entrada'!$J$13:$J$35,1)+1)-INDEX('Dados de Entrada'!$K$13:$K$35,MATCH(C670,'Dados de Entrada'!$J$13:$J$35,1)))/
(INDEX('Dados de Entrada'!$J$13:$J$35,MATCH(C670,'Dados de Entrada'!$J$13:$J$35,1)+1)-INDEX('Dados de Entrada'!$J$13:$J$35,MATCH(C670,'Dados de Entrada'!$J$13:$J$35,1)))
))</f>
        <v/>
      </c>
      <c r="E670" s="101" t="str">
        <f>IF(B670="","",('Dados de Entrada'!O660/'Dados de Entrada'!$Q$6)*'Dados de Entrada'!$L$4)</f>
        <v/>
      </c>
      <c r="F670" s="101" t="str">
        <f t="shared" si="59"/>
        <v/>
      </c>
      <c r="G670" s="101" t="str">
        <f>IF(B670="","",VLOOKUP(MONTH(B670),Retiradas!$P$3:$S$14,3,FALSE))</f>
        <v/>
      </c>
      <c r="H670" s="137" t="str">
        <f>IF(B670="","",(VLOOKUP(MONTH(B670),Evaporação!$D$5:$F$16,3,FALSE)/(1000*3600*24*VLOOKUP(MONTH(B670),'Dados de Entrada'!$T$11:$V$22,3,FALSE)))*Simulação!D670)</f>
        <v/>
      </c>
      <c r="I670" s="146"/>
      <c r="J670" s="138" t="str">
        <f>IF(B670="","",(E670+I670-F670-G670-H670)*3600*24*VLOOKUP(MONTH(B670),'Dados de Entrada'!$T$11:$V$22,3,FALSE))</f>
        <v/>
      </c>
      <c r="K670" s="100" t="str">
        <f>IF(B670="","",IF(J670+K669&lt;'Dados de Entrada'!$G$7,IF(Simulação!J670+K669&lt;'Dados de Entrada'!$L$7,'Dados de Entrada'!$L$7,J670+K669),'Dados de Entrada'!$G$7))</f>
        <v/>
      </c>
      <c r="L670" s="101" t="str">
        <f>IF(B670="","",IF(AND(J670&gt;0,K670='Dados de Entrada'!$G$7),(J670/(3600*24*VLOOKUP(MONTH(B670),'Dados de Entrada'!$T$11:$V$22,3,FALSE))),0))</f>
        <v/>
      </c>
      <c r="M670" s="26" t="str">
        <f t="shared" si="60"/>
        <v/>
      </c>
      <c r="N670" s="102" t="str">
        <f>IF(B670="","",IF(K670='Dados de Entrada'!$L$7,1,0))</f>
        <v/>
      </c>
      <c r="O670" s="26" t="str">
        <f t="shared" si="61"/>
        <v/>
      </c>
      <c r="P670" s="110" t="str">
        <f>IF(B670="","",'Dados de Entrada'!$L$7)</f>
        <v/>
      </c>
      <c r="Q670" s="103" t="str">
        <f t="shared" si="62"/>
        <v/>
      </c>
      <c r="U670" s="18"/>
    </row>
    <row r="671" spans="1:21" ht="14.25" customHeight="1" x14ac:dyDescent="0.25">
      <c r="A671" s="18"/>
      <c r="B671" s="99" t="str">
        <f>IF(AND(YEAR('Dados de Entrada'!N661)&gt;=$D$18,YEAR('Dados de Entrada'!N661)&lt;=$D$19),'Dados de Entrada'!N661,"")</f>
        <v/>
      </c>
      <c r="C671" s="100" t="str">
        <f t="shared" si="58"/>
        <v/>
      </c>
      <c r="D671" s="97" t="str">
        <f>IF(B671="","",IFERROR(
INDEX('Dados de Entrada'!$K$13:$K$35,MATCH(C671,'Dados de Entrada'!$J$13:$J$35,0)),
INDEX('Dados de Entrada'!$K$13:$K$35,MATCH(C671,'Dados de Entrada'!$J$13:$J$35,1))+
(C671-INDEX('Dados de Entrada'!$J$13:$J$35,MATCH(C671,'Dados de Entrada'!$J$13:$J$35,1)))*
(INDEX('Dados de Entrada'!$K$13:$K$35,MATCH(C671,'Dados de Entrada'!$J$13:$J$35,1)+1)-INDEX('Dados de Entrada'!$K$13:$K$35,MATCH(C671,'Dados de Entrada'!$J$13:$J$35,1)))/
(INDEX('Dados de Entrada'!$J$13:$J$35,MATCH(C671,'Dados de Entrada'!$J$13:$J$35,1)+1)-INDEX('Dados de Entrada'!$J$13:$J$35,MATCH(C671,'Dados de Entrada'!$J$13:$J$35,1)))
))</f>
        <v/>
      </c>
      <c r="E671" s="101" t="str">
        <f>IF(B671="","",('Dados de Entrada'!O661/'Dados de Entrada'!$Q$6)*'Dados de Entrada'!$L$4)</f>
        <v/>
      </c>
      <c r="F671" s="101" t="str">
        <f t="shared" si="59"/>
        <v/>
      </c>
      <c r="G671" s="101" t="str">
        <f>IF(B671="","",VLOOKUP(MONTH(B671),Retiradas!$P$3:$S$14,3,FALSE))</f>
        <v/>
      </c>
      <c r="H671" s="137" t="str">
        <f>IF(B671="","",(VLOOKUP(MONTH(B671),Evaporação!$D$5:$F$16,3,FALSE)/(1000*3600*24*VLOOKUP(MONTH(B671),'Dados de Entrada'!$T$11:$V$22,3,FALSE)))*Simulação!D671)</f>
        <v/>
      </c>
      <c r="I671" s="146"/>
      <c r="J671" s="138" t="str">
        <f>IF(B671="","",(E671+I671-F671-G671-H671)*3600*24*VLOOKUP(MONTH(B671),'Dados de Entrada'!$T$11:$V$22,3,FALSE))</f>
        <v/>
      </c>
      <c r="K671" s="100" t="str">
        <f>IF(B671="","",IF(J671+K670&lt;'Dados de Entrada'!$G$7,IF(Simulação!J671+K670&lt;'Dados de Entrada'!$L$7,'Dados de Entrada'!$L$7,J671+K670),'Dados de Entrada'!$G$7))</f>
        <v/>
      </c>
      <c r="L671" s="101" t="str">
        <f>IF(B671="","",IF(AND(J671&gt;0,K671='Dados de Entrada'!$G$7),(J671/(3600*24*VLOOKUP(MONTH(B671),'Dados de Entrada'!$T$11:$V$22,3,FALSE))),0))</f>
        <v/>
      </c>
      <c r="M671" s="26" t="str">
        <f t="shared" si="60"/>
        <v/>
      </c>
      <c r="N671" s="102" t="str">
        <f>IF(B671="","",IF(K671='Dados de Entrada'!$L$7,1,0))</f>
        <v/>
      </c>
      <c r="O671" s="26" t="str">
        <f t="shared" si="61"/>
        <v/>
      </c>
      <c r="P671" s="110" t="str">
        <f>IF(B671="","",'Dados de Entrada'!$L$7)</f>
        <v/>
      </c>
      <c r="Q671" s="103" t="str">
        <f t="shared" si="62"/>
        <v/>
      </c>
      <c r="U671" s="18"/>
    </row>
    <row r="672" spans="1:21" ht="14.25" customHeight="1" x14ac:dyDescent="0.25">
      <c r="A672" s="18"/>
      <c r="B672" s="99" t="str">
        <f>IF(AND(YEAR('Dados de Entrada'!N662)&gt;=$D$18,YEAR('Dados de Entrada'!N662)&lt;=$D$19),'Dados de Entrada'!N662,"")</f>
        <v/>
      </c>
      <c r="C672" s="100" t="str">
        <f t="shared" si="58"/>
        <v/>
      </c>
      <c r="D672" s="97" t="str">
        <f>IF(B672="","",IFERROR(
INDEX('Dados de Entrada'!$K$13:$K$35,MATCH(C672,'Dados de Entrada'!$J$13:$J$35,0)),
INDEX('Dados de Entrada'!$K$13:$K$35,MATCH(C672,'Dados de Entrada'!$J$13:$J$35,1))+
(C672-INDEX('Dados de Entrada'!$J$13:$J$35,MATCH(C672,'Dados de Entrada'!$J$13:$J$35,1)))*
(INDEX('Dados de Entrada'!$K$13:$K$35,MATCH(C672,'Dados de Entrada'!$J$13:$J$35,1)+1)-INDEX('Dados de Entrada'!$K$13:$K$35,MATCH(C672,'Dados de Entrada'!$J$13:$J$35,1)))/
(INDEX('Dados de Entrada'!$J$13:$J$35,MATCH(C672,'Dados de Entrada'!$J$13:$J$35,1)+1)-INDEX('Dados de Entrada'!$J$13:$J$35,MATCH(C672,'Dados de Entrada'!$J$13:$J$35,1)))
))</f>
        <v/>
      </c>
      <c r="E672" s="101" t="str">
        <f>IF(B672="","",('Dados de Entrada'!O662/'Dados de Entrada'!$Q$6)*'Dados de Entrada'!$L$4)</f>
        <v/>
      </c>
      <c r="F672" s="101" t="str">
        <f t="shared" si="59"/>
        <v/>
      </c>
      <c r="G672" s="101" t="str">
        <f>IF(B672="","",VLOOKUP(MONTH(B672),Retiradas!$P$3:$S$14,3,FALSE))</f>
        <v/>
      </c>
      <c r="H672" s="137" t="str">
        <f>IF(B672="","",(VLOOKUP(MONTH(B672),Evaporação!$D$5:$F$16,3,FALSE)/(1000*3600*24*VLOOKUP(MONTH(B672),'Dados de Entrada'!$T$11:$V$22,3,FALSE)))*Simulação!D672)</f>
        <v/>
      </c>
      <c r="I672" s="146"/>
      <c r="J672" s="138" t="str">
        <f>IF(B672="","",(E672+I672-F672-G672-H672)*3600*24*VLOOKUP(MONTH(B672),'Dados de Entrada'!$T$11:$V$22,3,FALSE))</f>
        <v/>
      </c>
      <c r="K672" s="100" t="str">
        <f>IF(B672="","",IF(J672+K671&lt;'Dados de Entrada'!$G$7,IF(Simulação!J672+K671&lt;'Dados de Entrada'!$L$7,'Dados de Entrada'!$L$7,J672+K671),'Dados de Entrada'!$G$7))</f>
        <v/>
      </c>
      <c r="L672" s="101" t="str">
        <f>IF(B672="","",IF(AND(J672&gt;0,K672='Dados de Entrada'!$G$7),(J672/(3600*24*VLOOKUP(MONTH(B672),'Dados de Entrada'!$T$11:$V$22,3,FALSE))),0))</f>
        <v/>
      </c>
      <c r="M672" s="26" t="str">
        <f t="shared" si="60"/>
        <v/>
      </c>
      <c r="N672" s="102" t="str">
        <f>IF(B672="","",IF(K672='Dados de Entrada'!$L$7,1,0))</f>
        <v/>
      </c>
      <c r="O672" s="26" t="str">
        <f t="shared" si="61"/>
        <v/>
      </c>
      <c r="P672" s="110" t="str">
        <f>IF(B672="","",'Dados de Entrada'!$L$7)</f>
        <v/>
      </c>
      <c r="Q672" s="103" t="str">
        <f t="shared" si="62"/>
        <v/>
      </c>
      <c r="U672" s="18"/>
    </row>
    <row r="673" spans="1:21" ht="14.25" customHeight="1" x14ac:dyDescent="0.25">
      <c r="A673" s="18"/>
      <c r="B673" s="99" t="str">
        <f>IF(AND(YEAR('Dados de Entrada'!N663)&gt;=$D$18,YEAR('Dados de Entrada'!N663)&lt;=$D$19),'Dados de Entrada'!N663,"")</f>
        <v/>
      </c>
      <c r="C673" s="100" t="str">
        <f t="shared" si="58"/>
        <v/>
      </c>
      <c r="D673" s="97" t="str">
        <f>IF(B673="","",IFERROR(
INDEX('Dados de Entrada'!$K$13:$K$35,MATCH(C673,'Dados de Entrada'!$J$13:$J$35,0)),
INDEX('Dados de Entrada'!$K$13:$K$35,MATCH(C673,'Dados de Entrada'!$J$13:$J$35,1))+
(C673-INDEX('Dados de Entrada'!$J$13:$J$35,MATCH(C673,'Dados de Entrada'!$J$13:$J$35,1)))*
(INDEX('Dados de Entrada'!$K$13:$K$35,MATCH(C673,'Dados de Entrada'!$J$13:$J$35,1)+1)-INDEX('Dados de Entrada'!$K$13:$K$35,MATCH(C673,'Dados de Entrada'!$J$13:$J$35,1)))/
(INDEX('Dados de Entrada'!$J$13:$J$35,MATCH(C673,'Dados de Entrada'!$J$13:$J$35,1)+1)-INDEX('Dados de Entrada'!$J$13:$J$35,MATCH(C673,'Dados de Entrada'!$J$13:$J$35,1)))
))</f>
        <v/>
      </c>
      <c r="E673" s="101" t="str">
        <f>IF(B673="","",('Dados de Entrada'!O663/'Dados de Entrada'!$Q$6)*'Dados de Entrada'!$L$4)</f>
        <v/>
      </c>
      <c r="F673" s="101" t="str">
        <f t="shared" si="59"/>
        <v/>
      </c>
      <c r="G673" s="101" t="str">
        <f>IF(B673="","",VLOOKUP(MONTH(B673),Retiradas!$P$3:$S$14,3,FALSE))</f>
        <v/>
      </c>
      <c r="H673" s="137" t="str">
        <f>IF(B673="","",(VLOOKUP(MONTH(B673),Evaporação!$D$5:$F$16,3,FALSE)/(1000*3600*24*VLOOKUP(MONTH(B673),'Dados de Entrada'!$T$11:$V$22,3,FALSE)))*Simulação!D673)</f>
        <v/>
      </c>
      <c r="I673" s="146"/>
      <c r="J673" s="138" t="str">
        <f>IF(B673="","",(E673+I673-F673-G673-H673)*3600*24*VLOOKUP(MONTH(B673),'Dados de Entrada'!$T$11:$V$22,3,FALSE))</f>
        <v/>
      </c>
      <c r="K673" s="100" t="str">
        <f>IF(B673="","",IF(J673+K672&lt;'Dados de Entrada'!$G$7,IF(Simulação!J673+K672&lt;'Dados de Entrada'!$L$7,'Dados de Entrada'!$L$7,J673+K672),'Dados de Entrada'!$G$7))</f>
        <v/>
      </c>
      <c r="L673" s="101" t="str">
        <f>IF(B673="","",IF(AND(J673&gt;0,K673='Dados de Entrada'!$G$7),(J673/(3600*24*VLOOKUP(MONTH(B673),'Dados de Entrada'!$T$11:$V$22,3,FALSE))),0))</f>
        <v/>
      </c>
      <c r="M673" s="26" t="str">
        <f t="shared" si="60"/>
        <v/>
      </c>
      <c r="N673" s="102" t="str">
        <f>IF(B673="","",IF(K673='Dados de Entrada'!$L$7,1,0))</f>
        <v/>
      </c>
      <c r="O673" s="26" t="str">
        <f t="shared" si="61"/>
        <v/>
      </c>
      <c r="P673" s="110" t="str">
        <f>IF(B673="","",'Dados de Entrada'!$L$7)</f>
        <v/>
      </c>
      <c r="Q673" s="103" t="str">
        <f t="shared" si="62"/>
        <v/>
      </c>
      <c r="U673" s="18"/>
    </row>
    <row r="674" spans="1:21" ht="14.25" customHeight="1" x14ac:dyDescent="0.25">
      <c r="A674" s="18"/>
      <c r="B674" s="99" t="str">
        <f>IF(AND(YEAR('Dados de Entrada'!N664)&gt;=$D$18,YEAR('Dados de Entrada'!N664)&lt;=$D$19),'Dados de Entrada'!N664,"")</f>
        <v/>
      </c>
      <c r="C674" s="100" t="str">
        <f t="shared" si="58"/>
        <v/>
      </c>
      <c r="D674" s="97" t="str">
        <f>IF(B674="","",IFERROR(
INDEX('Dados de Entrada'!$K$13:$K$35,MATCH(C674,'Dados de Entrada'!$J$13:$J$35,0)),
INDEX('Dados de Entrada'!$K$13:$K$35,MATCH(C674,'Dados de Entrada'!$J$13:$J$35,1))+
(C674-INDEX('Dados de Entrada'!$J$13:$J$35,MATCH(C674,'Dados de Entrada'!$J$13:$J$35,1)))*
(INDEX('Dados de Entrada'!$K$13:$K$35,MATCH(C674,'Dados de Entrada'!$J$13:$J$35,1)+1)-INDEX('Dados de Entrada'!$K$13:$K$35,MATCH(C674,'Dados de Entrada'!$J$13:$J$35,1)))/
(INDEX('Dados de Entrada'!$J$13:$J$35,MATCH(C674,'Dados de Entrada'!$J$13:$J$35,1)+1)-INDEX('Dados de Entrada'!$J$13:$J$35,MATCH(C674,'Dados de Entrada'!$J$13:$J$35,1)))
))</f>
        <v/>
      </c>
      <c r="E674" s="101" t="str">
        <f>IF(B674="","",('Dados de Entrada'!O664/'Dados de Entrada'!$Q$6)*'Dados de Entrada'!$L$4)</f>
        <v/>
      </c>
      <c r="F674" s="101" t="str">
        <f t="shared" si="59"/>
        <v/>
      </c>
      <c r="G674" s="101" t="str">
        <f>IF(B674="","",VLOOKUP(MONTH(B674),Retiradas!$P$3:$S$14,3,FALSE))</f>
        <v/>
      </c>
      <c r="H674" s="137" t="str">
        <f>IF(B674="","",(VLOOKUP(MONTH(B674),Evaporação!$D$5:$F$16,3,FALSE)/(1000*3600*24*VLOOKUP(MONTH(B674),'Dados de Entrada'!$T$11:$V$22,3,FALSE)))*Simulação!D674)</f>
        <v/>
      </c>
      <c r="I674" s="146"/>
      <c r="J674" s="138" t="str">
        <f>IF(B674="","",(E674+I674-F674-G674-H674)*3600*24*VLOOKUP(MONTH(B674),'Dados de Entrada'!$T$11:$V$22,3,FALSE))</f>
        <v/>
      </c>
      <c r="K674" s="100" t="str">
        <f>IF(B674="","",IF(J674+K673&lt;'Dados de Entrada'!$G$7,IF(Simulação!J674+K673&lt;'Dados de Entrada'!$L$7,'Dados de Entrada'!$L$7,J674+K673),'Dados de Entrada'!$G$7))</f>
        <v/>
      </c>
      <c r="L674" s="101" t="str">
        <f>IF(B674="","",IF(AND(J674&gt;0,K674='Dados de Entrada'!$G$7),(J674/(3600*24*VLOOKUP(MONTH(B674),'Dados de Entrada'!$T$11:$V$22,3,FALSE))),0))</f>
        <v/>
      </c>
      <c r="M674" s="26" t="str">
        <f t="shared" si="60"/>
        <v/>
      </c>
      <c r="N674" s="102" t="str">
        <f>IF(B674="","",IF(K674='Dados de Entrada'!$L$7,1,0))</f>
        <v/>
      </c>
      <c r="O674" s="26" t="str">
        <f t="shared" si="61"/>
        <v/>
      </c>
      <c r="P674" s="110" t="str">
        <f>IF(B674="","",'Dados de Entrada'!$L$7)</f>
        <v/>
      </c>
      <c r="Q674" s="103" t="str">
        <f t="shared" si="62"/>
        <v/>
      </c>
      <c r="U674" s="18"/>
    </row>
    <row r="675" spans="1:21" ht="14.25" customHeight="1" x14ac:dyDescent="0.25">
      <c r="A675" s="18"/>
      <c r="B675" s="99" t="str">
        <f>IF(AND(YEAR('Dados de Entrada'!N665)&gt;=$D$18,YEAR('Dados de Entrada'!N665)&lt;=$D$19),'Dados de Entrada'!N665,"")</f>
        <v/>
      </c>
      <c r="C675" s="100" t="str">
        <f t="shared" si="58"/>
        <v/>
      </c>
      <c r="D675" s="97" t="str">
        <f>IF(B675="","",IFERROR(
INDEX('Dados de Entrada'!$K$13:$K$35,MATCH(C675,'Dados de Entrada'!$J$13:$J$35,0)),
INDEX('Dados de Entrada'!$K$13:$K$35,MATCH(C675,'Dados de Entrada'!$J$13:$J$35,1))+
(C675-INDEX('Dados de Entrada'!$J$13:$J$35,MATCH(C675,'Dados de Entrada'!$J$13:$J$35,1)))*
(INDEX('Dados de Entrada'!$K$13:$K$35,MATCH(C675,'Dados de Entrada'!$J$13:$J$35,1)+1)-INDEX('Dados de Entrada'!$K$13:$K$35,MATCH(C675,'Dados de Entrada'!$J$13:$J$35,1)))/
(INDEX('Dados de Entrada'!$J$13:$J$35,MATCH(C675,'Dados de Entrada'!$J$13:$J$35,1)+1)-INDEX('Dados de Entrada'!$J$13:$J$35,MATCH(C675,'Dados de Entrada'!$J$13:$J$35,1)))
))</f>
        <v/>
      </c>
      <c r="E675" s="101" t="str">
        <f>IF(B675="","",('Dados de Entrada'!O665/'Dados de Entrada'!$Q$6)*'Dados de Entrada'!$L$4)</f>
        <v/>
      </c>
      <c r="F675" s="101" t="str">
        <f t="shared" si="59"/>
        <v/>
      </c>
      <c r="G675" s="101" t="str">
        <f>IF(B675="","",VLOOKUP(MONTH(B675),Retiradas!$P$3:$S$14,3,FALSE))</f>
        <v/>
      </c>
      <c r="H675" s="137" t="str">
        <f>IF(B675="","",(VLOOKUP(MONTH(B675),Evaporação!$D$5:$F$16,3,FALSE)/(1000*3600*24*VLOOKUP(MONTH(B675),'Dados de Entrada'!$T$11:$V$22,3,FALSE)))*Simulação!D675)</f>
        <v/>
      </c>
      <c r="I675" s="146"/>
      <c r="J675" s="138" t="str">
        <f>IF(B675="","",(E675+I675-F675-G675-H675)*3600*24*VLOOKUP(MONTH(B675),'Dados de Entrada'!$T$11:$V$22,3,FALSE))</f>
        <v/>
      </c>
      <c r="K675" s="100" t="str">
        <f>IF(B675="","",IF(J675+K674&lt;'Dados de Entrada'!$G$7,IF(Simulação!J675+K674&lt;'Dados de Entrada'!$L$7,'Dados de Entrada'!$L$7,J675+K674),'Dados de Entrada'!$G$7))</f>
        <v/>
      </c>
      <c r="L675" s="101" t="str">
        <f>IF(B675="","",IF(AND(J675&gt;0,K675='Dados de Entrada'!$G$7),(J675/(3600*24*VLOOKUP(MONTH(B675),'Dados de Entrada'!$T$11:$V$22,3,FALSE))),0))</f>
        <v/>
      </c>
      <c r="M675" s="26" t="str">
        <f t="shared" si="60"/>
        <v/>
      </c>
      <c r="N675" s="102" t="str">
        <f>IF(B675="","",IF(K675='Dados de Entrada'!$L$7,1,0))</f>
        <v/>
      </c>
      <c r="O675" s="26" t="str">
        <f t="shared" si="61"/>
        <v/>
      </c>
      <c r="P675" s="110" t="str">
        <f>IF(B675="","",'Dados de Entrada'!$L$7)</f>
        <v/>
      </c>
      <c r="Q675" s="103" t="str">
        <f t="shared" si="62"/>
        <v/>
      </c>
      <c r="U675" s="18"/>
    </row>
    <row r="676" spans="1:21" ht="14.25" customHeight="1" x14ac:dyDescent="0.25">
      <c r="A676" s="18"/>
      <c r="B676" s="99" t="str">
        <f>IF(AND(YEAR('Dados de Entrada'!N666)&gt;=$D$18,YEAR('Dados de Entrada'!N666)&lt;=$D$19),'Dados de Entrada'!N666,"")</f>
        <v/>
      </c>
      <c r="C676" s="100" t="str">
        <f t="shared" si="58"/>
        <v/>
      </c>
      <c r="D676" s="97" t="str">
        <f>IF(B676="","",IFERROR(
INDEX('Dados de Entrada'!$K$13:$K$35,MATCH(C676,'Dados de Entrada'!$J$13:$J$35,0)),
INDEX('Dados de Entrada'!$K$13:$K$35,MATCH(C676,'Dados de Entrada'!$J$13:$J$35,1))+
(C676-INDEX('Dados de Entrada'!$J$13:$J$35,MATCH(C676,'Dados de Entrada'!$J$13:$J$35,1)))*
(INDEX('Dados de Entrada'!$K$13:$K$35,MATCH(C676,'Dados de Entrada'!$J$13:$J$35,1)+1)-INDEX('Dados de Entrada'!$K$13:$K$35,MATCH(C676,'Dados de Entrada'!$J$13:$J$35,1)))/
(INDEX('Dados de Entrada'!$J$13:$J$35,MATCH(C676,'Dados de Entrada'!$J$13:$J$35,1)+1)-INDEX('Dados de Entrada'!$J$13:$J$35,MATCH(C676,'Dados de Entrada'!$J$13:$J$35,1)))
))</f>
        <v/>
      </c>
      <c r="E676" s="101" t="str">
        <f>IF(B676="","",('Dados de Entrada'!O666/'Dados de Entrada'!$Q$6)*'Dados de Entrada'!$L$4)</f>
        <v/>
      </c>
      <c r="F676" s="101" t="str">
        <f t="shared" si="59"/>
        <v/>
      </c>
      <c r="G676" s="101" t="str">
        <f>IF(B676="","",VLOOKUP(MONTH(B676),Retiradas!$P$3:$S$14,3,FALSE))</f>
        <v/>
      </c>
      <c r="H676" s="137" t="str">
        <f>IF(B676="","",(VLOOKUP(MONTH(B676),Evaporação!$D$5:$F$16,3,FALSE)/(1000*3600*24*VLOOKUP(MONTH(B676),'Dados de Entrada'!$T$11:$V$22,3,FALSE)))*Simulação!D676)</f>
        <v/>
      </c>
      <c r="I676" s="146"/>
      <c r="J676" s="138" t="str">
        <f>IF(B676="","",(E676+I676-F676-G676-H676)*3600*24*VLOOKUP(MONTH(B676),'Dados de Entrada'!$T$11:$V$22,3,FALSE))</f>
        <v/>
      </c>
      <c r="K676" s="100" t="str">
        <f>IF(B676="","",IF(J676+K675&lt;'Dados de Entrada'!$G$7,IF(Simulação!J676+K675&lt;'Dados de Entrada'!$L$7,'Dados de Entrada'!$L$7,J676+K675),'Dados de Entrada'!$G$7))</f>
        <v/>
      </c>
      <c r="L676" s="101" t="str">
        <f>IF(B676="","",IF(AND(J676&gt;0,K676='Dados de Entrada'!$G$7),(J676/(3600*24*VLOOKUP(MONTH(B676),'Dados de Entrada'!$T$11:$V$22,3,FALSE))),0))</f>
        <v/>
      </c>
      <c r="M676" s="26" t="str">
        <f t="shared" si="60"/>
        <v/>
      </c>
      <c r="N676" s="102" t="str">
        <f>IF(B676="","",IF(K676='Dados de Entrada'!$L$7,1,0))</f>
        <v/>
      </c>
      <c r="O676" s="26" t="str">
        <f t="shared" si="61"/>
        <v/>
      </c>
      <c r="P676" s="110" t="str">
        <f>IF(B676="","",'Dados de Entrada'!$L$7)</f>
        <v/>
      </c>
      <c r="Q676" s="103" t="str">
        <f t="shared" si="62"/>
        <v/>
      </c>
      <c r="U676" s="18"/>
    </row>
    <row r="677" spans="1:21" ht="14.25" customHeight="1" x14ac:dyDescent="0.25">
      <c r="A677" s="18"/>
      <c r="B677" s="99" t="str">
        <f>IF(AND(YEAR('Dados de Entrada'!N667)&gt;=$D$18,YEAR('Dados de Entrada'!N667)&lt;=$D$19),'Dados de Entrada'!N667,"")</f>
        <v/>
      </c>
      <c r="C677" s="100" t="str">
        <f t="shared" si="58"/>
        <v/>
      </c>
      <c r="D677" s="97" t="str">
        <f>IF(B677="","",IFERROR(
INDEX('Dados de Entrada'!$K$13:$K$35,MATCH(C677,'Dados de Entrada'!$J$13:$J$35,0)),
INDEX('Dados de Entrada'!$K$13:$K$35,MATCH(C677,'Dados de Entrada'!$J$13:$J$35,1))+
(C677-INDEX('Dados de Entrada'!$J$13:$J$35,MATCH(C677,'Dados de Entrada'!$J$13:$J$35,1)))*
(INDEX('Dados de Entrada'!$K$13:$K$35,MATCH(C677,'Dados de Entrada'!$J$13:$J$35,1)+1)-INDEX('Dados de Entrada'!$K$13:$K$35,MATCH(C677,'Dados de Entrada'!$J$13:$J$35,1)))/
(INDEX('Dados de Entrada'!$J$13:$J$35,MATCH(C677,'Dados de Entrada'!$J$13:$J$35,1)+1)-INDEX('Dados de Entrada'!$J$13:$J$35,MATCH(C677,'Dados de Entrada'!$J$13:$J$35,1)))
))</f>
        <v/>
      </c>
      <c r="E677" s="101" t="str">
        <f>IF(B677="","",('Dados de Entrada'!O667/'Dados de Entrada'!$Q$6)*'Dados de Entrada'!$L$4)</f>
        <v/>
      </c>
      <c r="F677" s="101" t="str">
        <f t="shared" si="59"/>
        <v/>
      </c>
      <c r="G677" s="101" t="str">
        <f>IF(B677="","",VLOOKUP(MONTH(B677),Retiradas!$P$3:$S$14,3,FALSE))</f>
        <v/>
      </c>
      <c r="H677" s="137" t="str">
        <f>IF(B677="","",(VLOOKUP(MONTH(B677),Evaporação!$D$5:$F$16,3,FALSE)/(1000*3600*24*VLOOKUP(MONTH(B677),'Dados de Entrada'!$T$11:$V$22,3,FALSE)))*Simulação!D677)</f>
        <v/>
      </c>
      <c r="I677" s="146"/>
      <c r="J677" s="138" t="str">
        <f>IF(B677="","",(E677+I677-F677-G677-H677)*3600*24*VLOOKUP(MONTH(B677),'Dados de Entrada'!$T$11:$V$22,3,FALSE))</f>
        <v/>
      </c>
      <c r="K677" s="100" t="str">
        <f>IF(B677="","",IF(J677+K676&lt;'Dados de Entrada'!$G$7,IF(Simulação!J677+K676&lt;'Dados de Entrada'!$L$7,'Dados de Entrada'!$L$7,J677+K676),'Dados de Entrada'!$G$7))</f>
        <v/>
      </c>
      <c r="L677" s="101" t="str">
        <f>IF(B677="","",IF(AND(J677&gt;0,K677='Dados de Entrada'!$G$7),(J677/(3600*24*VLOOKUP(MONTH(B677),'Dados de Entrada'!$T$11:$V$22,3,FALSE))),0))</f>
        <v/>
      </c>
      <c r="M677" s="26" t="str">
        <f t="shared" si="60"/>
        <v/>
      </c>
      <c r="N677" s="102" t="str">
        <f>IF(B677="","",IF(K677='Dados de Entrada'!$L$7,1,0))</f>
        <v/>
      </c>
      <c r="O677" s="26" t="str">
        <f t="shared" si="61"/>
        <v/>
      </c>
      <c r="P677" s="110" t="str">
        <f>IF(B677="","",'Dados de Entrada'!$L$7)</f>
        <v/>
      </c>
      <c r="Q677" s="103" t="str">
        <f t="shared" si="62"/>
        <v/>
      </c>
      <c r="U677" s="18"/>
    </row>
    <row r="678" spans="1:21" ht="14.25" customHeight="1" x14ac:dyDescent="0.25">
      <c r="A678" s="18"/>
      <c r="B678" s="99" t="str">
        <f>IF(AND(YEAR('Dados de Entrada'!N668)&gt;=$D$18,YEAR('Dados de Entrada'!N668)&lt;=$D$19),'Dados de Entrada'!N668,"")</f>
        <v/>
      </c>
      <c r="C678" s="100" t="str">
        <f t="shared" si="58"/>
        <v/>
      </c>
      <c r="D678" s="97" t="str">
        <f>IF(B678="","",IFERROR(
INDEX('Dados de Entrada'!$K$13:$K$35,MATCH(C678,'Dados de Entrada'!$J$13:$J$35,0)),
INDEX('Dados de Entrada'!$K$13:$K$35,MATCH(C678,'Dados de Entrada'!$J$13:$J$35,1))+
(C678-INDEX('Dados de Entrada'!$J$13:$J$35,MATCH(C678,'Dados de Entrada'!$J$13:$J$35,1)))*
(INDEX('Dados de Entrada'!$K$13:$K$35,MATCH(C678,'Dados de Entrada'!$J$13:$J$35,1)+1)-INDEX('Dados de Entrada'!$K$13:$K$35,MATCH(C678,'Dados de Entrada'!$J$13:$J$35,1)))/
(INDEX('Dados de Entrada'!$J$13:$J$35,MATCH(C678,'Dados de Entrada'!$J$13:$J$35,1)+1)-INDEX('Dados de Entrada'!$J$13:$J$35,MATCH(C678,'Dados de Entrada'!$J$13:$J$35,1)))
))</f>
        <v/>
      </c>
      <c r="E678" s="101" t="str">
        <f>IF(B678="","",('Dados de Entrada'!O668/'Dados de Entrada'!$Q$6)*'Dados de Entrada'!$L$4)</f>
        <v/>
      </c>
      <c r="F678" s="101" t="str">
        <f t="shared" si="59"/>
        <v/>
      </c>
      <c r="G678" s="101" t="str">
        <f>IF(B678="","",VLOOKUP(MONTH(B678),Retiradas!$P$3:$S$14,3,FALSE))</f>
        <v/>
      </c>
      <c r="H678" s="137" t="str">
        <f>IF(B678="","",(VLOOKUP(MONTH(B678),Evaporação!$D$5:$F$16,3,FALSE)/(1000*3600*24*VLOOKUP(MONTH(B678),'Dados de Entrada'!$T$11:$V$22,3,FALSE)))*Simulação!D678)</f>
        <v/>
      </c>
      <c r="I678" s="146"/>
      <c r="J678" s="138" t="str">
        <f>IF(B678="","",(E678+I678-F678-G678-H678)*3600*24*VLOOKUP(MONTH(B678),'Dados de Entrada'!$T$11:$V$22,3,FALSE))</f>
        <v/>
      </c>
      <c r="K678" s="100" t="str">
        <f>IF(B678="","",IF(J678+K677&lt;'Dados de Entrada'!$G$7,IF(Simulação!J678+K677&lt;'Dados de Entrada'!$L$7,'Dados de Entrada'!$L$7,J678+K677),'Dados de Entrada'!$G$7))</f>
        <v/>
      </c>
      <c r="L678" s="101" t="str">
        <f>IF(B678="","",IF(AND(J678&gt;0,K678='Dados de Entrada'!$G$7),(J678/(3600*24*VLOOKUP(MONTH(B678),'Dados de Entrada'!$T$11:$V$22,3,FALSE))),0))</f>
        <v/>
      </c>
      <c r="M678" s="26" t="str">
        <f t="shared" si="60"/>
        <v/>
      </c>
      <c r="N678" s="102" t="str">
        <f>IF(B678="","",IF(K678='Dados de Entrada'!$L$7,1,0))</f>
        <v/>
      </c>
      <c r="O678" s="26" t="str">
        <f t="shared" si="61"/>
        <v/>
      </c>
      <c r="P678" s="110" t="str">
        <f>IF(B678="","",'Dados de Entrada'!$L$7)</f>
        <v/>
      </c>
      <c r="Q678" s="103" t="str">
        <f t="shared" si="62"/>
        <v/>
      </c>
      <c r="U678" s="18"/>
    </row>
    <row r="679" spans="1:21" ht="14.25" customHeight="1" x14ac:dyDescent="0.25">
      <c r="A679" s="18"/>
      <c r="B679" s="99" t="str">
        <f>IF(AND(YEAR('Dados de Entrada'!N669)&gt;=$D$18,YEAR('Dados de Entrada'!N669)&lt;=$D$19),'Dados de Entrada'!N669,"")</f>
        <v/>
      </c>
      <c r="C679" s="100" t="str">
        <f t="shared" si="58"/>
        <v/>
      </c>
      <c r="D679" s="97" t="str">
        <f>IF(B679="","",IFERROR(
INDEX('Dados de Entrada'!$K$13:$K$35,MATCH(C679,'Dados de Entrada'!$J$13:$J$35,0)),
INDEX('Dados de Entrada'!$K$13:$K$35,MATCH(C679,'Dados de Entrada'!$J$13:$J$35,1))+
(C679-INDEX('Dados de Entrada'!$J$13:$J$35,MATCH(C679,'Dados de Entrada'!$J$13:$J$35,1)))*
(INDEX('Dados de Entrada'!$K$13:$K$35,MATCH(C679,'Dados de Entrada'!$J$13:$J$35,1)+1)-INDEX('Dados de Entrada'!$K$13:$K$35,MATCH(C679,'Dados de Entrada'!$J$13:$J$35,1)))/
(INDEX('Dados de Entrada'!$J$13:$J$35,MATCH(C679,'Dados de Entrada'!$J$13:$J$35,1)+1)-INDEX('Dados de Entrada'!$J$13:$J$35,MATCH(C679,'Dados de Entrada'!$J$13:$J$35,1)))
))</f>
        <v/>
      </c>
      <c r="E679" s="101" t="str">
        <f>IF(B679="","",('Dados de Entrada'!O669/'Dados de Entrada'!$Q$6)*'Dados de Entrada'!$L$4)</f>
        <v/>
      </c>
      <c r="F679" s="101" t="str">
        <f t="shared" si="59"/>
        <v/>
      </c>
      <c r="G679" s="101" t="str">
        <f>IF(B679="","",VLOOKUP(MONTH(B679),Retiradas!$P$3:$S$14,3,FALSE))</f>
        <v/>
      </c>
      <c r="H679" s="137" t="str">
        <f>IF(B679="","",(VLOOKUP(MONTH(B679),Evaporação!$D$5:$F$16,3,FALSE)/(1000*3600*24*VLOOKUP(MONTH(B679),'Dados de Entrada'!$T$11:$V$22,3,FALSE)))*Simulação!D679)</f>
        <v/>
      </c>
      <c r="I679" s="146"/>
      <c r="J679" s="138" t="str">
        <f>IF(B679="","",(E679+I679-F679-G679-H679)*3600*24*VLOOKUP(MONTH(B679),'Dados de Entrada'!$T$11:$V$22,3,FALSE))</f>
        <v/>
      </c>
      <c r="K679" s="100" t="str">
        <f>IF(B679="","",IF(J679+K678&lt;'Dados de Entrada'!$G$7,IF(Simulação!J679+K678&lt;'Dados de Entrada'!$L$7,'Dados de Entrada'!$L$7,J679+K678),'Dados de Entrada'!$G$7))</f>
        <v/>
      </c>
      <c r="L679" s="101" t="str">
        <f>IF(B679="","",IF(AND(J679&gt;0,K679='Dados de Entrada'!$G$7),(J679/(3600*24*VLOOKUP(MONTH(B679),'Dados de Entrada'!$T$11:$V$22,3,FALSE))),0))</f>
        <v/>
      </c>
      <c r="M679" s="26" t="str">
        <f t="shared" si="60"/>
        <v/>
      </c>
      <c r="N679" s="102" t="str">
        <f>IF(B679="","",IF(K679='Dados de Entrada'!$L$7,1,0))</f>
        <v/>
      </c>
      <c r="O679" s="26" t="str">
        <f t="shared" si="61"/>
        <v/>
      </c>
      <c r="P679" s="110" t="str">
        <f>IF(B679="","",'Dados de Entrada'!$L$7)</f>
        <v/>
      </c>
      <c r="Q679" s="103" t="str">
        <f t="shared" si="62"/>
        <v/>
      </c>
      <c r="U679" s="18"/>
    </row>
    <row r="680" spans="1:21" ht="14.25" customHeight="1" x14ac:dyDescent="0.25">
      <c r="A680" s="18"/>
      <c r="B680" s="99" t="str">
        <f>IF(AND(YEAR('Dados de Entrada'!N670)&gt;=$D$18,YEAR('Dados de Entrada'!N670)&lt;=$D$19),'Dados de Entrada'!N670,"")</f>
        <v/>
      </c>
      <c r="C680" s="100" t="str">
        <f t="shared" si="58"/>
        <v/>
      </c>
      <c r="D680" s="97" t="str">
        <f>IF(B680="","",IFERROR(
INDEX('Dados de Entrada'!$K$13:$K$35,MATCH(C680,'Dados de Entrada'!$J$13:$J$35,0)),
INDEX('Dados de Entrada'!$K$13:$K$35,MATCH(C680,'Dados de Entrada'!$J$13:$J$35,1))+
(C680-INDEX('Dados de Entrada'!$J$13:$J$35,MATCH(C680,'Dados de Entrada'!$J$13:$J$35,1)))*
(INDEX('Dados de Entrada'!$K$13:$K$35,MATCH(C680,'Dados de Entrada'!$J$13:$J$35,1)+1)-INDEX('Dados de Entrada'!$K$13:$K$35,MATCH(C680,'Dados de Entrada'!$J$13:$J$35,1)))/
(INDEX('Dados de Entrada'!$J$13:$J$35,MATCH(C680,'Dados de Entrada'!$J$13:$J$35,1)+1)-INDEX('Dados de Entrada'!$J$13:$J$35,MATCH(C680,'Dados de Entrada'!$J$13:$J$35,1)))
))</f>
        <v/>
      </c>
      <c r="E680" s="101" t="str">
        <f>IF(B680="","",('Dados de Entrada'!O670/'Dados de Entrada'!$Q$6)*'Dados de Entrada'!$L$4)</f>
        <v/>
      </c>
      <c r="F680" s="101" t="str">
        <f t="shared" si="59"/>
        <v/>
      </c>
      <c r="G680" s="101" t="str">
        <f>IF(B680="","",VLOOKUP(MONTH(B680),Retiradas!$P$3:$S$14,3,FALSE))</f>
        <v/>
      </c>
      <c r="H680" s="137" t="str">
        <f>IF(B680="","",(VLOOKUP(MONTH(B680),Evaporação!$D$5:$F$16,3,FALSE)/(1000*3600*24*VLOOKUP(MONTH(B680),'Dados de Entrada'!$T$11:$V$22,3,FALSE)))*Simulação!D680)</f>
        <v/>
      </c>
      <c r="I680" s="146"/>
      <c r="J680" s="138" t="str">
        <f>IF(B680="","",(E680+I680-F680-G680-H680)*3600*24*VLOOKUP(MONTH(B680),'Dados de Entrada'!$T$11:$V$22,3,FALSE))</f>
        <v/>
      </c>
      <c r="K680" s="100" t="str">
        <f>IF(B680="","",IF(J680+K679&lt;'Dados de Entrada'!$G$7,IF(Simulação!J680+K679&lt;'Dados de Entrada'!$L$7,'Dados de Entrada'!$L$7,J680+K679),'Dados de Entrada'!$G$7))</f>
        <v/>
      </c>
      <c r="L680" s="101" t="str">
        <f>IF(B680="","",IF(AND(J680&gt;0,K680='Dados de Entrada'!$G$7),(J680/(3600*24*VLOOKUP(MONTH(B680),'Dados de Entrada'!$T$11:$V$22,3,FALSE))),0))</f>
        <v/>
      </c>
      <c r="M680" s="26" t="str">
        <f t="shared" si="60"/>
        <v/>
      </c>
      <c r="N680" s="102" t="str">
        <f>IF(B680="","",IF(K680='Dados de Entrada'!$L$7,1,0))</f>
        <v/>
      </c>
      <c r="O680" s="26" t="str">
        <f t="shared" si="61"/>
        <v/>
      </c>
      <c r="P680" s="110" t="str">
        <f>IF(B680="","",'Dados de Entrada'!$L$7)</f>
        <v/>
      </c>
      <c r="Q680" s="103" t="str">
        <f t="shared" si="62"/>
        <v/>
      </c>
      <c r="U680" s="18"/>
    </row>
    <row r="681" spans="1:21" ht="14.25" customHeight="1" x14ac:dyDescent="0.25">
      <c r="A681" s="18"/>
      <c r="B681" s="99" t="str">
        <f>IF(AND(YEAR('Dados de Entrada'!N671)&gt;=$D$18,YEAR('Dados de Entrada'!N671)&lt;=$D$19),'Dados de Entrada'!N671,"")</f>
        <v/>
      </c>
      <c r="C681" s="100" t="str">
        <f t="shared" si="58"/>
        <v/>
      </c>
      <c r="D681" s="97" t="str">
        <f>IF(B681="","",IFERROR(
INDEX('Dados de Entrada'!$K$13:$K$35,MATCH(C681,'Dados de Entrada'!$J$13:$J$35,0)),
INDEX('Dados de Entrada'!$K$13:$K$35,MATCH(C681,'Dados de Entrada'!$J$13:$J$35,1))+
(C681-INDEX('Dados de Entrada'!$J$13:$J$35,MATCH(C681,'Dados de Entrada'!$J$13:$J$35,1)))*
(INDEX('Dados de Entrada'!$K$13:$K$35,MATCH(C681,'Dados de Entrada'!$J$13:$J$35,1)+1)-INDEX('Dados de Entrada'!$K$13:$K$35,MATCH(C681,'Dados de Entrada'!$J$13:$J$35,1)))/
(INDEX('Dados de Entrada'!$J$13:$J$35,MATCH(C681,'Dados de Entrada'!$J$13:$J$35,1)+1)-INDEX('Dados de Entrada'!$J$13:$J$35,MATCH(C681,'Dados de Entrada'!$J$13:$J$35,1)))
))</f>
        <v/>
      </c>
      <c r="E681" s="101" t="str">
        <f>IF(B681="","",('Dados de Entrada'!O671/'Dados de Entrada'!$Q$6)*'Dados de Entrada'!$L$4)</f>
        <v/>
      </c>
      <c r="F681" s="101" t="str">
        <f t="shared" si="59"/>
        <v/>
      </c>
      <c r="G681" s="101" t="str">
        <f>IF(B681="","",VLOOKUP(MONTH(B681),Retiradas!$P$3:$S$14,3,FALSE))</f>
        <v/>
      </c>
      <c r="H681" s="137" t="str">
        <f>IF(B681="","",(VLOOKUP(MONTH(B681),Evaporação!$D$5:$F$16,3,FALSE)/(1000*3600*24*VLOOKUP(MONTH(B681),'Dados de Entrada'!$T$11:$V$22,3,FALSE)))*Simulação!D681)</f>
        <v/>
      </c>
      <c r="I681" s="146"/>
      <c r="J681" s="138" t="str">
        <f>IF(B681="","",(E681+I681-F681-G681-H681)*3600*24*VLOOKUP(MONTH(B681),'Dados de Entrada'!$T$11:$V$22,3,FALSE))</f>
        <v/>
      </c>
      <c r="K681" s="100" t="str">
        <f>IF(B681="","",IF(J681+K680&lt;'Dados de Entrada'!$G$7,IF(Simulação!J681+K680&lt;'Dados de Entrada'!$L$7,'Dados de Entrada'!$L$7,J681+K680),'Dados de Entrada'!$G$7))</f>
        <v/>
      </c>
      <c r="L681" s="101" t="str">
        <f>IF(B681="","",IF(AND(J681&gt;0,K681='Dados de Entrada'!$G$7),(J681/(3600*24*VLOOKUP(MONTH(B681),'Dados de Entrada'!$T$11:$V$22,3,FALSE))),0))</f>
        <v/>
      </c>
      <c r="M681" s="26" t="str">
        <f t="shared" si="60"/>
        <v/>
      </c>
      <c r="N681" s="102" t="str">
        <f>IF(B681="","",IF(K681='Dados de Entrada'!$L$7,1,0))</f>
        <v/>
      </c>
      <c r="O681" s="26" t="str">
        <f t="shared" si="61"/>
        <v/>
      </c>
      <c r="P681" s="110" t="str">
        <f>IF(B681="","",'Dados de Entrada'!$L$7)</f>
        <v/>
      </c>
      <c r="Q681" s="103" t="str">
        <f t="shared" si="62"/>
        <v/>
      </c>
      <c r="U681" s="18"/>
    </row>
    <row r="682" spans="1:21" ht="14.25" customHeight="1" x14ac:dyDescent="0.25">
      <c r="A682" s="18"/>
      <c r="B682" s="99" t="str">
        <f>IF(AND(YEAR('Dados de Entrada'!N672)&gt;=$D$18,YEAR('Dados de Entrada'!N672)&lt;=$D$19),'Dados de Entrada'!N672,"")</f>
        <v/>
      </c>
      <c r="C682" s="100" t="str">
        <f t="shared" si="58"/>
        <v/>
      </c>
      <c r="D682" s="97" t="str">
        <f>IF(B682="","",IFERROR(
INDEX('Dados de Entrada'!$K$13:$K$35,MATCH(C682,'Dados de Entrada'!$J$13:$J$35,0)),
INDEX('Dados de Entrada'!$K$13:$K$35,MATCH(C682,'Dados de Entrada'!$J$13:$J$35,1))+
(C682-INDEX('Dados de Entrada'!$J$13:$J$35,MATCH(C682,'Dados de Entrada'!$J$13:$J$35,1)))*
(INDEX('Dados de Entrada'!$K$13:$K$35,MATCH(C682,'Dados de Entrada'!$J$13:$J$35,1)+1)-INDEX('Dados de Entrada'!$K$13:$K$35,MATCH(C682,'Dados de Entrada'!$J$13:$J$35,1)))/
(INDEX('Dados de Entrada'!$J$13:$J$35,MATCH(C682,'Dados de Entrada'!$J$13:$J$35,1)+1)-INDEX('Dados de Entrada'!$J$13:$J$35,MATCH(C682,'Dados de Entrada'!$J$13:$J$35,1)))
))</f>
        <v/>
      </c>
      <c r="E682" s="101" t="str">
        <f>IF(B682="","",('Dados de Entrada'!O672/'Dados de Entrada'!$Q$6)*'Dados de Entrada'!$L$4)</f>
        <v/>
      </c>
      <c r="F682" s="101" t="str">
        <f t="shared" si="59"/>
        <v/>
      </c>
      <c r="G682" s="101" t="str">
        <f>IF(B682="","",VLOOKUP(MONTH(B682),Retiradas!$P$3:$S$14,3,FALSE))</f>
        <v/>
      </c>
      <c r="H682" s="137" t="str">
        <f>IF(B682="","",(VLOOKUP(MONTH(B682),Evaporação!$D$5:$F$16,3,FALSE)/(1000*3600*24*VLOOKUP(MONTH(B682),'Dados de Entrada'!$T$11:$V$22,3,FALSE)))*Simulação!D682)</f>
        <v/>
      </c>
      <c r="I682" s="146"/>
      <c r="J682" s="138" t="str">
        <f>IF(B682="","",(E682+I682-F682-G682-H682)*3600*24*VLOOKUP(MONTH(B682),'Dados de Entrada'!$T$11:$V$22,3,FALSE))</f>
        <v/>
      </c>
      <c r="K682" s="100" t="str">
        <f>IF(B682="","",IF(J682+K681&lt;'Dados de Entrada'!$G$7,IF(Simulação!J682+K681&lt;'Dados de Entrada'!$L$7,'Dados de Entrada'!$L$7,J682+K681),'Dados de Entrada'!$G$7))</f>
        <v/>
      </c>
      <c r="L682" s="101" t="str">
        <f>IF(B682="","",IF(AND(J682&gt;0,K682='Dados de Entrada'!$G$7),(J682/(3600*24*VLOOKUP(MONTH(B682),'Dados de Entrada'!$T$11:$V$22,3,FALSE))),0))</f>
        <v/>
      </c>
      <c r="M682" s="26" t="str">
        <f t="shared" si="60"/>
        <v/>
      </c>
      <c r="N682" s="102" t="str">
        <f>IF(B682="","",IF(K682='Dados de Entrada'!$L$7,1,0))</f>
        <v/>
      </c>
      <c r="O682" s="26" t="str">
        <f t="shared" si="61"/>
        <v/>
      </c>
      <c r="P682" s="110" t="str">
        <f>IF(B682="","",'Dados de Entrada'!$L$7)</f>
        <v/>
      </c>
      <c r="Q682" s="103" t="str">
        <f t="shared" si="62"/>
        <v/>
      </c>
      <c r="U682" s="18"/>
    </row>
    <row r="683" spans="1:21" ht="14.25" customHeight="1" x14ac:dyDescent="0.25">
      <c r="A683" s="18"/>
      <c r="B683" s="99" t="str">
        <f>IF(AND(YEAR('Dados de Entrada'!N673)&gt;=$D$18,YEAR('Dados de Entrada'!N673)&lt;=$D$19),'Dados de Entrada'!N673,"")</f>
        <v/>
      </c>
      <c r="C683" s="100" t="str">
        <f t="shared" si="58"/>
        <v/>
      </c>
      <c r="D683" s="97" t="str">
        <f>IF(B683="","",IFERROR(
INDEX('Dados de Entrada'!$K$13:$K$35,MATCH(C683,'Dados de Entrada'!$J$13:$J$35,0)),
INDEX('Dados de Entrada'!$K$13:$K$35,MATCH(C683,'Dados de Entrada'!$J$13:$J$35,1))+
(C683-INDEX('Dados de Entrada'!$J$13:$J$35,MATCH(C683,'Dados de Entrada'!$J$13:$J$35,1)))*
(INDEX('Dados de Entrada'!$K$13:$K$35,MATCH(C683,'Dados de Entrada'!$J$13:$J$35,1)+1)-INDEX('Dados de Entrada'!$K$13:$K$35,MATCH(C683,'Dados de Entrada'!$J$13:$J$35,1)))/
(INDEX('Dados de Entrada'!$J$13:$J$35,MATCH(C683,'Dados de Entrada'!$J$13:$J$35,1)+1)-INDEX('Dados de Entrada'!$J$13:$J$35,MATCH(C683,'Dados de Entrada'!$J$13:$J$35,1)))
))</f>
        <v/>
      </c>
      <c r="E683" s="101" t="str">
        <f>IF(B683="","",('Dados de Entrada'!O673/'Dados de Entrada'!$Q$6)*'Dados de Entrada'!$L$4)</f>
        <v/>
      </c>
      <c r="F683" s="101" t="str">
        <f t="shared" si="59"/>
        <v/>
      </c>
      <c r="G683" s="101" t="str">
        <f>IF(B683="","",VLOOKUP(MONTH(B683),Retiradas!$P$3:$S$14,3,FALSE))</f>
        <v/>
      </c>
      <c r="H683" s="137" t="str">
        <f>IF(B683="","",(VLOOKUP(MONTH(B683),Evaporação!$D$5:$F$16,3,FALSE)/(1000*3600*24*VLOOKUP(MONTH(B683),'Dados de Entrada'!$T$11:$V$22,3,FALSE)))*Simulação!D683)</f>
        <v/>
      </c>
      <c r="I683" s="146"/>
      <c r="J683" s="138" t="str">
        <f>IF(B683="","",(E683+I683-F683-G683-H683)*3600*24*VLOOKUP(MONTH(B683),'Dados de Entrada'!$T$11:$V$22,3,FALSE))</f>
        <v/>
      </c>
      <c r="K683" s="100" t="str">
        <f>IF(B683="","",IF(J683+K682&lt;'Dados de Entrada'!$G$7,IF(Simulação!J683+K682&lt;'Dados de Entrada'!$L$7,'Dados de Entrada'!$L$7,J683+K682),'Dados de Entrada'!$G$7))</f>
        <v/>
      </c>
      <c r="L683" s="101" t="str">
        <f>IF(B683="","",IF(AND(J683&gt;0,K683='Dados de Entrada'!$G$7),(J683/(3600*24*VLOOKUP(MONTH(B683),'Dados de Entrada'!$T$11:$V$22,3,FALSE))),0))</f>
        <v/>
      </c>
      <c r="M683" s="26" t="str">
        <f t="shared" si="60"/>
        <v/>
      </c>
      <c r="N683" s="102" t="str">
        <f>IF(B683="","",IF(K683='Dados de Entrada'!$L$7,1,0))</f>
        <v/>
      </c>
      <c r="O683" s="26" t="str">
        <f t="shared" si="61"/>
        <v/>
      </c>
      <c r="P683" s="110" t="str">
        <f>IF(B683="","",'Dados de Entrada'!$L$7)</f>
        <v/>
      </c>
      <c r="Q683" s="103" t="str">
        <f t="shared" si="62"/>
        <v/>
      </c>
      <c r="U683" s="18"/>
    </row>
    <row r="684" spans="1:21" ht="14.25" customHeight="1" x14ac:dyDescent="0.25">
      <c r="A684" s="18"/>
      <c r="B684" s="99" t="str">
        <f>IF(AND(YEAR('Dados de Entrada'!N674)&gt;=$D$18,YEAR('Dados de Entrada'!N674)&lt;=$D$19),'Dados de Entrada'!N674,"")</f>
        <v/>
      </c>
      <c r="C684" s="100" t="str">
        <f t="shared" si="58"/>
        <v/>
      </c>
      <c r="D684" s="97" t="str">
        <f>IF(B684="","",IFERROR(
INDEX('Dados de Entrada'!$K$13:$K$35,MATCH(C684,'Dados de Entrada'!$J$13:$J$35,0)),
INDEX('Dados de Entrada'!$K$13:$K$35,MATCH(C684,'Dados de Entrada'!$J$13:$J$35,1))+
(C684-INDEX('Dados de Entrada'!$J$13:$J$35,MATCH(C684,'Dados de Entrada'!$J$13:$J$35,1)))*
(INDEX('Dados de Entrada'!$K$13:$K$35,MATCH(C684,'Dados de Entrada'!$J$13:$J$35,1)+1)-INDEX('Dados de Entrada'!$K$13:$K$35,MATCH(C684,'Dados de Entrada'!$J$13:$J$35,1)))/
(INDEX('Dados de Entrada'!$J$13:$J$35,MATCH(C684,'Dados de Entrada'!$J$13:$J$35,1)+1)-INDEX('Dados de Entrada'!$J$13:$J$35,MATCH(C684,'Dados de Entrada'!$J$13:$J$35,1)))
))</f>
        <v/>
      </c>
      <c r="E684" s="101" t="str">
        <f>IF(B684="","",('Dados de Entrada'!O674/'Dados de Entrada'!$Q$6)*'Dados de Entrada'!$L$4)</f>
        <v/>
      </c>
      <c r="F684" s="101" t="str">
        <f t="shared" si="59"/>
        <v/>
      </c>
      <c r="G684" s="101" t="str">
        <f>IF(B684="","",VLOOKUP(MONTH(B684),Retiradas!$P$3:$S$14,3,FALSE))</f>
        <v/>
      </c>
      <c r="H684" s="137" t="str">
        <f>IF(B684="","",(VLOOKUP(MONTH(B684),Evaporação!$D$5:$F$16,3,FALSE)/(1000*3600*24*VLOOKUP(MONTH(B684),'Dados de Entrada'!$T$11:$V$22,3,FALSE)))*Simulação!D684)</f>
        <v/>
      </c>
      <c r="I684" s="146"/>
      <c r="J684" s="138" t="str">
        <f>IF(B684="","",(E684+I684-F684-G684-H684)*3600*24*VLOOKUP(MONTH(B684),'Dados de Entrada'!$T$11:$V$22,3,FALSE))</f>
        <v/>
      </c>
      <c r="K684" s="100" t="str">
        <f>IF(B684="","",IF(J684+K683&lt;'Dados de Entrada'!$G$7,IF(Simulação!J684+K683&lt;'Dados de Entrada'!$L$7,'Dados de Entrada'!$L$7,J684+K683),'Dados de Entrada'!$G$7))</f>
        <v/>
      </c>
      <c r="L684" s="101" t="str">
        <f>IF(B684="","",IF(AND(J684&gt;0,K684='Dados de Entrada'!$G$7),(J684/(3600*24*VLOOKUP(MONTH(B684),'Dados de Entrada'!$T$11:$V$22,3,FALSE))),0))</f>
        <v/>
      </c>
      <c r="M684" s="26" t="str">
        <f t="shared" si="60"/>
        <v/>
      </c>
      <c r="N684" s="102" t="str">
        <f>IF(B684="","",IF(K684='Dados de Entrada'!$L$7,1,0))</f>
        <v/>
      </c>
      <c r="O684" s="26" t="str">
        <f t="shared" si="61"/>
        <v/>
      </c>
      <c r="P684" s="110" t="str">
        <f>IF(B684="","",'Dados de Entrada'!$L$7)</f>
        <v/>
      </c>
      <c r="Q684" s="103" t="str">
        <f t="shared" si="62"/>
        <v/>
      </c>
      <c r="U684" s="18"/>
    </row>
    <row r="685" spans="1:21" ht="14.25" customHeight="1" x14ac:dyDescent="0.25">
      <c r="A685" s="18"/>
      <c r="B685" s="99" t="str">
        <f>IF(AND(YEAR('Dados de Entrada'!N675)&gt;=$D$18,YEAR('Dados de Entrada'!N675)&lt;=$D$19),'Dados de Entrada'!N675,"")</f>
        <v/>
      </c>
      <c r="C685" s="100" t="str">
        <f t="shared" si="58"/>
        <v/>
      </c>
      <c r="D685" s="97" t="str">
        <f>IF(B685="","",IFERROR(
INDEX('Dados de Entrada'!$K$13:$K$35,MATCH(C685,'Dados de Entrada'!$J$13:$J$35,0)),
INDEX('Dados de Entrada'!$K$13:$K$35,MATCH(C685,'Dados de Entrada'!$J$13:$J$35,1))+
(C685-INDEX('Dados de Entrada'!$J$13:$J$35,MATCH(C685,'Dados de Entrada'!$J$13:$J$35,1)))*
(INDEX('Dados de Entrada'!$K$13:$K$35,MATCH(C685,'Dados de Entrada'!$J$13:$J$35,1)+1)-INDEX('Dados de Entrada'!$K$13:$K$35,MATCH(C685,'Dados de Entrada'!$J$13:$J$35,1)))/
(INDEX('Dados de Entrada'!$J$13:$J$35,MATCH(C685,'Dados de Entrada'!$J$13:$J$35,1)+1)-INDEX('Dados de Entrada'!$J$13:$J$35,MATCH(C685,'Dados de Entrada'!$J$13:$J$35,1)))
))</f>
        <v/>
      </c>
      <c r="E685" s="101" t="str">
        <f>IF(B685="","",('Dados de Entrada'!O675/'Dados de Entrada'!$Q$6)*'Dados de Entrada'!$L$4)</f>
        <v/>
      </c>
      <c r="F685" s="101" t="str">
        <f t="shared" si="59"/>
        <v/>
      </c>
      <c r="G685" s="101" t="str">
        <f>IF(B685="","",VLOOKUP(MONTH(B685),Retiradas!$P$3:$S$14,3,FALSE))</f>
        <v/>
      </c>
      <c r="H685" s="137" t="str">
        <f>IF(B685="","",(VLOOKUP(MONTH(B685),Evaporação!$D$5:$F$16,3,FALSE)/(1000*3600*24*VLOOKUP(MONTH(B685),'Dados de Entrada'!$T$11:$V$22,3,FALSE)))*Simulação!D685)</f>
        <v/>
      </c>
      <c r="I685" s="146"/>
      <c r="J685" s="138" t="str">
        <f>IF(B685="","",(E685+I685-F685-G685-H685)*3600*24*VLOOKUP(MONTH(B685),'Dados de Entrada'!$T$11:$V$22,3,FALSE))</f>
        <v/>
      </c>
      <c r="K685" s="100" t="str">
        <f>IF(B685="","",IF(J685+K684&lt;'Dados de Entrada'!$G$7,IF(Simulação!J685+K684&lt;'Dados de Entrada'!$L$7,'Dados de Entrada'!$L$7,J685+K684),'Dados de Entrada'!$G$7))</f>
        <v/>
      </c>
      <c r="L685" s="101" t="str">
        <f>IF(B685="","",IF(AND(J685&gt;0,K685='Dados de Entrada'!$G$7),(J685/(3600*24*VLOOKUP(MONTH(B685),'Dados de Entrada'!$T$11:$V$22,3,FALSE))),0))</f>
        <v/>
      </c>
      <c r="M685" s="26" t="str">
        <f t="shared" si="60"/>
        <v/>
      </c>
      <c r="N685" s="102" t="str">
        <f>IF(B685="","",IF(K685='Dados de Entrada'!$L$7,1,0))</f>
        <v/>
      </c>
      <c r="O685" s="26" t="str">
        <f t="shared" si="61"/>
        <v/>
      </c>
      <c r="P685" s="110" t="str">
        <f>IF(B685="","",'Dados de Entrada'!$L$7)</f>
        <v/>
      </c>
      <c r="Q685" s="103" t="str">
        <f t="shared" si="62"/>
        <v/>
      </c>
      <c r="U685" s="18"/>
    </row>
    <row r="686" spans="1:21" ht="14.25" customHeight="1" x14ac:dyDescent="0.25">
      <c r="A686" s="18"/>
      <c r="B686" s="99" t="str">
        <f>IF(AND(YEAR('Dados de Entrada'!N676)&gt;=$D$18,YEAR('Dados de Entrada'!N676)&lt;=$D$19),'Dados de Entrada'!N676,"")</f>
        <v/>
      </c>
      <c r="C686" s="100" t="str">
        <f t="shared" si="58"/>
        <v/>
      </c>
      <c r="D686" s="97" t="str">
        <f>IF(B686="","",IFERROR(
INDEX('Dados de Entrada'!$K$13:$K$35,MATCH(C686,'Dados de Entrada'!$J$13:$J$35,0)),
INDEX('Dados de Entrada'!$K$13:$K$35,MATCH(C686,'Dados de Entrada'!$J$13:$J$35,1))+
(C686-INDEX('Dados de Entrada'!$J$13:$J$35,MATCH(C686,'Dados de Entrada'!$J$13:$J$35,1)))*
(INDEX('Dados de Entrada'!$K$13:$K$35,MATCH(C686,'Dados de Entrada'!$J$13:$J$35,1)+1)-INDEX('Dados de Entrada'!$K$13:$K$35,MATCH(C686,'Dados de Entrada'!$J$13:$J$35,1)))/
(INDEX('Dados de Entrada'!$J$13:$J$35,MATCH(C686,'Dados de Entrada'!$J$13:$J$35,1)+1)-INDEX('Dados de Entrada'!$J$13:$J$35,MATCH(C686,'Dados de Entrada'!$J$13:$J$35,1)))
))</f>
        <v/>
      </c>
      <c r="E686" s="101" t="str">
        <f>IF(B686="","",('Dados de Entrada'!O676/'Dados de Entrada'!$Q$6)*'Dados de Entrada'!$L$4)</f>
        <v/>
      </c>
      <c r="F686" s="101" t="str">
        <f t="shared" si="59"/>
        <v/>
      </c>
      <c r="G686" s="101" t="str">
        <f>IF(B686="","",VLOOKUP(MONTH(B686),Retiradas!$P$3:$S$14,3,FALSE))</f>
        <v/>
      </c>
      <c r="H686" s="137" t="str">
        <f>IF(B686="","",(VLOOKUP(MONTH(B686),Evaporação!$D$5:$F$16,3,FALSE)/(1000*3600*24*VLOOKUP(MONTH(B686),'Dados de Entrada'!$T$11:$V$22,3,FALSE)))*Simulação!D686)</f>
        <v/>
      </c>
      <c r="I686" s="146"/>
      <c r="J686" s="138" t="str">
        <f>IF(B686="","",(E686+I686-F686-G686-H686)*3600*24*VLOOKUP(MONTH(B686),'Dados de Entrada'!$T$11:$V$22,3,FALSE))</f>
        <v/>
      </c>
      <c r="K686" s="100" t="str">
        <f>IF(B686="","",IF(J686+K685&lt;'Dados de Entrada'!$G$7,IF(Simulação!J686+K685&lt;'Dados de Entrada'!$L$7,'Dados de Entrada'!$L$7,J686+K685),'Dados de Entrada'!$G$7))</f>
        <v/>
      </c>
      <c r="L686" s="101" t="str">
        <f>IF(B686="","",IF(AND(J686&gt;0,K686='Dados de Entrada'!$G$7),(J686/(3600*24*VLOOKUP(MONTH(B686),'Dados de Entrada'!$T$11:$V$22,3,FALSE))),0))</f>
        <v/>
      </c>
      <c r="M686" s="26" t="str">
        <f t="shared" si="60"/>
        <v/>
      </c>
      <c r="N686" s="102" t="str">
        <f>IF(B686="","",IF(K686='Dados de Entrada'!$L$7,1,0))</f>
        <v/>
      </c>
      <c r="O686" s="26" t="str">
        <f t="shared" si="61"/>
        <v/>
      </c>
      <c r="P686" s="110" t="str">
        <f>IF(B686="","",'Dados de Entrada'!$L$7)</f>
        <v/>
      </c>
      <c r="Q686" s="103" t="str">
        <f t="shared" si="62"/>
        <v/>
      </c>
      <c r="U686" s="18"/>
    </row>
    <row r="687" spans="1:21" ht="14.25" customHeight="1" x14ac:dyDescent="0.25">
      <c r="A687" s="18"/>
      <c r="B687" s="99" t="str">
        <f>IF(AND(YEAR('Dados de Entrada'!N677)&gt;=$D$18,YEAR('Dados de Entrada'!N677)&lt;=$D$19),'Dados de Entrada'!N677,"")</f>
        <v/>
      </c>
      <c r="C687" s="100" t="str">
        <f t="shared" si="58"/>
        <v/>
      </c>
      <c r="D687" s="97" t="str">
        <f>IF(B687="","",IFERROR(
INDEX('Dados de Entrada'!$K$13:$K$35,MATCH(C687,'Dados de Entrada'!$J$13:$J$35,0)),
INDEX('Dados de Entrada'!$K$13:$K$35,MATCH(C687,'Dados de Entrada'!$J$13:$J$35,1))+
(C687-INDEX('Dados de Entrada'!$J$13:$J$35,MATCH(C687,'Dados de Entrada'!$J$13:$J$35,1)))*
(INDEX('Dados de Entrada'!$K$13:$K$35,MATCH(C687,'Dados de Entrada'!$J$13:$J$35,1)+1)-INDEX('Dados de Entrada'!$K$13:$K$35,MATCH(C687,'Dados de Entrada'!$J$13:$J$35,1)))/
(INDEX('Dados de Entrada'!$J$13:$J$35,MATCH(C687,'Dados de Entrada'!$J$13:$J$35,1)+1)-INDEX('Dados de Entrada'!$J$13:$J$35,MATCH(C687,'Dados de Entrada'!$J$13:$J$35,1)))
))</f>
        <v/>
      </c>
      <c r="E687" s="101" t="str">
        <f>IF(B687="","",('Dados de Entrada'!O677/'Dados de Entrada'!$Q$6)*'Dados de Entrada'!$L$4)</f>
        <v/>
      </c>
      <c r="F687" s="101" t="str">
        <f t="shared" si="59"/>
        <v/>
      </c>
      <c r="G687" s="101" t="str">
        <f>IF(B687="","",VLOOKUP(MONTH(B687),Retiradas!$P$3:$S$14,3,FALSE))</f>
        <v/>
      </c>
      <c r="H687" s="137" t="str">
        <f>IF(B687="","",(VLOOKUP(MONTH(B687),Evaporação!$D$5:$F$16,3,FALSE)/(1000*3600*24*VLOOKUP(MONTH(B687),'Dados de Entrada'!$T$11:$V$22,3,FALSE)))*Simulação!D687)</f>
        <v/>
      </c>
      <c r="I687" s="146"/>
      <c r="J687" s="138" t="str">
        <f>IF(B687="","",(E687+I687-F687-G687-H687)*3600*24*VLOOKUP(MONTH(B687),'Dados de Entrada'!$T$11:$V$22,3,FALSE))</f>
        <v/>
      </c>
      <c r="K687" s="100" t="str">
        <f>IF(B687="","",IF(J687+K686&lt;'Dados de Entrada'!$G$7,IF(Simulação!J687+K686&lt;'Dados de Entrada'!$L$7,'Dados de Entrada'!$L$7,J687+K686),'Dados de Entrada'!$G$7))</f>
        <v/>
      </c>
      <c r="L687" s="101" t="str">
        <f>IF(B687="","",IF(AND(J687&gt;0,K687='Dados de Entrada'!$G$7),(J687/(3600*24*VLOOKUP(MONTH(B687),'Dados de Entrada'!$T$11:$V$22,3,FALSE))),0))</f>
        <v/>
      </c>
      <c r="M687" s="26" t="str">
        <f t="shared" si="60"/>
        <v/>
      </c>
      <c r="N687" s="102" t="str">
        <f>IF(B687="","",IF(K687='Dados de Entrada'!$L$7,1,0))</f>
        <v/>
      </c>
      <c r="O687" s="26" t="str">
        <f t="shared" si="61"/>
        <v/>
      </c>
      <c r="P687" s="110" t="str">
        <f>IF(B687="","",'Dados de Entrada'!$L$7)</f>
        <v/>
      </c>
      <c r="Q687" s="103" t="str">
        <f t="shared" si="62"/>
        <v/>
      </c>
      <c r="U687" s="18"/>
    </row>
    <row r="688" spans="1:21" ht="14.25" customHeight="1" x14ac:dyDescent="0.25">
      <c r="A688" s="18"/>
      <c r="B688" s="99" t="str">
        <f>IF(AND(YEAR('Dados de Entrada'!N678)&gt;=$D$18,YEAR('Dados de Entrada'!N678)&lt;=$D$19),'Dados de Entrada'!N678,"")</f>
        <v/>
      </c>
      <c r="C688" s="100" t="str">
        <f t="shared" si="58"/>
        <v/>
      </c>
      <c r="D688" s="97" t="str">
        <f>IF(B688="","",IFERROR(
INDEX('Dados de Entrada'!$K$13:$K$35,MATCH(C688,'Dados de Entrada'!$J$13:$J$35,0)),
INDEX('Dados de Entrada'!$K$13:$K$35,MATCH(C688,'Dados de Entrada'!$J$13:$J$35,1))+
(C688-INDEX('Dados de Entrada'!$J$13:$J$35,MATCH(C688,'Dados de Entrada'!$J$13:$J$35,1)))*
(INDEX('Dados de Entrada'!$K$13:$K$35,MATCH(C688,'Dados de Entrada'!$J$13:$J$35,1)+1)-INDEX('Dados de Entrada'!$K$13:$K$35,MATCH(C688,'Dados de Entrada'!$J$13:$J$35,1)))/
(INDEX('Dados de Entrada'!$J$13:$J$35,MATCH(C688,'Dados de Entrada'!$J$13:$J$35,1)+1)-INDEX('Dados de Entrada'!$J$13:$J$35,MATCH(C688,'Dados de Entrada'!$J$13:$J$35,1)))
))</f>
        <v/>
      </c>
      <c r="E688" s="101" t="str">
        <f>IF(B688="","",('Dados de Entrada'!O678/'Dados de Entrada'!$Q$6)*'Dados de Entrada'!$L$4)</f>
        <v/>
      </c>
      <c r="F688" s="101" t="str">
        <f t="shared" si="59"/>
        <v/>
      </c>
      <c r="G688" s="101" t="str">
        <f>IF(B688="","",VLOOKUP(MONTH(B688),Retiradas!$P$3:$S$14,3,FALSE))</f>
        <v/>
      </c>
      <c r="H688" s="137" t="str">
        <f>IF(B688="","",(VLOOKUP(MONTH(B688),Evaporação!$D$5:$F$16,3,FALSE)/(1000*3600*24*VLOOKUP(MONTH(B688),'Dados de Entrada'!$T$11:$V$22,3,FALSE)))*Simulação!D688)</f>
        <v/>
      </c>
      <c r="I688" s="146"/>
      <c r="J688" s="138" t="str">
        <f>IF(B688="","",(E688+I688-F688-G688-H688)*3600*24*VLOOKUP(MONTH(B688),'Dados de Entrada'!$T$11:$V$22,3,FALSE))</f>
        <v/>
      </c>
      <c r="K688" s="100" t="str">
        <f>IF(B688="","",IF(J688+K687&lt;'Dados de Entrada'!$G$7,IF(Simulação!J688+K687&lt;'Dados de Entrada'!$L$7,'Dados de Entrada'!$L$7,J688+K687),'Dados de Entrada'!$G$7))</f>
        <v/>
      </c>
      <c r="L688" s="101" t="str">
        <f>IF(B688="","",IF(AND(J688&gt;0,K688='Dados de Entrada'!$G$7),(J688/(3600*24*VLOOKUP(MONTH(B688),'Dados de Entrada'!$T$11:$V$22,3,FALSE))),0))</f>
        <v/>
      </c>
      <c r="M688" s="26" t="str">
        <f t="shared" si="60"/>
        <v/>
      </c>
      <c r="N688" s="102" t="str">
        <f>IF(B688="","",IF(K688='Dados de Entrada'!$L$7,1,0))</f>
        <v/>
      </c>
      <c r="O688" s="26" t="str">
        <f t="shared" si="61"/>
        <v/>
      </c>
      <c r="P688" s="110" t="str">
        <f>IF(B688="","",'Dados de Entrada'!$L$7)</f>
        <v/>
      </c>
      <c r="Q688" s="103" t="str">
        <f t="shared" si="62"/>
        <v/>
      </c>
      <c r="U688" s="18"/>
    </row>
    <row r="689" spans="1:21" ht="14.25" customHeight="1" x14ac:dyDescent="0.25">
      <c r="A689" s="18"/>
      <c r="B689" s="99" t="str">
        <f>IF(AND(YEAR('Dados de Entrada'!N679)&gt;=$D$18,YEAR('Dados de Entrada'!N679)&lt;=$D$19),'Dados de Entrada'!N679,"")</f>
        <v/>
      </c>
      <c r="C689" s="100" t="str">
        <f t="shared" si="58"/>
        <v/>
      </c>
      <c r="D689" s="97" t="str">
        <f>IF(B689="","",IFERROR(
INDEX('Dados de Entrada'!$K$13:$K$35,MATCH(C689,'Dados de Entrada'!$J$13:$J$35,0)),
INDEX('Dados de Entrada'!$K$13:$K$35,MATCH(C689,'Dados de Entrada'!$J$13:$J$35,1))+
(C689-INDEX('Dados de Entrada'!$J$13:$J$35,MATCH(C689,'Dados de Entrada'!$J$13:$J$35,1)))*
(INDEX('Dados de Entrada'!$K$13:$K$35,MATCH(C689,'Dados de Entrada'!$J$13:$J$35,1)+1)-INDEX('Dados de Entrada'!$K$13:$K$35,MATCH(C689,'Dados de Entrada'!$J$13:$J$35,1)))/
(INDEX('Dados de Entrada'!$J$13:$J$35,MATCH(C689,'Dados de Entrada'!$J$13:$J$35,1)+1)-INDEX('Dados de Entrada'!$J$13:$J$35,MATCH(C689,'Dados de Entrada'!$J$13:$J$35,1)))
))</f>
        <v/>
      </c>
      <c r="E689" s="101" t="str">
        <f>IF(B689="","",('Dados de Entrada'!O679/'Dados de Entrada'!$Q$6)*'Dados de Entrada'!$L$4)</f>
        <v/>
      </c>
      <c r="F689" s="101" t="str">
        <f t="shared" si="59"/>
        <v/>
      </c>
      <c r="G689" s="101" t="str">
        <f>IF(B689="","",VLOOKUP(MONTH(B689),Retiradas!$P$3:$S$14,3,FALSE))</f>
        <v/>
      </c>
      <c r="H689" s="137" t="str">
        <f>IF(B689="","",(VLOOKUP(MONTH(B689),Evaporação!$D$5:$F$16,3,FALSE)/(1000*3600*24*VLOOKUP(MONTH(B689),'Dados de Entrada'!$T$11:$V$22,3,FALSE)))*Simulação!D689)</f>
        <v/>
      </c>
      <c r="I689" s="146"/>
      <c r="J689" s="138" t="str">
        <f>IF(B689="","",(E689+I689-F689-G689-H689)*3600*24*VLOOKUP(MONTH(B689),'Dados de Entrada'!$T$11:$V$22,3,FALSE))</f>
        <v/>
      </c>
      <c r="K689" s="100" t="str">
        <f>IF(B689="","",IF(J689+K688&lt;'Dados de Entrada'!$G$7,IF(Simulação!J689+K688&lt;'Dados de Entrada'!$L$7,'Dados de Entrada'!$L$7,J689+K688),'Dados de Entrada'!$G$7))</f>
        <v/>
      </c>
      <c r="L689" s="101" t="str">
        <f>IF(B689="","",IF(AND(J689&gt;0,K689='Dados de Entrada'!$G$7),(J689/(3600*24*VLOOKUP(MONTH(B689),'Dados de Entrada'!$T$11:$V$22,3,FALSE))),0))</f>
        <v/>
      </c>
      <c r="M689" s="26" t="str">
        <f t="shared" si="60"/>
        <v/>
      </c>
      <c r="N689" s="102" t="str">
        <f>IF(B689="","",IF(K689='Dados de Entrada'!$L$7,1,0))</f>
        <v/>
      </c>
      <c r="O689" s="26" t="str">
        <f t="shared" si="61"/>
        <v/>
      </c>
      <c r="P689" s="110" t="str">
        <f>IF(B689="","",'Dados de Entrada'!$L$7)</f>
        <v/>
      </c>
      <c r="Q689" s="103" t="str">
        <f t="shared" si="62"/>
        <v/>
      </c>
      <c r="U689" s="18"/>
    </row>
    <row r="690" spans="1:21" ht="14.25" customHeight="1" x14ac:dyDescent="0.25">
      <c r="A690" s="18"/>
      <c r="B690" s="99" t="str">
        <f>IF(AND(YEAR('Dados de Entrada'!N680)&gt;=$D$18,YEAR('Dados de Entrada'!N680)&lt;=$D$19),'Dados de Entrada'!N680,"")</f>
        <v/>
      </c>
      <c r="C690" s="100" t="str">
        <f t="shared" si="58"/>
        <v/>
      </c>
      <c r="D690" s="97" t="str">
        <f>IF(B690="","",IFERROR(
INDEX('Dados de Entrada'!$K$13:$K$35,MATCH(C690,'Dados de Entrada'!$J$13:$J$35,0)),
INDEX('Dados de Entrada'!$K$13:$K$35,MATCH(C690,'Dados de Entrada'!$J$13:$J$35,1))+
(C690-INDEX('Dados de Entrada'!$J$13:$J$35,MATCH(C690,'Dados de Entrada'!$J$13:$J$35,1)))*
(INDEX('Dados de Entrada'!$K$13:$K$35,MATCH(C690,'Dados de Entrada'!$J$13:$J$35,1)+1)-INDEX('Dados de Entrada'!$K$13:$K$35,MATCH(C690,'Dados de Entrada'!$J$13:$J$35,1)))/
(INDEX('Dados de Entrada'!$J$13:$J$35,MATCH(C690,'Dados de Entrada'!$J$13:$J$35,1)+1)-INDEX('Dados de Entrada'!$J$13:$J$35,MATCH(C690,'Dados de Entrada'!$J$13:$J$35,1)))
))</f>
        <v/>
      </c>
      <c r="E690" s="101" t="str">
        <f>IF(B690="","",('Dados de Entrada'!O680/'Dados de Entrada'!$Q$6)*'Dados de Entrada'!$L$4)</f>
        <v/>
      </c>
      <c r="F690" s="101" t="str">
        <f t="shared" si="59"/>
        <v/>
      </c>
      <c r="G690" s="101" t="str">
        <f>IF(B690="","",VLOOKUP(MONTH(B690),Retiradas!$P$3:$S$14,3,FALSE))</f>
        <v/>
      </c>
      <c r="H690" s="137" t="str">
        <f>IF(B690="","",(VLOOKUP(MONTH(B690),Evaporação!$D$5:$F$16,3,FALSE)/(1000*3600*24*VLOOKUP(MONTH(B690),'Dados de Entrada'!$T$11:$V$22,3,FALSE)))*Simulação!D690)</f>
        <v/>
      </c>
      <c r="I690" s="146"/>
      <c r="J690" s="138" t="str">
        <f>IF(B690="","",(E690+I690-F690-G690-H690)*3600*24*VLOOKUP(MONTH(B690),'Dados de Entrada'!$T$11:$V$22,3,FALSE))</f>
        <v/>
      </c>
      <c r="K690" s="100" t="str">
        <f>IF(B690="","",IF(J690+K689&lt;'Dados de Entrada'!$G$7,IF(Simulação!J690+K689&lt;'Dados de Entrada'!$L$7,'Dados de Entrada'!$L$7,J690+K689),'Dados de Entrada'!$G$7))</f>
        <v/>
      </c>
      <c r="L690" s="101" t="str">
        <f>IF(B690="","",IF(AND(J690&gt;0,K690='Dados de Entrada'!$G$7),(J690/(3600*24*VLOOKUP(MONTH(B690),'Dados de Entrada'!$T$11:$V$22,3,FALSE))),0))</f>
        <v/>
      </c>
      <c r="M690" s="26" t="str">
        <f t="shared" si="60"/>
        <v/>
      </c>
      <c r="N690" s="102" t="str">
        <f>IF(B690="","",IF(K690='Dados de Entrada'!$L$7,1,0))</f>
        <v/>
      </c>
      <c r="O690" s="26" t="str">
        <f t="shared" si="61"/>
        <v/>
      </c>
      <c r="P690" s="110" t="str">
        <f>IF(B690="","",'Dados de Entrada'!$L$7)</f>
        <v/>
      </c>
      <c r="Q690" s="103" t="str">
        <f t="shared" si="62"/>
        <v/>
      </c>
      <c r="U690" s="18"/>
    </row>
    <row r="691" spans="1:21" ht="14.25" customHeight="1" x14ac:dyDescent="0.25">
      <c r="A691" s="18"/>
      <c r="B691" s="99" t="str">
        <f>IF(AND(YEAR('Dados de Entrada'!N681)&gt;=$D$18,YEAR('Dados de Entrada'!N681)&lt;=$D$19),'Dados de Entrada'!N681,"")</f>
        <v/>
      </c>
      <c r="C691" s="100" t="str">
        <f t="shared" si="58"/>
        <v/>
      </c>
      <c r="D691" s="97" t="str">
        <f>IF(B691="","",IFERROR(
INDEX('Dados de Entrada'!$K$13:$K$35,MATCH(C691,'Dados de Entrada'!$J$13:$J$35,0)),
INDEX('Dados de Entrada'!$K$13:$K$35,MATCH(C691,'Dados de Entrada'!$J$13:$J$35,1))+
(C691-INDEX('Dados de Entrada'!$J$13:$J$35,MATCH(C691,'Dados de Entrada'!$J$13:$J$35,1)))*
(INDEX('Dados de Entrada'!$K$13:$K$35,MATCH(C691,'Dados de Entrada'!$J$13:$J$35,1)+1)-INDEX('Dados de Entrada'!$K$13:$K$35,MATCH(C691,'Dados de Entrada'!$J$13:$J$35,1)))/
(INDEX('Dados de Entrada'!$J$13:$J$35,MATCH(C691,'Dados de Entrada'!$J$13:$J$35,1)+1)-INDEX('Dados de Entrada'!$J$13:$J$35,MATCH(C691,'Dados de Entrada'!$J$13:$J$35,1)))
))</f>
        <v/>
      </c>
      <c r="E691" s="101" t="str">
        <f>IF(B691="","",('Dados de Entrada'!O681/'Dados de Entrada'!$Q$6)*'Dados de Entrada'!$L$4)</f>
        <v/>
      </c>
      <c r="F691" s="101" t="str">
        <f t="shared" si="59"/>
        <v/>
      </c>
      <c r="G691" s="101" t="str">
        <f>IF(B691="","",VLOOKUP(MONTH(B691),Retiradas!$P$3:$S$14,3,FALSE))</f>
        <v/>
      </c>
      <c r="H691" s="137" t="str">
        <f>IF(B691="","",(VLOOKUP(MONTH(B691),Evaporação!$D$5:$F$16,3,FALSE)/(1000*3600*24*VLOOKUP(MONTH(B691),'Dados de Entrada'!$T$11:$V$22,3,FALSE)))*Simulação!D691)</f>
        <v/>
      </c>
      <c r="I691" s="146"/>
      <c r="J691" s="138" t="str">
        <f>IF(B691="","",(E691+I691-F691-G691-H691)*3600*24*VLOOKUP(MONTH(B691),'Dados de Entrada'!$T$11:$V$22,3,FALSE))</f>
        <v/>
      </c>
      <c r="K691" s="100" t="str">
        <f>IF(B691="","",IF(J691+K690&lt;'Dados de Entrada'!$G$7,IF(Simulação!J691+K690&lt;'Dados de Entrada'!$L$7,'Dados de Entrada'!$L$7,J691+K690),'Dados de Entrada'!$G$7))</f>
        <v/>
      </c>
      <c r="L691" s="101" t="str">
        <f>IF(B691="","",IF(AND(J691&gt;0,K691='Dados de Entrada'!$G$7),(J691/(3600*24*VLOOKUP(MONTH(B691),'Dados de Entrada'!$T$11:$V$22,3,FALSE))),0))</f>
        <v/>
      </c>
      <c r="M691" s="26" t="str">
        <f t="shared" si="60"/>
        <v/>
      </c>
      <c r="N691" s="102" t="str">
        <f>IF(B691="","",IF(K691='Dados de Entrada'!$L$7,1,0))</f>
        <v/>
      </c>
      <c r="O691" s="26" t="str">
        <f t="shared" si="61"/>
        <v/>
      </c>
      <c r="P691" s="110" t="str">
        <f>IF(B691="","",'Dados de Entrada'!$L$7)</f>
        <v/>
      </c>
      <c r="Q691" s="103" t="str">
        <f t="shared" si="62"/>
        <v/>
      </c>
      <c r="U691" s="18"/>
    </row>
    <row r="692" spans="1:21" ht="14.25" customHeight="1" x14ac:dyDescent="0.25">
      <c r="A692" s="18"/>
      <c r="B692" s="99" t="str">
        <f>IF(AND(YEAR('Dados de Entrada'!N682)&gt;=$D$18,YEAR('Dados de Entrada'!N682)&lt;=$D$19),'Dados de Entrada'!N682,"")</f>
        <v/>
      </c>
      <c r="C692" s="100" t="str">
        <f t="shared" si="58"/>
        <v/>
      </c>
      <c r="D692" s="97" t="str">
        <f>IF(B692="","",IFERROR(
INDEX('Dados de Entrada'!$K$13:$K$35,MATCH(C692,'Dados de Entrada'!$J$13:$J$35,0)),
INDEX('Dados de Entrada'!$K$13:$K$35,MATCH(C692,'Dados de Entrada'!$J$13:$J$35,1))+
(C692-INDEX('Dados de Entrada'!$J$13:$J$35,MATCH(C692,'Dados de Entrada'!$J$13:$J$35,1)))*
(INDEX('Dados de Entrada'!$K$13:$K$35,MATCH(C692,'Dados de Entrada'!$J$13:$J$35,1)+1)-INDEX('Dados de Entrada'!$K$13:$K$35,MATCH(C692,'Dados de Entrada'!$J$13:$J$35,1)))/
(INDEX('Dados de Entrada'!$J$13:$J$35,MATCH(C692,'Dados de Entrada'!$J$13:$J$35,1)+1)-INDEX('Dados de Entrada'!$J$13:$J$35,MATCH(C692,'Dados de Entrada'!$J$13:$J$35,1)))
))</f>
        <v/>
      </c>
      <c r="E692" s="101" t="str">
        <f>IF(B692="","",('Dados de Entrada'!O682/'Dados de Entrada'!$Q$6)*'Dados de Entrada'!$L$4)</f>
        <v/>
      </c>
      <c r="F692" s="101" t="str">
        <f t="shared" si="59"/>
        <v/>
      </c>
      <c r="G692" s="101" t="str">
        <f>IF(B692="","",VLOOKUP(MONTH(B692),Retiradas!$P$3:$S$14,3,FALSE))</f>
        <v/>
      </c>
      <c r="H692" s="137" t="str">
        <f>IF(B692="","",(VLOOKUP(MONTH(B692),Evaporação!$D$5:$F$16,3,FALSE)/(1000*3600*24*VLOOKUP(MONTH(B692),'Dados de Entrada'!$T$11:$V$22,3,FALSE)))*Simulação!D692)</f>
        <v/>
      </c>
      <c r="I692" s="146"/>
      <c r="J692" s="138" t="str">
        <f>IF(B692="","",(E692+I692-F692-G692-H692)*3600*24*VLOOKUP(MONTH(B692),'Dados de Entrada'!$T$11:$V$22,3,FALSE))</f>
        <v/>
      </c>
      <c r="K692" s="100" t="str">
        <f>IF(B692="","",IF(J692+K691&lt;'Dados de Entrada'!$G$7,IF(Simulação!J692+K691&lt;'Dados de Entrada'!$L$7,'Dados de Entrada'!$L$7,J692+K691),'Dados de Entrada'!$G$7))</f>
        <v/>
      </c>
      <c r="L692" s="101" t="str">
        <f>IF(B692="","",IF(AND(J692&gt;0,K692='Dados de Entrada'!$G$7),(J692/(3600*24*VLOOKUP(MONTH(B692),'Dados de Entrada'!$T$11:$V$22,3,FALSE))),0))</f>
        <v/>
      </c>
      <c r="M692" s="26" t="str">
        <f t="shared" si="60"/>
        <v/>
      </c>
      <c r="N692" s="102" t="str">
        <f>IF(B692="","",IF(K692='Dados de Entrada'!$L$7,1,0))</f>
        <v/>
      </c>
      <c r="O692" s="26" t="str">
        <f t="shared" si="61"/>
        <v/>
      </c>
      <c r="P692" s="110" t="str">
        <f>IF(B692="","",'Dados de Entrada'!$L$7)</f>
        <v/>
      </c>
      <c r="Q692" s="103" t="str">
        <f t="shared" si="62"/>
        <v/>
      </c>
      <c r="U692" s="18"/>
    </row>
    <row r="693" spans="1:21" ht="14.25" customHeight="1" x14ac:dyDescent="0.25">
      <c r="A693" s="18"/>
      <c r="B693" s="99" t="str">
        <f>IF(AND(YEAR('Dados de Entrada'!N683)&gt;=$D$18,YEAR('Dados de Entrada'!N683)&lt;=$D$19),'Dados de Entrada'!N683,"")</f>
        <v/>
      </c>
      <c r="C693" s="100" t="str">
        <f t="shared" si="58"/>
        <v/>
      </c>
      <c r="D693" s="97" t="str">
        <f>IF(B693="","",IFERROR(
INDEX('Dados de Entrada'!$K$13:$K$35,MATCH(C693,'Dados de Entrada'!$J$13:$J$35,0)),
INDEX('Dados de Entrada'!$K$13:$K$35,MATCH(C693,'Dados de Entrada'!$J$13:$J$35,1))+
(C693-INDEX('Dados de Entrada'!$J$13:$J$35,MATCH(C693,'Dados de Entrada'!$J$13:$J$35,1)))*
(INDEX('Dados de Entrada'!$K$13:$K$35,MATCH(C693,'Dados de Entrada'!$J$13:$J$35,1)+1)-INDEX('Dados de Entrada'!$K$13:$K$35,MATCH(C693,'Dados de Entrada'!$J$13:$J$35,1)))/
(INDEX('Dados de Entrada'!$J$13:$J$35,MATCH(C693,'Dados de Entrada'!$J$13:$J$35,1)+1)-INDEX('Dados de Entrada'!$J$13:$J$35,MATCH(C693,'Dados de Entrada'!$J$13:$J$35,1)))
))</f>
        <v/>
      </c>
      <c r="E693" s="101" t="str">
        <f>IF(B693="","",('Dados de Entrada'!O683/'Dados de Entrada'!$Q$6)*'Dados de Entrada'!$L$4)</f>
        <v/>
      </c>
      <c r="F693" s="101" t="str">
        <f t="shared" si="59"/>
        <v/>
      </c>
      <c r="G693" s="101" t="str">
        <f>IF(B693="","",VLOOKUP(MONTH(B693),Retiradas!$P$3:$S$14,3,FALSE))</f>
        <v/>
      </c>
      <c r="H693" s="137" t="str">
        <f>IF(B693="","",(VLOOKUP(MONTH(B693),Evaporação!$D$5:$F$16,3,FALSE)/(1000*3600*24*VLOOKUP(MONTH(B693),'Dados de Entrada'!$T$11:$V$22,3,FALSE)))*Simulação!D693)</f>
        <v/>
      </c>
      <c r="I693" s="146"/>
      <c r="J693" s="138" t="str">
        <f>IF(B693="","",(E693+I693-F693-G693-H693)*3600*24*VLOOKUP(MONTH(B693),'Dados de Entrada'!$T$11:$V$22,3,FALSE))</f>
        <v/>
      </c>
      <c r="K693" s="100" t="str">
        <f>IF(B693="","",IF(J693+K692&lt;'Dados de Entrada'!$G$7,IF(Simulação!J693+K692&lt;'Dados de Entrada'!$L$7,'Dados de Entrada'!$L$7,J693+K692),'Dados de Entrada'!$G$7))</f>
        <v/>
      </c>
      <c r="L693" s="101" t="str">
        <f>IF(B693="","",IF(AND(J693&gt;0,K693='Dados de Entrada'!$G$7),(J693/(3600*24*VLOOKUP(MONTH(B693),'Dados de Entrada'!$T$11:$V$22,3,FALSE))),0))</f>
        <v/>
      </c>
      <c r="M693" s="26" t="str">
        <f t="shared" si="60"/>
        <v/>
      </c>
      <c r="N693" s="102" t="str">
        <f>IF(B693="","",IF(K693='Dados de Entrada'!$L$7,1,0))</f>
        <v/>
      </c>
      <c r="O693" s="26" t="str">
        <f t="shared" si="61"/>
        <v/>
      </c>
      <c r="P693" s="110" t="str">
        <f>IF(B693="","",'Dados de Entrada'!$L$7)</f>
        <v/>
      </c>
      <c r="Q693" s="103" t="str">
        <f t="shared" si="62"/>
        <v/>
      </c>
      <c r="U693" s="18"/>
    </row>
    <row r="694" spans="1:21" ht="14.25" customHeight="1" x14ac:dyDescent="0.25">
      <c r="A694" s="18"/>
      <c r="B694" s="99" t="str">
        <f>IF(AND(YEAR('Dados de Entrada'!N684)&gt;=$D$18,YEAR('Dados de Entrada'!N684)&lt;=$D$19),'Dados de Entrada'!N684,"")</f>
        <v/>
      </c>
      <c r="C694" s="100" t="str">
        <f t="shared" si="58"/>
        <v/>
      </c>
      <c r="D694" s="97" t="str">
        <f>IF(B694="","",IFERROR(
INDEX('Dados de Entrada'!$K$13:$K$35,MATCH(C694,'Dados de Entrada'!$J$13:$J$35,0)),
INDEX('Dados de Entrada'!$K$13:$K$35,MATCH(C694,'Dados de Entrada'!$J$13:$J$35,1))+
(C694-INDEX('Dados de Entrada'!$J$13:$J$35,MATCH(C694,'Dados de Entrada'!$J$13:$J$35,1)))*
(INDEX('Dados de Entrada'!$K$13:$K$35,MATCH(C694,'Dados de Entrada'!$J$13:$J$35,1)+1)-INDEX('Dados de Entrada'!$K$13:$K$35,MATCH(C694,'Dados de Entrada'!$J$13:$J$35,1)))/
(INDEX('Dados de Entrada'!$J$13:$J$35,MATCH(C694,'Dados de Entrada'!$J$13:$J$35,1)+1)-INDEX('Dados de Entrada'!$J$13:$J$35,MATCH(C694,'Dados de Entrada'!$J$13:$J$35,1)))
))</f>
        <v/>
      </c>
      <c r="E694" s="101" t="str">
        <f>IF(B694="","",('Dados de Entrada'!O684/'Dados de Entrada'!$Q$6)*'Dados de Entrada'!$L$4)</f>
        <v/>
      </c>
      <c r="F694" s="101" t="str">
        <f t="shared" si="59"/>
        <v/>
      </c>
      <c r="G694" s="101" t="str">
        <f>IF(B694="","",VLOOKUP(MONTH(B694),Retiradas!$P$3:$S$14,3,FALSE))</f>
        <v/>
      </c>
      <c r="H694" s="137" t="str">
        <f>IF(B694="","",(VLOOKUP(MONTH(B694),Evaporação!$D$5:$F$16,3,FALSE)/(1000*3600*24*VLOOKUP(MONTH(B694),'Dados de Entrada'!$T$11:$V$22,3,FALSE)))*Simulação!D694)</f>
        <v/>
      </c>
      <c r="I694" s="146"/>
      <c r="J694" s="138" t="str">
        <f>IF(B694="","",(E694+I694-F694-G694-H694)*3600*24*VLOOKUP(MONTH(B694),'Dados de Entrada'!$T$11:$V$22,3,FALSE))</f>
        <v/>
      </c>
      <c r="K694" s="100" t="str">
        <f>IF(B694="","",IF(J694+K693&lt;'Dados de Entrada'!$G$7,IF(Simulação!J694+K693&lt;'Dados de Entrada'!$L$7,'Dados de Entrada'!$L$7,J694+K693),'Dados de Entrada'!$G$7))</f>
        <v/>
      </c>
      <c r="L694" s="101" t="str">
        <f>IF(B694="","",IF(AND(J694&gt;0,K694='Dados de Entrada'!$G$7),(J694/(3600*24*VLOOKUP(MONTH(B694),'Dados de Entrada'!$T$11:$V$22,3,FALSE))),0))</f>
        <v/>
      </c>
      <c r="M694" s="26" t="str">
        <f t="shared" si="60"/>
        <v/>
      </c>
      <c r="N694" s="102" t="str">
        <f>IF(B694="","",IF(K694='Dados de Entrada'!$L$7,1,0))</f>
        <v/>
      </c>
      <c r="O694" s="26" t="str">
        <f t="shared" si="61"/>
        <v/>
      </c>
      <c r="P694" s="110" t="str">
        <f>IF(B694="","",'Dados de Entrada'!$L$7)</f>
        <v/>
      </c>
      <c r="Q694" s="103" t="str">
        <f t="shared" si="62"/>
        <v/>
      </c>
      <c r="U694" s="18"/>
    </row>
    <row r="695" spans="1:21" ht="14.25" customHeight="1" x14ac:dyDescent="0.25">
      <c r="A695" s="18"/>
      <c r="B695" s="99" t="str">
        <f>IF(AND(YEAR('Dados de Entrada'!N685)&gt;=$D$18,YEAR('Dados de Entrada'!N685)&lt;=$D$19),'Dados de Entrada'!N685,"")</f>
        <v/>
      </c>
      <c r="C695" s="100" t="str">
        <f t="shared" si="58"/>
        <v/>
      </c>
      <c r="D695" s="97" t="str">
        <f>IF(B695="","",IFERROR(
INDEX('Dados de Entrada'!$K$13:$K$35,MATCH(C695,'Dados de Entrada'!$J$13:$J$35,0)),
INDEX('Dados de Entrada'!$K$13:$K$35,MATCH(C695,'Dados de Entrada'!$J$13:$J$35,1))+
(C695-INDEX('Dados de Entrada'!$J$13:$J$35,MATCH(C695,'Dados de Entrada'!$J$13:$J$35,1)))*
(INDEX('Dados de Entrada'!$K$13:$K$35,MATCH(C695,'Dados de Entrada'!$J$13:$J$35,1)+1)-INDEX('Dados de Entrada'!$K$13:$K$35,MATCH(C695,'Dados de Entrada'!$J$13:$J$35,1)))/
(INDEX('Dados de Entrada'!$J$13:$J$35,MATCH(C695,'Dados de Entrada'!$J$13:$J$35,1)+1)-INDEX('Dados de Entrada'!$J$13:$J$35,MATCH(C695,'Dados de Entrada'!$J$13:$J$35,1)))
))</f>
        <v/>
      </c>
      <c r="E695" s="101" t="str">
        <f>IF(B695="","",('Dados de Entrada'!O685/'Dados de Entrada'!$Q$6)*'Dados de Entrada'!$L$4)</f>
        <v/>
      </c>
      <c r="F695" s="101" t="str">
        <f t="shared" si="59"/>
        <v/>
      </c>
      <c r="G695" s="101" t="str">
        <f>IF(B695="","",VLOOKUP(MONTH(B695),Retiradas!$P$3:$S$14,3,FALSE))</f>
        <v/>
      </c>
      <c r="H695" s="137" t="str">
        <f>IF(B695="","",(VLOOKUP(MONTH(B695),Evaporação!$D$5:$F$16,3,FALSE)/(1000*3600*24*VLOOKUP(MONTH(B695),'Dados de Entrada'!$T$11:$V$22,3,FALSE)))*Simulação!D695)</f>
        <v/>
      </c>
      <c r="I695" s="146"/>
      <c r="J695" s="138" t="str">
        <f>IF(B695="","",(E695+I695-F695-G695-H695)*3600*24*VLOOKUP(MONTH(B695),'Dados de Entrada'!$T$11:$V$22,3,FALSE))</f>
        <v/>
      </c>
      <c r="K695" s="100" t="str">
        <f>IF(B695="","",IF(J695+K694&lt;'Dados de Entrada'!$G$7,IF(Simulação!J695+K694&lt;'Dados de Entrada'!$L$7,'Dados de Entrada'!$L$7,J695+K694),'Dados de Entrada'!$G$7))</f>
        <v/>
      </c>
      <c r="L695" s="101" t="str">
        <f>IF(B695="","",IF(AND(J695&gt;0,K695='Dados de Entrada'!$G$7),(J695/(3600*24*VLOOKUP(MONTH(B695),'Dados de Entrada'!$T$11:$V$22,3,FALSE))),0))</f>
        <v/>
      </c>
      <c r="M695" s="26" t="str">
        <f t="shared" si="60"/>
        <v/>
      </c>
      <c r="N695" s="102" t="str">
        <f>IF(B695="","",IF(K695='Dados de Entrada'!$L$7,1,0))</f>
        <v/>
      </c>
      <c r="O695" s="26" t="str">
        <f t="shared" si="61"/>
        <v/>
      </c>
      <c r="P695" s="110" t="str">
        <f>IF(B695="","",'Dados de Entrada'!$L$7)</f>
        <v/>
      </c>
      <c r="Q695" s="103" t="str">
        <f t="shared" si="62"/>
        <v/>
      </c>
      <c r="U695" s="18"/>
    </row>
    <row r="696" spans="1:21" ht="14.25" customHeight="1" x14ac:dyDescent="0.25">
      <c r="A696" s="18"/>
      <c r="B696" s="99" t="str">
        <f>IF(AND(YEAR('Dados de Entrada'!N686)&gt;=$D$18,YEAR('Dados de Entrada'!N686)&lt;=$D$19),'Dados de Entrada'!N686,"")</f>
        <v/>
      </c>
      <c r="C696" s="100" t="str">
        <f t="shared" si="58"/>
        <v/>
      </c>
      <c r="D696" s="97" t="str">
        <f>IF(B696="","",IFERROR(
INDEX('Dados de Entrada'!$K$13:$K$35,MATCH(C696,'Dados de Entrada'!$J$13:$J$35,0)),
INDEX('Dados de Entrada'!$K$13:$K$35,MATCH(C696,'Dados de Entrada'!$J$13:$J$35,1))+
(C696-INDEX('Dados de Entrada'!$J$13:$J$35,MATCH(C696,'Dados de Entrada'!$J$13:$J$35,1)))*
(INDEX('Dados de Entrada'!$K$13:$K$35,MATCH(C696,'Dados de Entrada'!$J$13:$J$35,1)+1)-INDEX('Dados de Entrada'!$K$13:$K$35,MATCH(C696,'Dados de Entrada'!$J$13:$J$35,1)))/
(INDEX('Dados de Entrada'!$J$13:$J$35,MATCH(C696,'Dados de Entrada'!$J$13:$J$35,1)+1)-INDEX('Dados de Entrada'!$J$13:$J$35,MATCH(C696,'Dados de Entrada'!$J$13:$J$35,1)))
))</f>
        <v/>
      </c>
      <c r="E696" s="101" t="str">
        <f>IF(B696="","",('Dados de Entrada'!O686/'Dados de Entrada'!$Q$6)*'Dados de Entrada'!$L$4)</f>
        <v/>
      </c>
      <c r="F696" s="101" t="str">
        <f t="shared" si="59"/>
        <v/>
      </c>
      <c r="G696" s="101" t="str">
        <f>IF(B696="","",VLOOKUP(MONTH(B696),Retiradas!$P$3:$S$14,3,FALSE))</f>
        <v/>
      </c>
      <c r="H696" s="137" t="str">
        <f>IF(B696="","",(VLOOKUP(MONTH(B696),Evaporação!$D$5:$F$16,3,FALSE)/(1000*3600*24*VLOOKUP(MONTH(B696),'Dados de Entrada'!$T$11:$V$22,3,FALSE)))*Simulação!D696)</f>
        <v/>
      </c>
      <c r="I696" s="146"/>
      <c r="J696" s="138" t="str">
        <f>IF(B696="","",(E696+I696-F696-G696-H696)*3600*24*VLOOKUP(MONTH(B696),'Dados de Entrada'!$T$11:$V$22,3,FALSE))</f>
        <v/>
      </c>
      <c r="K696" s="100" t="str">
        <f>IF(B696="","",IF(J696+K695&lt;'Dados de Entrada'!$G$7,IF(Simulação!J696+K695&lt;'Dados de Entrada'!$L$7,'Dados de Entrada'!$L$7,J696+K695),'Dados de Entrada'!$G$7))</f>
        <v/>
      </c>
      <c r="L696" s="101" t="str">
        <f>IF(B696="","",IF(AND(J696&gt;0,K696='Dados de Entrada'!$G$7),(J696/(3600*24*VLOOKUP(MONTH(B696),'Dados de Entrada'!$T$11:$V$22,3,FALSE))),0))</f>
        <v/>
      </c>
      <c r="M696" s="26" t="str">
        <f t="shared" si="60"/>
        <v/>
      </c>
      <c r="N696" s="102" t="str">
        <f>IF(B696="","",IF(K696='Dados de Entrada'!$L$7,1,0))</f>
        <v/>
      </c>
      <c r="O696" s="26" t="str">
        <f t="shared" si="61"/>
        <v/>
      </c>
      <c r="P696" s="110" t="str">
        <f>IF(B696="","",'Dados de Entrada'!$L$7)</f>
        <v/>
      </c>
      <c r="Q696" s="103" t="str">
        <f t="shared" si="62"/>
        <v/>
      </c>
      <c r="U696" s="18"/>
    </row>
    <row r="697" spans="1:21" ht="14.25" customHeight="1" x14ac:dyDescent="0.25">
      <c r="A697" s="18"/>
      <c r="B697" s="99" t="str">
        <f>IF(AND(YEAR('Dados de Entrada'!N687)&gt;=$D$18,YEAR('Dados de Entrada'!N687)&lt;=$D$19),'Dados de Entrada'!N687,"")</f>
        <v/>
      </c>
      <c r="C697" s="100" t="str">
        <f t="shared" si="58"/>
        <v/>
      </c>
      <c r="D697" s="97" t="str">
        <f>IF(B697="","",IFERROR(
INDEX('Dados de Entrada'!$K$13:$K$35,MATCH(C697,'Dados de Entrada'!$J$13:$J$35,0)),
INDEX('Dados de Entrada'!$K$13:$K$35,MATCH(C697,'Dados de Entrada'!$J$13:$J$35,1))+
(C697-INDEX('Dados de Entrada'!$J$13:$J$35,MATCH(C697,'Dados de Entrada'!$J$13:$J$35,1)))*
(INDEX('Dados de Entrada'!$K$13:$K$35,MATCH(C697,'Dados de Entrada'!$J$13:$J$35,1)+1)-INDEX('Dados de Entrada'!$K$13:$K$35,MATCH(C697,'Dados de Entrada'!$J$13:$J$35,1)))/
(INDEX('Dados de Entrada'!$J$13:$J$35,MATCH(C697,'Dados de Entrada'!$J$13:$J$35,1)+1)-INDEX('Dados de Entrada'!$J$13:$J$35,MATCH(C697,'Dados de Entrada'!$J$13:$J$35,1)))
))</f>
        <v/>
      </c>
      <c r="E697" s="101" t="str">
        <f>IF(B697="","",('Dados de Entrada'!O687/'Dados de Entrada'!$Q$6)*'Dados de Entrada'!$L$4)</f>
        <v/>
      </c>
      <c r="F697" s="101" t="str">
        <f t="shared" si="59"/>
        <v/>
      </c>
      <c r="G697" s="101" t="str">
        <f>IF(B697="","",VLOOKUP(MONTH(B697),Retiradas!$P$3:$S$14,3,FALSE))</f>
        <v/>
      </c>
      <c r="H697" s="137" t="str">
        <f>IF(B697="","",(VLOOKUP(MONTH(B697),Evaporação!$D$5:$F$16,3,FALSE)/(1000*3600*24*VLOOKUP(MONTH(B697),'Dados de Entrada'!$T$11:$V$22,3,FALSE)))*Simulação!D697)</f>
        <v/>
      </c>
      <c r="I697" s="146"/>
      <c r="J697" s="138" t="str">
        <f>IF(B697="","",(E697+I697-F697-G697-H697)*3600*24*VLOOKUP(MONTH(B697),'Dados de Entrada'!$T$11:$V$22,3,FALSE))</f>
        <v/>
      </c>
      <c r="K697" s="100" t="str">
        <f>IF(B697="","",IF(J697+K696&lt;'Dados de Entrada'!$G$7,IF(Simulação!J697+K696&lt;'Dados de Entrada'!$L$7,'Dados de Entrada'!$L$7,J697+K696),'Dados de Entrada'!$G$7))</f>
        <v/>
      </c>
      <c r="L697" s="101" t="str">
        <f>IF(B697="","",IF(AND(J697&gt;0,K697='Dados de Entrada'!$G$7),(J697/(3600*24*VLOOKUP(MONTH(B697),'Dados de Entrada'!$T$11:$V$22,3,FALSE))),0))</f>
        <v/>
      </c>
      <c r="M697" s="26" t="str">
        <f t="shared" si="60"/>
        <v/>
      </c>
      <c r="N697" s="102" t="str">
        <f>IF(B697="","",IF(K697='Dados de Entrada'!$L$7,1,0))</f>
        <v/>
      </c>
      <c r="O697" s="26" t="str">
        <f t="shared" si="61"/>
        <v/>
      </c>
      <c r="P697" s="110" t="str">
        <f>IF(B697="","",'Dados de Entrada'!$L$7)</f>
        <v/>
      </c>
      <c r="Q697" s="103" t="str">
        <f t="shared" si="62"/>
        <v/>
      </c>
      <c r="U697" s="18"/>
    </row>
    <row r="698" spans="1:21" ht="14.25" customHeight="1" x14ac:dyDescent="0.25">
      <c r="A698" s="18"/>
      <c r="B698" s="99" t="str">
        <f>IF(AND(YEAR('Dados de Entrada'!N688)&gt;=$D$18,YEAR('Dados de Entrada'!N688)&lt;=$D$19),'Dados de Entrada'!N688,"")</f>
        <v/>
      </c>
      <c r="C698" s="100" t="str">
        <f t="shared" si="58"/>
        <v/>
      </c>
      <c r="D698" s="97" t="str">
        <f>IF(B698="","",IFERROR(
INDEX('Dados de Entrada'!$K$13:$K$35,MATCH(C698,'Dados de Entrada'!$J$13:$J$35,0)),
INDEX('Dados de Entrada'!$K$13:$K$35,MATCH(C698,'Dados de Entrada'!$J$13:$J$35,1))+
(C698-INDEX('Dados de Entrada'!$J$13:$J$35,MATCH(C698,'Dados de Entrada'!$J$13:$J$35,1)))*
(INDEX('Dados de Entrada'!$K$13:$K$35,MATCH(C698,'Dados de Entrada'!$J$13:$J$35,1)+1)-INDEX('Dados de Entrada'!$K$13:$K$35,MATCH(C698,'Dados de Entrada'!$J$13:$J$35,1)))/
(INDEX('Dados de Entrada'!$J$13:$J$35,MATCH(C698,'Dados de Entrada'!$J$13:$J$35,1)+1)-INDEX('Dados de Entrada'!$J$13:$J$35,MATCH(C698,'Dados de Entrada'!$J$13:$J$35,1)))
))</f>
        <v/>
      </c>
      <c r="E698" s="101" t="str">
        <f>IF(B698="","",('Dados de Entrada'!O688/'Dados de Entrada'!$Q$6)*'Dados de Entrada'!$L$4)</f>
        <v/>
      </c>
      <c r="F698" s="101" t="str">
        <f t="shared" si="59"/>
        <v/>
      </c>
      <c r="G698" s="101" t="str">
        <f>IF(B698="","",VLOOKUP(MONTH(B698),Retiradas!$P$3:$S$14,3,FALSE))</f>
        <v/>
      </c>
      <c r="H698" s="137" t="str">
        <f>IF(B698="","",(VLOOKUP(MONTH(B698),Evaporação!$D$5:$F$16,3,FALSE)/(1000*3600*24*VLOOKUP(MONTH(B698),'Dados de Entrada'!$T$11:$V$22,3,FALSE)))*Simulação!D698)</f>
        <v/>
      </c>
      <c r="I698" s="146"/>
      <c r="J698" s="138" t="str">
        <f>IF(B698="","",(E698+I698-F698-G698-H698)*3600*24*VLOOKUP(MONTH(B698),'Dados de Entrada'!$T$11:$V$22,3,FALSE))</f>
        <v/>
      </c>
      <c r="K698" s="100" t="str">
        <f>IF(B698="","",IF(J698+K697&lt;'Dados de Entrada'!$G$7,IF(Simulação!J698+K697&lt;'Dados de Entrada'!$L$7,'Dados de Entrada'!$L$7,J698+K697),'Dados de Entrada'!$G$7))</f>
        <v/>
      </c>
      <c r="L698" s="101" t="str">
        <f>IF(B698="","",IF(AND(J698&gt;0,K698='Dados de Entrada'!$G$7),(J698/(3600*24*VLOOKUP(MONTH(B698),'Dados de Entrada'!$T$11:$V$22,3,FALSE))),0))</f>
        <v/>
      </c>
      <c r="M698" s="26" t="str">
        <f t="shared" si="60"/>
        <v/>
      </c>
      <c r="N698" s="102" t="str">
        <f>IF(B698="","",IF(K698='Dados de Entrada'!$L$7,1,0))</f>
        <v/>
      </c>
      <c r="O698" s="26" t="str">
        <f t="shared" si="61"/>
        <v/>
      </c>
      <c r="P698" s="110" t="str">
        <f>IF(B698="","",'Dados de Entrada'!$L$7)</f>
        <v/>
      </c>
      <c r="Q698" s="103" t="str">
        <f t="shared" si="62"/>
        <v/>
      </c>
      <c r="U698" s="18"/>
    </row>
    <row r="699" spans="1:21" ht="14.25" customHeight="1" x14ac:dyDescent="0.25">
      <c r="A699" s="18"/>
      <c r="B699" s="99" t="str">
        <f>IF(AND(YEAR('Dados de Entrada'!N689)&gt;=$D$18,YEAR('Dados de Entrada'!N689)&lt;=$D$19),'Dados de Entrada'!N689,"")</f>
        <v/>
      </c>
      <c r="C699" s="100" t="str">
        <f t="shared" si="58"/>
        <v/>
      </c>
      <c r="D699" s="97" t="str">
        <f>IF(B699="","",IFERROR(
INDEX('Dados de Entrada'!$K$13:$K$35,MATCH(C699,'Dados de Entrada'!$J$13:$J$35,0)),
INDEX('Dados de Entrada'!$K$13:$K$35,MATCH(C699,'Dados de Entrada'!$J$13:$J$35,1))+
(C699-INDEX('Dados de Entrada'!$J$13:$J$35,MATCH(C699,'Dados de Entrada'!$J$13:$J$35,1)))*
(INDEX('Dados de Entrada'!$K$13:$K$35,MATCH(C699,'Dados de Entrada'!$J$13:$J$35,1)+1)-INDEX('Dados de Entrada'!$K$13:$K$35,MATCH(C699,'Dados de Entrada'!$J$13:$J$35,1)))/
(INDEX('Dados de Entrada'!$J$13:$J$35,MATCH(C699,'Dados de Entrada'!$J$13:$J$35,1)+1)-INDEX('Dados de Entrada'!$J$13:$J$35,MATCH(C699,'Dados de Entrada'!$J$13:$J$35,1)))
))</f>
        <v/>
      </c>
      <c r="E699" s="101" t="str">
        <f>IF(B699="","",('Dados de Entrada'!O689/'Dados de Entrada'!$Q$6)*'Dados de Entrada'!$L$4)</f>
        <v/>
      </c>
      <c r="F699" s="101" t="str">
        <f t="shared" si="59"/>
        <v/>
      </c>
      <c r="G699" s="101" t="str">
        <f>IF(B699="","",VLOOKUP(MONTH(B699),Retiradas!$P$3:$S$14,3,FALSE))</f>
        <v/>
      </c>
      <c r="H699" s="137" t="str">
        <f>IF(B699="","",(VLOOKUP(MONTH(B699),Evaporação!$D$5:$F$16,3,FALSE)/(1000*3600*24*VLOOKUP(MONTH(B699),'Dados de Entrada'!$T$11:$V$22,3,FALSE)))*Simulação!D699)</f>
        <v/>
      </c>
      <c r="I699" s="146"/>
      <c r="J699" s="138" t="str">
        <f>IF(B699="","",(E699+I699-F699-G699-H699)*3600*24*VLOOKUP(MONTH(B699),'Dados de Entrada'!$T$11:$V$22,3,FALSE))</f>
        <v/>
      </c>
      <c r="K699" s="100" t="str">
        <f>IF(B699="","",IF(J699+K698&lt;'Dados de Entrada'!$G$7,IF(Simulação!J699+K698&lt;'Dados de Entrada'!$L$7,'Dados de Entrada'!$L$7,J699+K698),'Dados de Entrada'!$G$7))</f>
        <v/>
      </c>
      <c r="L699" s="101" t="str">
        <f>IF(B699="","",IF(AND(J699&gt;0,K699='Dados de Entrada'!$G$7),(J699/(3600*24*VLOOKUP(MONTH(B699),'Dados de Entrada'!$T$11:$V$22,3,FALSE))),0))</f>
        <v/>
      </c>
      <c r="M699" s="26" t="str">
        <f t="shared" si="60"/>
        <v/>
      </c>
      <c r="N699" s="102" t="str">
        <f>IF(B699="","",IF(K699='Dados de Entrada'!$L$7,1,0))</f>
        <v/>
      </c>
      <c r="O699" s="26" t="str">
        <f t="shared" si="61"/>
        <v/>
      </c>
      <c r="P699" s="110" t="str">
        <f>IF(B699="","",'Dados de Entrada'!$L$7)</f>
        <v/>
      </c>
      <c r="Q699" s="103" t="str">
        <f t="shared" si="62"/>
        <v/>
      </c>
      <c r="U699" s="18"/>
    </row>
    <row r="700" spans="1:21" ht="14.25" customHeight="1" x14ac:dyDescent="0.25">
      <c r="A700" s="18"/>
      <c r="B700" s="99" t="str">
        <f>IF(AND(YEAR('Dados de Entrada'!N690)&gt;=$D$18,YEAR('Dados de Entrada'!N690)&lt;=$D$19),'Dados de Entrada'!N690,"")</f>
        <v/>
      </c>
      <c r="C700" s="100" t="str">
        <f t="shared" si="58"/>
        <v/>
      </c>
      <c r="D700" s="97" t="str">
        <f>IF(B700="","",IFERROR(
INDEX('Dados de Entrada'!$K$13:$K$35,MATCH(C700,'Dados de Entrada'!$J$13:$J$35,0)),
INDEX('Dados de Entrada'!$K$13:$K$35,MATCH(C700,'Dados de Entrada'!$J$13:$J$35,1))+
(C700-INDEX('Dados de Entrada'!$J$13:$J$35,MATCH(C700,'Dados de Entrada'!$J$13:$J$35,1)))*
(INDEX('Dados de Entrada'!$K$13:$K$35,MATCH(C700,'Dados de Entrada'!$J$13:$J$35,1)+1)-INDEX('Dados de Entrada'!$K$13:$K$35,MATCH(C700,'Dados de Entrada'!$J$13:$J$35,1)))/
(INDEX('Dados de Entrada'!$J$13:$J$35,MATCH(C700,'Dados de Entrada'!$J$13:$J$35,1)+1)-INDEX('Dados de Entrada'!$J$13:$J$35,MATCH(C700,'Dados de Entrada'!$J$13:$J$35,1)))
))</f>
        <v/>
      </c>
      <c r="E700" s="101" t="str">
        <f>IF(B700="","",('Dados de Entrada'!O690/'Dados de Entrada'!$Q$6)*'Dados de Entrada'!$L$4)</f>
        <v/>
      </c>
      <c r="F700" s="101" t="str">
        <f t="shared" si="59"/>
        <v/>
      </c>
      <c r="G700" s="101" t="str">
        <f>IF(B700="","",VLOOKUP(MONTH(B700),Retiradas!$P$3:$S$14,3,FALSE))</f>
        <v/>
      </c>
      <c r="H700" s="137" t="str">
        <f>IF(B700="","",(VLOOKUP(MONTH(B700),Evaporação!$D$5:$F$16,3,FALSE)/(1000*3600*24*VLOOKUP(MONTH(B700),'Dados de Entrada'!$T$11:$V$22,3,FALSE)))*Simulação!D700)</f>
        <v/>
      </c>
      <c r="I700" s="146"/>
      <c r="J700" s="138" t="str">
        <f>IF(B700="","",(E700+I700-F700-G700-H700)*3600*24*VLOOKUP(MONTH(B700),'Dados de Entrada'!$T$11:$V$22,3,FALSE))</f>
        <v/>
      </c>
      <c r="K700" s="100" t="str">
        <f>IF(B700="","",IF(J700+K699&lt;'Dados de Entrada'!$G$7,IF(Simulação!J700+K699&lt;'Dados de Entrada'!$L$7,'Dados de Entrada'!$L$7,J700+K699),'Dados de Entrada'!$G$7))</f>
        <v/>
      </c>
      <c r="L700" s="101" t="str">
        <f>IF(B700="","",IF(AND(J700&gt;0,K700='Dados de Entrada'!$G$7),(J700/(3600*24*VLOOKUP(MONTH(B700),'Dados de Entrada'!$T$11:$V$22,3,FALSE))),0))</f>
        <v/>
      </c>
      <c r="M700" s="26" t="str">
        <f t="shared" si="60"/>
        <v/>
      </c>
      <c r="N700" s="102" t="str">
        <f>IF(B700="","",IF(K700='Dados de Entrada'!$L$7,1,0))</f>
        <v/>
      </c>
      <c r="O700" s="26" t="str">
        <f t="shared" si="61"/>
        <v/>
      </c>
      <c r="P700" s="110" t="str">
        <f>IF(B700="","",'Dados de Entrada'!$L$7)</f>
        <v/>
      </c>
      <c r="Q700" s="103" t="str">
        <f t="shared" si="62"/>
        <v/>
      </c>
      <c r="U700" s="18"/>
    </row>
    <row r="701" spans="1:21" ht="14.25" customHeight="1" x14ac:dyDescent="0.25">
      <c r="A701" s="18"/>
      <c r="B701" s="99" t="str">
        <f>IF(AND(YEAR('Dados de Entrada'!N691)&gt;=$D$18,YEAR('Dados de Entrada'!N691)&lt;=$D$19),'Dados de Entrada'!N691,"")</f>
        <v/>
      </c>
      <c r="C701" s="100" t="str">
        <f t="shared" si="58"/>
        <v/>
      </c>
      <c r="D701" s="97" t="str">
        <f>IF(B701="","",IFERROR(
INDEX('Dados de Entrada'!$K$13:$K$35,MATCH(C701,'Dados de Entrada'!$J$13:$J$35,0)),
INDEX('Dados de Entrada'!$K$13:$K$35,MATCH(C701,'Dados de Entrada'!$J$13:$J$35,1))+
(C701-INDEX('Dados de Entrada'!$J$13:$J$35,MATCH(C701,'Dados de Entrada'!$J$13:$J$35,1)))*
(INDEX('Dados de Entrada'!$K$13:$K$35,MATCH(C701,'Dados de Entrada'!$J$13:$J$35,1)+1)-INDEX('Dados de Entrada'!$K$13:$K$35,MATCH(C701,'Dados de Entrada'!$J$13:$J$35,1)))/
(INDEX('Dados de Entrada'!$J$13:$J$35,MATCH(C701,'Dados de Entrada'!$J$13:$J$35,1)+1)-INDEX('Dados de Entrada'!$J$13:$J$35,MATCH(C701,'Dados de Entrada'!$J$13:$J$35,1)))
))</f>
        <v/>
      </c>
      <c r="E701" s="101" t="str">
        <f>IF(B701="","",('Dados de Entrada'!O691/'Dados de Entrada'!$Q$6)*'Dados de Entrada'!$L$4)</f>
        <v/>
      </c>
      <c r="F701" s="101" t="str">
        <f t="shared" si="59"/>
        <v/>
      </c>
      <c r="G701" s="101" t="str">
        <f>IF(B701="","",VLOOKUP(MONTH(B701),Retiradas!$P$3:$S$14,3,FALSE))</f>
        <v/>
      </c>
      <c r="H701" s="137" t="str">
        <f>IF(B701="","",(VLOOKUP(MONTH(B701),Evaporação!$D$5:$F$16,3,FALSE)/(1000*3600*24*VLOOKUP(MONTH(B701),'Dados de Entrada'!$T$11:$V$22,3,FALSE)))*Simulação!D701)</f>
        <v/>
      </c>
      <c r="I701" s="146"/>
      <c r="J701" s="138" t="str">
        <f>IF(B701="","",(E701+I701-F701-G701-H701)*3600*24*VLOOKUP(MONTH(B701),'Dados de Entrada'!$T$11:$V$22,3,FALSE))</f>
        <v/>
      </c>
      <c r="K701" s="100" t="str">
        <f>IF(B701="","",IF(J701+K700&lt;'Dados de Entrada'!$G$7,IF(Simulação!J701+K700&lt;'Dados de Entrada'!$L$7,'Dados de Entrada'!$L$7,J701+K700),'Dados de Entrada'!$G$7))</f>
        <v/>
      </c>
      <c r="L701" s="101" t="str">
        <f>IF(B701="","",IF(AND(J701&gt;0,K701='Dados de Entrada'!$G$7),(J701/(3600*24*VLOOKUP(MONTH(B701),'Dados de Entrada'!$T$11:$V$22,3,FALSE))),0))</f>
        <v/>
      </c>
      <c r="M701" s="26" t="str">
        <f t="shared" si="60"/>
        <v/>
      </c>
      <c r="N701" s="102" t="str">
        <f>IF(B701="","",IF(K701='Dados de Entrada'!$L$7,1,0))</f>
        <v/>
      </c>
      <c r="O701" s="26" t="str">
        <f t="shared" si="61"/>
        <v/>
      </c>
      <c r="P701" s="110" t="str">
        <f>IF(B701="","",'Dados de Entrada'!$L$7)</f>
        <v/>
      </c>
      <c r="Q701" s="103" t="str">
        <f t="shared" si="62"/>
        <v/>
      </c>
      <c r="U701" s="18"/>
    </row>
    <row r="702" spans="1:21" ht="14.25" customHeight="1" x14ac:dyDescent="0.25">
      <c r="A702" s="18"/>
      <c r="B702" s="99" t="str">
        <f>IF(AND(YEAR('Dados de Entrada'!N692)&gt;=$D$18,YEAR('Dados de Entrada'!N692)&lt;=$D$19),'Dados de Entrada'!N692,"")</f>
        <v/>
      </c>
      <c r="C702" s="100" t="str">
        <f t="shared" ref="C702:C765" si="63">IF(B702="","",K701)</f>
        <v/>
      </c>
      <c r="D702" s="97" t="str">
        <f>IF(B702="","",IFERROR(
INDEX('Dados de Entrada'!$K$13:$K$35,MATCH(C702,'Dados de Entrada'!$J$13:$J$35,0)),
INDEX('Dados de Entrada'!$K$13:$K$35,MATCH(C702,'Dados de Entrada'!$J$13:$J$35,1))+
(C702-INDEX('Dados de Entrada'!$J$13:$J$35,MATCH(C702,'Dados de Entrada'!$J$13:$J$35,1)))*
(INDEX('Dados de Entrada'!$K$13:$K$35,MATCH(C702,'Dados de Entrada'!$J$13:$J$35,1)+1)-INDEX('Dados de Entrada'!$K$13:$K$35,MATCH(C702,'Dados de Entrada'!$J$13:$J$35,1)))/
(INDEX('Dados de Entrada'!$J$13:$J$35,MATCH(C702,'Dados de Entrada'!$J$13:$J$35,1)+1)-INDEX('Dados de Entrada'!$J$13:$J$35,MATCH(C702,'Dados de Entrada'!$J$13:$J$35,1)))
))</f>
        <v/>
      </c>
      <c r="E702" s="101" t="str">
        <f>IF(B702="","",('Dados de Entrada'!O692/'Dados de Entrada'!$Q$6)*'Dados de Entrada'!$L$4)</f>
        <v/>
      </c>
      <c r="F702" s="101" t="str">
        <f t="shared" ref="F702:F765" si="64">IF(B702="","",(VLOOKUP(MONTH(B702),$G$4:$J$15,4,FALSE)))</f>
        <v/>
      </c>
      <c r="G702" s="101" t="str">
        <f>IF(B702="","",VLOOKUP(MONTH(B702),Retiradas!$P$3:$S$14,3,FALSE))</f>
        <v/>
      </c>
      <c r="H702" s="137" t="str">
        <f>IF(B702="","",(VLOOKUP(MONTH(B702),Evaporação!$D$5:$F$16,3,FALSE)/(1000*3600*24*VLOOKUP(MONTH(B702),'Dados de Entrada'!$T$11:$V$22,3,FALSE)))*Simulação!D702)</f>
        <v/>
      </c>
      <c r="I702" s="146"/>
      <c r="J702" s="138" t="str">
        <f>IF(B702="","",(E702+I702-F702-G702-H702)*3600*24*VLOOKUP(MONTH(B702),'Dados de Entrada'!$T$11:$V$22,3,FALSE))</f>
        <v/>
      </c>
      <c r="K702" s="100" t="str">
        <f>IF(B702="","",IF(J702+K701&lt;'Dados de Entrada'!$G$7,IF(Simulação!J702+K701&lt;'Dados de Entrada'!$L$7,'Dados de Entrada'!$L$7,J702+K701),'Dados de Entrada'!$G$7))</f>
        <v/>
      </c>
      <c r="L702" s="101" t="str">
        <f>IF(B702="","",IF(AND(J702&gt;0,K702='Dados de Entrada'!$G$7),(J702/(3600*24*VLOOKUP(MONTH(B702),'Dados de Entrada'!$T$11:$V$22,3,FALSE))),0))</f>
        <v/>
      </c>
      <c r="M702" s="26" t="str">
        <f t="shared" ref="M702:M765" si="65">IF(B702="","",F702+L702)</f>
        <v/>
      </c>
      <c r="N702" s="102" t="str">
        <f>IF(B702="","",IF(K702='Dados de Entrada'!$L$7,1,0))</f>
        <v/>
      </c>
      <c r="O702" s="26" t="str">
        <f t="shared" ref="O702:O765" si="66">IF(B702="","",MONTH(B702))</f>
        <v/>
      </c>
      <c r="P702" s="110" t="str">
        <f>IF(B702="","",'Dados de Entrada'!$L$7)</f>
        <v/>
      </c>
      <c r="Q702" s="103" t="str">
        <f t="shared" si="62"/>
        <v/>
      </c>
      <c r="U702" s="18"/>
    </row>
    <row r="703" spans="1:21" ht="14.25" customHeight="1" x14ac:dyDescent="0.25">
      <c r="A703" s="18"/>
      <c r="B703" s="99" t="str">
        <f>IF(AND(YEAR('Dados de Entrada'!N693)&gt;=$D$18,YEAR('Dados de Entrada'!N693)&lt;=$D$19),'Dados de Entrada'!N693,"")</f>
        <v/>
      </c>
      <c r="C703" s="100" t="str">
        <f t="shared" si="63"/>
        <v/>
      </c>
      <c r="D703" s="97" t="str">
        <f>IF(B703="","",IFERROR(
INDEX('Dados de Entrada'!$K$13:$K$35,MATCH(C703,'Dados de Entrada'!$J$13:$J$35,0)),
INDEX('Dados de Entrada'!$K$13:$K$35,MATCH(C703,'Dados de Entrada'!$J$13:$J$35,1))+
(C703-INDEX('Dados de Entrada'!$J$13:$J$35,MATCH(C703,'Dados de Entrada'!$J$13:$J$35,1)))*
(INDEX('Dados de Entrada'!$K$13:$K$35,MATCH(C703,'Dados de Entrada'!$J$13:$J$35,1)+1)-INDEX('Dados de Entrada'!$K$13:$K$35,MATCH(C703,'Dados de Entrada'!$J$13:$J$35,1)))/
(INDEX('Dados de Entrada'!$J$13:$J$35,MATCH(C703,'Dados de Entrada'!$J$13:$J$35,1)+1)-INDEX('Dados de Entrada'!$J$13:$J$35,MATCH(C703,'Dados de Entrada'!$J$13:$J$35,1)))
))</f>
        <v/>
      </c>
      <c r="E703" s="101" t="str">
        <f>IF(B703="","",('Dados de Entrada'!O693/'Dados de Entrada'!$Q$6)*'Dados de Entrada'!$L$4)</f>
        <v/>
      </c>
      <c r="F703" s="101" t="str">
        <f t="shared" si="64"/>
        <v/>
      </c>
      <c r="G703" s="101" t="str">
        <f>IF(B703="","",VLOOKUP(MONTH(B703),Retiradas!$P$3:$S$14,3,FALSE))</f>
        <v/>
      </c>
      <c r="H703" s="137" t="str">
        <f>IF(B703="","",(VLOOKUP(MONTH(B703),Evaporação!$D$5:$F$16,3,FALSE)/(1000*3600*24*VLOOKUP(MONTH(B703),'Dados de Entrada'!$T$11:$V$22,3,FALSE)))*Simulação!D703)</f>
        <v/>
      </c>
      <c r="I703" s="146"/>
      <c r="J703" s="138" t="str">
        <f>IF(B703="","",(E703+I703-F703-G703-H703)*3600*24*VLOOKUP(MONTH(B703),'Dados de Entrada'!$T$11:$V$22,3,FALSE))</f>
        <v/>
      </c>
      <c r="K703" s="100" t="str">
        <f>IF(B703="","",IF(J703+K702&lt;'Dados de Entrada'!$G$7,IF(Simulação!J703+K702&lt;'Dados de Entrada'!$L$7,'Dados de Entrada'!$L$7,J703+K702),'Dados de Entrada'!$G$7))</f>
        <v/>
      </c>
      <c r="L703" s="101" t="str">
        <f>IF(B703="","",IF(AND(J703&gt;0,K703='Dados de Entrada'!$G$7),(J703/(3600*24*VLOOKUP(MONTH(B703),'Dados de Entrada'!$T$11:$V$22,3,FALSE))),0))</f>
        <v/>
      </c>
      <c r="M703" s="26" t="str">
        <f t="shared" si="65"/>
        <v/>
      </c>
      <c r="N703" s="102" t="str">
        <f>IF(B703="","",IF(K703='Dados de Entrada'!$L$7,1,0))</f>
        <v/>
      </c>
      <c r="O703" s="26" t="str">
        <f t="shared" si="66"/>
        <v/>
      </c>
      <c r="P703" s="110" t="str">
        <f>IF(B703="","",'Dados de Entrada'!$L$7)</f>
        <v/>
      </c>
      <c r="Q703" s="103" t="str">
        <f t="shared" si="62"/>
        <v/>
      </c>
      <c r="U703" s="18"/>
    </row>
    <row r="704" spans="1:21" ht="14.25" customHeight="1" x14ac:dyDescent="0.25">
      <c r="A704" s="18"/>
      <c r="B704" s="99" t="str">
        <f>IF(AND(YEAR('Dados de Entrada'!N694)&gt;=$D$18,YEAR('Dados de Entrada'!N694)&lt;=$D$19),'Dados de Entrada'!N694,"")</f>
        <v/>
      </c>
      <c r="C704" s="100" t="str">
        <f t="shared" si="63"/>
        <v/>
      </c>
      <c r="D704" s="97" t="str">
        <f>IF(B704="","",IFERROR(
INDEX('Dados de Entrada'!$K$13:$K$35,MATCH(C704,'Dados de Entrada'!$J$13:$J$35,0)),
INDEX('Dados de Entrada'!$K$13:$K$35,MATCH(C704,'Dados de Entrada'!$J$13:$J$35,1))+
(C704-INDEX('Dados de Entrada'!$J$13:$J$35,MATCH(C704,'Dados de Entrada'!$J$13:$J$35,1)))*
(INDEX('Dados de Entrada'!$K$13:$K$35,MATCH(C704,'Dados de Entrada'!$J$13:$J$35,1)+1)-INDEX('Dados de Entrada'!$K$13:$K$35,MATCH(C704,'Dados de Entrada'!$J$13:$J$35,1)))/
(INDEX('Dados de Entrada'!$J$13:$J$35,MATCH(C704,'Dados de Entrada'!$J$13:$J$35,1)+1)-INDEX('Dados de Entrada'!$J$13:$J$35,MATCH(C704,'Dados de Entrada'!$J$13:$J$35,1)))
))</f>
        <v/>
      </c>
      <c r="E704" s="101" t="str">
        <f>IF(B704="","",('Dados de Entrada'!O694/'Dados de Entrada'!$Q$6)*'Dados de Entrada'!$L$4)</f>
        <v/>
      </c>
      <c r="F704" s="101" t="str">
        <f t="shared" si="64"/>
        <v/>
      </c>
      <c r="G704" s="101" t="str">
        <f>IF(B704="","",VLOOKUP(MONTH(B704),Retiradas!$P$3:$S$14,3,FALSE))</f>
        <v/>
      </c>
      <c r="H704" s="137" t="str">
        <f>IF(B704="","",(VLOOKUP(MONTH(B704),Evaporação!$D$5:$F$16,3,FALSE)/(1000*3600*24*VLOOKUP(MONTH(B704),'Dados de Entrada'!$T$11:$V$22,3,FALSE)))*Simulação!D704)</f>
        <v/>
      </c>
      <c r="I704" s="146"/>
      <c r="J704" s="138" t="str">
        <f>IF(B704="","",(E704+I704-F704-G704-H704)*3600*24*VLOOKUP(MONTH(B704),'Dados de Entrada'!$T$11:$V$22,3,FALSE))</f>
        <v/>
      </c>
      <c r="K704" s="100" t="str">
        <f>IF(B704="","",IF(J704+K703&lt;'Dados de Entrada'!$G$7,IF(Simulação!J704+K703&lt;'Dados de Entrada'!$L$7,'Dados de Entrada'!$L$7,J704+K703),'Dados de Entrada'!$G$7))</f>
        <v/>
      </c>
      <c r="L704" s="101" t="str">
        <f>IF(B704="","",IF(AND(J704&gt;0,K704='Dados de Entrada'!$G$7),(J704/(3600*24*VLOOKUP(MONTH(B704),'Dados de Entrada'!$T$11:$V$22,3,FALSE))),0))</f>
        <v/>
      </c>
      <c r="M704" s="26" t="str">
        <f t="shared" si="65"/>
        <v/>
      </c>
      <c r="N704" s="102" t="str">
        <f>IF(B704="","",IF(K704='Dados de Entrada'!$L$7,1,0))</f>
        <v/>
      </c>
      <c r="O704" s="26" t="str">
        <f t="shared" si="66"/>
        <v/>
      </c>
      <c r="P704" s="110" t="str">
        <f>IF(B704="","",'Dados de Entrada'!$L$7)</f>
        <v/>
      </c>
      <c r="Q704" s="103" t="str">
        <f t="shared" si="62"/>
        <v/>
      </c>
      <c r="U704" s="18"/>
    </row>
    <row r="705" spans="1:21" ht="14.25" customHeight="1" x14ac:dyDescent="0.25">
      <c r="A705" s="18"/>
      <c r="B705" s="99" t="str">
        <f>IF(AND(YEAR('Dados de Entrada'!N695)&gt;=$D$18,YEAR('Dados de Entrada'!N695)&lt;=$D$19),'Dados de Entrada'!N695,"")</f>
        <v/>
      </c>
      <c r="C705" s="100" t="str">
        <f t="shared" si="63"/>
        <v/>
      </c>
      <c r="D705" s="97" t="str">
        <f>IF(B705="","",IFERROR(
INDEX('Dados de Entrada'!$K$13:$K$35,MATCH(C705,'Dados de Entrada'!$J$13:$J$35,0)),
INDEX('Dados de Entrada'!$K$13:$K$35,MATCH(C705,'Dados de Entrada'!$J$13:$J$35,1))+
(C705-INDEX('Dados de Entrada'!$J$13:$J$35,MATCH(C705,'Dados de Entrada'!$J$13:$J$35,1)))*
(INDEX('Dados de Entrada'!$K$13:$K$35,MATCH(C705,'Dados de Entrada'!$J$13:$J$35,1)+1)-INDEX('Dados de Entrada'!$K$13:$K$35,MATCH(C705,'Dados de Entrada'!$J$13:$J$35,1)))/
(INDEX('Dados de Entrada'!$J$13:$J$35,MATCH(C705,'Dados de Entrada'!$J$13:$J$35,1)+1)-INDEX('Dados de Entrada'!$J$13:$J$35,MATCH(C705,'Dados de Entrada'!$J$13:$J$35,1)))
))</f>
        <v/>
      </c>
      <c r="E705" s="101" t="str">
        <f>IF(B705="","",('Dados de Entrada'!O695/'Dados de Entrada'!$Q$6)*'Dados de Entrada'!$L$4)</f>
        <v/>
      </c>
      <c r="F705" s="101" t="str">
        <f t="shared" si="64"/>
        <v/>
      </c>
      <c r="G705" s="101" t="str">
        <f>IF(B705="","",VLOOKUP(MONTH(B705),Retiradas!$P$3:$S$14,3,FALSE))</f>
        <v/>
      </c>
      <c r="H705" s="137" t="str">
        <f>IF(B705="","",(VLOOKUP(MONTH(B705),Evaporação!$D$5:$F$16,3,FALSE)/(1000*3600*24*VLOOKUP(MONTH(B705),'Dados de Entrada'!$T$11:$V$22,3,FALSE)))*Simulação!D705)</f>
        <v/>
      </c>
      <c r="I705" s="146"/>
      <c r="J705" s="138" t="str">
        <f>IF(B705="","",(E705+I705-F705-G705-H705)*3600*24*VLOOKUP(MONTH(B705),'Dados de Entrada'!$T$11:$V$22,3,FALSE))</f>
        <v/>
      </c>
      <c r="K705" s="100" t="str">
        <f>IF(B705="","",IF(J705+K704&lt;'Dados de Entrada'!$G$7,IF(Simulação!J705+K704&lt;'Dados de Entrada'!$L$7,'Dados de Entrada'!$L$7,J705+K704),'Dados de Entrada'!$G$7))</f>
        <v/>
      </c>
      <c r="L705" s="101" t="str">
        <f>IF(B705="","",IF(AND(J705&gt;0,K705='Dados de Entrada'!$G$7),(J705/(3600*24*VLOOKUP(MONTH(B705),'Dados de Entrada'!$T$11:$V$22,3,FALSE))),0))</f>
        <v/>
      </c>
      <c r="M705" s="26" t="str">
        <f t="shared" si="65"/>
        <v/>
      </c>
      <c r="N705" s="102" t="str">
        <f>IF(B705="","",IF(K705='Dados de Entrada'!$L$7,1,0))</f>
        <v/>
      </c>
      <c r="O705" s="26" t="str">
        <f t="shared" si="66"/>
        <v/>
      </c>
      <c r="P705" s="110" t="str">
        <f>IF(B705="","",'Dados de Entrada'!$L$7)</f>
        <v/>
      </c>
      <c r="Q705" s="103" t="str">
        <f t="shared" si="62"/>
        <v/>
      </c>
      <c r="U705" s="18"/>
    </row>
    <row r="706" spans="1:21" ht="14.25" customHeight="1" x14ac:dyDescent="0.25">
      <c r="A706" s="18"/>
      <c r="B706" s="99" t="str">
        <f>IF(AND(YEAR('Dados de Entrada'!N696)&gt;=$D$18,YEAR('Dados de Entrada'!N696)&lt;=$D$19),'Dados de Entrada'!N696,"")</f>
        <v/>
      </c>
      <c r="C706" s="100" t="str">
        <f t="shared" si="63"/>
        <v/>
      </c>
      <c r="D706" s="97" t="str">
        <f>IF(B706="","",IFERROR(
INDEX('Dados de Entrada'!$K$13:$K$35,MATCH(C706,'Dados de Entrada'!$J$13:$J$35,0)),
INDEX('Dados de Entrada'!$K$13:$K$35,MATCH(C706,'Dados de Entrada'!$J$13:$J$35,1))+
(C706-INDEX('Dados de Entrada'!$J$13:$J$35,MATCH(C706,'Dados de Entrada'!$J$13:$J$35,1)))*
(INDEX('Dados de Entrada'!$K$13:$K$35,MATCH(C706,'Dados de Entrada'!$J$13:$J$35,1)+1)-INDEX('Dados de Entrada'!$K$13:$K$35,MATCH(C706,'Dados de Entrada'!$J$13:$J$35,1)))/
(INDEX('Dados de Entrada'!$J$13:$J$35,MATCH(C706,'Dados de Entrada'!$J$13:$J$35,1)+1)-INDEX('Dados de Entrada'!$J$13:$J$35,MATCH(C706,'Dados de Entrada'!$J$13:$J$35,1)))
))</f>
        <v/>
      </c>
      <c r="E706" s="101" t="str">
        <f>IF(B706="","",('Dados de Entrada'!O696/'Dados de Entrada'!$Q$6)*'Dados de Entrada'!$L$4)</f>
        <v/>
      </c>
      <c r="F706" s="101" t="str">
        <f t="shared" si="64"/>
        <v/>
      </c>
      <c r="G706" s="101" t="str">
        <f>IF(B706="","",VLOOKUP(MONTH(B706),Retiradas!$P$3:$S$14,3,FALSE))</f>
        <v/>
      </c>
      <c r="H706" s="137" t="str">
        <f>IF(B706="","",(VLOOKUP(MONTH(B706),Evaporação!$D$5:$F$16,3,FALSE)/(1000*3600*24*VLOOKUP(MONTH(B706),'Dados de Entrada'!$T$11:$V$22,3,FALSE)))*Simulação!D706)</f>
        <v/>
      </c>
      <c r="I706" s="146"/>
      <c r="J706" s="138" t="str">
        <f>IF(B706="","",(E706+I706-F706-G706-H706)*3600*24*VLOOKUP(MONTH(B706),'Dados de Entrada'!$T$11:$V$22,3,FALSE))</f>
        <v/>
      </c>
      <c r="K706" s="100" t="str">
        <f>IF(B706="","",IF(J706+K705&lt;'Dados de Entrada'!$G$7,IF(Simulação!J706+K705&lt;'Dados de Entrada'!$L$7,'Dados de Entrada'!$L$7,J706+K705),'Dados de Entrada'!$G$7))</f>
        <v/>
      </c>
      <c r="L706" s="101" t="str">
        <f>IF(B706="","",IF(AND(J706&gt;0,K706='Dados de Entrada'!$G$7),(J706/(3600*24*VLOOKUP(MONTH(B706),'Dados de Entrada'!$T$11:$V$22,3,FALSE))),0))</f>
        <v/>
      </c>
      <c r="M706" s="26" t="str">
        <f t="shared" si="65"/>
        <v/>
      </c>
      <c r="N706" s="102" t="str">
        <f>IF(B706="","",IF(K706='Dados de Entrada'!$L$7,1,0))</f>
        <v/>
      </c>
      <c r="O706" s="26" t="str">
        <f t="shared" si="66"/>
        <v/>
      </c>
      <c r="P706" s="110" t="str">
        <f>IF(B706="","",'Dados de Entrada'!$L$7)</f>
        <v/>
      </c>
      <c r="Q706" s="103" t="str">
        <f t="shared" si="62"/>
        <v/>
      </c>
      <c r="U706" s="18"/>
    </row>
    <row r="707" spans="1:21" ht="14.25" customHeight="1" x14ac:dyDescent="0.25">
      <c r="A707" s="18"/>
      <c r="B707" s="99" t="str">
        <f>IF(AND(YEAR('Dados de Entrada'!N697)&gt;=$D$18,YEAR('Dados de Entrada'!N697)&lt;=$D$19),'Dados de Entrada'!N697,"")</f>
        <v/>
      </c>
      <c r="C707" s="100" t="str">
        <f t="shared" si="63"/>
        <v/>
      </c>
      <c r="D707" s="97" t="str">
        <f>IF(B707="","",IFERROR(
INDEX('Dados de Entrada'!$K$13:$K$35,MATCH(C707,'Dados de Entrada'!$J$13:$J$35,0)),
INDEX('Dados de Entrada'!$K$13:$K$35,MATCH(C707,'Dados de Entrada'!$J$13:$J$35,1))+
(C707-INDEX('Dados de Entrada'!$J$13:$J$35,MATCH(C707,'Dados de Entrada'!$J$13:$J$35,1)))*
(INDEX('Dados de Entrada'!$K$13:$K$35,MATCH(C707,'Dados de Entrada'!$J$13:$J$35,1)+1)-INDEX('Dados de Entrada'!$K$13:$K$35,MATCH(C707,'Dados de Entrada'!$J$13:$J$35,1)))/
(INDEX('Dados de Entrada'!$J$13:$J$35,MATCH(C707,'Dados de Entrada'!$J$13:$J$35,1)+1)-INDEX('Dados de Entrada'!$J$13:$J$35,MATCH(C707,'Dados de Entrada'!$J$13:$J$35,1)))
))</f>
        <v/>
      </c>
      <c r="E707" s="101" t="str">
        <f>IF(B707="","",('Dados de Entrada'!O697/'Dados de Entrada'!$Q$6)*'Dados de Entrada'!$L$4)</f>
        <v/>
      </c>
      <c r="F707" s="101" t="str">
        <f t="shared" si="64"/>
        <v/>
      </c>
      <c r="G707" s="101" t="str">
        <f>IF(B707="","",VLOOKUP(MONTH(B707),Retiradas!$P$3:$S$14,3,FALSE))</f>
        <v/>
      </c>
      <c r="H707" s="137" t="str">
        <f>IF(B707="","",(VLOOKUP(MONTH(B707),Evaporação!$D$5:$F$16,3,FALSE)/(1000*3600*24*VLOOKUP(MONTH(B707),'Dados de Entrada'!$T$11:$V$22,3,FALSE)))*Simulação!D707)</f>
        <v/>
      </c>
      <c r="I707" s="146"/>
      <c r="J707" s="138" t="str">
        <f>IF(B707="","",(E707+I707-F707-G707-H707)*3600*24*VLOOKUP(MONTH(B707),'Dados de Entrada'!$T$11:$V$22,3,FALSE))</f>
        <v/>
      </c>
      <c r="K707" s="100" t="str">
        <f>IF(B707="","",IF(J707+K706&lt;'Dados de Entrada'!$G$7,IF(Simulação!J707+K706&lt;'Dados de Entrada'!$L$7,'Dados de Entrada'!$L$7,J707+K706),'Dados de Entrada'!$G$7))</f>
        <v/>
      </c>
      <c r="L707" s="101" t="str">
        <f>IF(B707="","",IF(AND(J707&gt;0,K707='Dados de Entrada'!$G$7),(J707/(3600*24*VLOOKUP(MONTH(B707),'Dados de Entrada'!$T$11:$V$22,3,FALSE))),0))</f>
        <v/>
      </c>
      <c r="M707" s="26" t="str">
        <f t="shared" si="65"/>
        <v/>
      </c>
      <c r="N707" s="102" t="str">
        <f>IF(B707="","",IF(K707='Dados de Entrada'!$L$7,1,0))</f>
        <v/>
      </c>
      <c r="O707" s="26" t="str">
        <f t="shared" si="66"/>
        <v/>
      </c>
      <c r="P707" s="110" t="str">
        <f>IF(B707="","",'Dados de Entrada'!$L$7)</f>
        <v/>
      </c>
      <c r="Q707" s="103" t="str">
        <f t="shared" si="62"/>
        <v/>
      </c>
      <c r="U707" s="18"/>
    </row>
    <row r="708" spans="1:21" ht="14.25" customHeight="1" x14ac:dyDescent="0.25">
      <c r="A708" s="18"/>
      <c r="B708" s="99" t="str">
        <f>IF(AND(YEAR('Dados de Entrada'!N698)&gt;=$D$18,YEAR('Dados de Entrada'!N698)&lt;=$D$19),'Dados de Entrada'!N698,"")</f>
        <v/>
      </c>
      <c r="C708" s="100" t="str">
        <f t="shared" si="63"/>
        <v/>
      </c>
      <c r="D708" s="97" t="str">
        <f>IF(B708="","",IFERROR(
INDEX('Dados de Entrada'!$K$13:$K$35,MATCH(C708,'Dados de Entrada'!$J$13:$J$35,0)),
INDEX('Dados de Entrada'!$K$13:$K$35,MATCH(C708,'Dados de Entrada'!$J$13:$J$35,1))+
(C708-INDEX('Dados de Entrada'!$J$13:$J$35,MATCH(C708,'Dados de Entrada'!$J$13:$J$35,1)))*
(INDEX('Dados de Entrada'!$K$13:$K$35,MATCH(C708,'Dados de Entrada'!$J$13:$J$35,1)+1)-INDEX('Dados de Entrada'!$K$13:$K$35,MATCH(C708,'Dados de Entrada'!$J$13:$J$35,1)))/
(INDEX('Dados de Entrada'!$J$13:$J$35,MATCH(C708,'Dados de Entrada'!$J$13:$J$35,1)+1)-INDEX('Dados de Entrada'!$J$13:$J$35,MATCH(C708,'Dados de Entrada'!$J$13:$J$35,1)))
))</f>
        <v/>
      </c>
      <c r="E708" s="101" t="str">
        <f>IF(B708="","",('Dados de Entrada'!O698/'Dados de Entrada'!$Q$6)*'Dados de Entrada'!$L$4)</f>
        <v/>
      </c>
      <c r="F708" s="101" t="str">
        <f t="shared" si="64"/>
        <v/>
      </c>
      <c r="G708" s="101" t="str">
        <f>IF(B708="","",VLOOKUP(MONTH(B708),Retiradas!$P$3:$S$14,3,FALSE))</f>
        <v/>
      </c>
      <c r="H708" s="137" t="str">
        <f>IF(B708="","",(VLOOKUP(MONTH(B708),Evaporação!$D$5:$F$16,3,FALSE)/(1000*3600*24*VLOOKUP(MONTH(B708),'Dados de Entrada'!$T$11:$V$22,3,FALSE)))*Simulação!D708)</f>
        <v/>
      </c>
      <c r="I708" s="146"/>
      <c r="J708" s="138" t="str">
        <f>IF(B708="","",(E708+I708-F708-G708-H708)*3600*24*VLOOKUP(MONTH(B708),'Dados de Entrada'!$T$11:$V$22,3,FALSE))</f>
        <v/>
      </c>
      <c r="K708" s="100" t="str">
        <f>IF(B708="","",IF(J708+K707&lt;'Dados de Entrada'!$G$7,IF(Simulação!J708+K707&lt;'Dados de Entrada'!$L$7,'Dados de Entrada'!$L$7,J708+K707),'Dados de Entrada'!$G$7))</f>
        <v/>
      </c>
      <c r="L708" s="101" t="str">
        <f>IF(B708="","",IF(AND(J708&gt;0,K708='Dados de Entrada'!$G$7),(J708/(3600*24*VLOOKUP(MONTH(B708),'Dados de Entrada'!$T$11:$V$22,3,FALSE))),0))</f>
        <v/>
      </c>
      <c r="M708" s="26" t="str">
        <f t="shared" si="65"/>
        <v/>
      </c>
      <c r="N708" s="102" t="str">
        <f>IF(B708="","",IF(K708='Dados de Entrada'!$L$7,1,0))</f>
        <v/>
      </c>
      <c r="O708" s="26" t="str">
        <f t="shared" si="66"/>
        <v/>
      </c>
      <c r="P708" s="110" t="str">
        <f>IF(B708="","",'Dados de Entrada'!$L$7)</f>
        <v/>
      </c>
      <c r="Q708" s="103" t="str">
        <f t="shared" si="62"/>
        <v/>
      </c>
      <c r="U708" s="18"/>
    </row>
    <row r="709" spans="1:21" ht="14.25" customHeight="1" x14ac:dyDescent="0.25">
      <c r="A709" s="18"/>
      <c r="B709" s="99" t="str">
        <f>IF(AND(YEAR('Dados de Entrada'!N699)&gt;=$D$18,YEAR('Dados de Entrada'!N699)&lt;=$D$19),'Dados de Entrada'!N699,"")</f>
        <v/>
      </c>
      <c r="C709" s="100" t="str">
        <f t="shared" si="63"/>
        <v/>
      </c>
      <c r="D709" s="97" t="str">
        <f>IF(B709="","",IFERROR(
INDEX('Dados de Entrada'!$K$13:$K$35,MATCH(C709,'Dados de Entrada'!$J$13:$J$35,0)),
INDEX('Dados de Entrada'!$K$13:$K$35,MATCH(C709,'Dados de Entrada'!$J$13:$J$35,1))+
(C709-INDEX('Dados de Entrada'!$J$13:$J$35,MATCH(C709,'Dados de Entrada'!$J$13:$J$35,1)))*
(INDEX('Dados de Entrada'!$K$13:$K$35,MATCH(C709,'Dados de Entrada'!$J$13:$J$35,1)+1)-INDEX('Dados de Entrada'!$K$13:$K$35,MATCH(C709,'Dados de Entrada'!$J$13:$J$35,1)))/
(INDEX('Dados de Entrada'!$J$13:$J$35,MATCH(C709,'Dados de Entrada'!$J$13:$J$35,1)+1)-INDEX('Dados de Entrada'!$J$13:$J$35,MATCH(C709,'Dados de Entrada'!$J$13:$J$35,1)))
))</f>
        <v/>
      </c>
      <c r="E709" s="101" t="str">
        <f>IF(B709="","",('Dados de Entrada'!O699/'Dados de Entrada'!$Q$6)*'Dados de Entrada'!$L$4)</f>
        <v/>
      </c>
      <c r="F709" s="101" t="str">
        <f t="shared" si="64"/>
        <v/>
      </c>
      <c r="G709" s="101" t="str">
        <f>IF(B709="","",VLOOKUP(MONTH(B709),Retiradas!$P$3:$S$14,3,FALSE))</f>
        <v/>
      </c>
      <c r="H709" s="137" t="str">
        <f>IF(B709="","",(VLOOKUP(MONTH(B709),Evaporação!$D$5:$F$16,3,FALSE)/(1000*3600*24*VLOOKUP(MONTH(B709),'Dados de Entrada'!$T$11:$V$22,3,FALSE)))*Simulação!D709)</f>
        <v/>
      </c>
      <c r="I709" s="146"/>
      <c r="J709" s="138" t="str">
        <f>IF(B709="","",(E709+I709-F709-G709-H709)*3600*24*VLOOKUP(MONTH(B709),'Dados de Entrada'!$T$11:$V$22,3,FALSE))</f>
        <v/>
      </c>
      <c r="K709" s="100" t="str">
        <f>IF(B709="","",IF(J709+K708&lt;'Dados de Entrada'!$G$7,IF(Simulação!J709+K708&lt;'Dados de Entrada'!$L$7,'Dados de Entrada'!$L$7,J709+K708),'Dados de Entrada'!$G$7))</f>
        <v/>
      </c>
      <c r="L709" s="101" t="str">
        <f>IF(B709="","",IF(AND(J709&gt;0,K709='Dados de Entrada'!$G$7),(J709/(3600*24*VLOOKUP(MONTH(B709),'Dados de Entrada'!$T$11:$V$22,3,FALSE))),0))</f>
        <v/>
      </c>
      <c r="M709" s="26" t="str">
        <f t="shared" si="65"/>
        <v/>
      </c>
      <c r="N709" s="102" t="str">
        <f>IF(B709="","",IF(K709='Dados de Entrada'!$L$7,1,0))</f>
        <v/>
      </c>
      <c r="O709" s="26" t="str">
        <f t="shared" si="66"/>
        <v/>
      </c>
      <c r="P709" s="110" t="str">
        <f>IF(B709="","",'Dados de Entrada'!$L$7)</f>
        <v/>
      </c>
      <c r="Q709" s="103" t="str">
        <f t="shared" si="62"/>
        <v/>
      </c>
      <c r="U709" s="18"/>
    </row>
    <row r="710" spans="1:21" ht="14.25" customHeight="1" x14ac:dyDescent="0.25">
      <c r="A710" s="18"/>
      <c r="B710" s="99" t="str">
        <f>IF(AND(YEAR('Dados de Entrada'!N700)&gt;=$D$18,YEAR('Dados de Entrada'!N700)&lt;=$D$19),'Dados de Entrada'!N700,"")</f>
        <v/>
      </c>
      <c r="C710" s="100" t="str">
        <f t="shared" si="63"/>
        <v/>
      </c>
      <c r="D710" s="97" t="str">
        <f>IF(B710="","",IFERROR(
INDEX('Dados de Entrada'!$K$13:$K$35,MATCH(C710,'Dados de Entrada'!$J$13:$J$35,0)),
INDEX('Dados de Entrada'!$K$13:$K$35,MATCH(C710,'Dados de Entrada'!$J$13:$J$35,1))+
(C710-INDEX('Dados de Entrada'!$J$13:$J$35,MATCH(C710,'Dados de Entrada'!$J$13:$J$35,1)))*
(INDEX('Dados de Entrada'!$K$13:$K$35,MATCH(C710,'Dados de Entrada'!$J$13:$J$35,1)+1)-INDEX('Dados de Entrada'!$K$13:$K$35,MATCH(C710,'Dados de Entrada'!$J$13:$J$35,1)))/
(INDEX('Dados de Entrada'!$J$13:$J$35,MATCH(C710,'Dados de Entrada'!$J$13:$J$35,1)+1)-INDEX('Dados de Entrada'!$J$13:$J$35,MATCH(C710,'Dados de Entrada'!$J$13:$J$35,1)))
))</f>
        <v/>
      </c>
      <c r="E710" s="101" t="str">
        <f>IF(B710="","",('Dados de Entrada'!O700/'Dados de Entrada'!$Q$6)*'Dados de Entrada'!$L$4)</f>
        <v/>
      </c>
      <c r="F710" s="101" t="str">
        <f t="shared" si="64"/>
        <v/>
      </c>
      <c r="G710" s="101" t="str">
        <f>IF(B710="","",VLOOKUP(MONTH(B710),Retiradas!$P$3:$S$14,3,FALSE))</f>
        <v/>
      </c>
      <c r="H710" s="137" t="str">
        <f>IF(B710="","",(VLOOKUP(MONTH(B710),Evaporação!$D$5:$F$16,3,FALSE)/(1000*3600*24*VLOOKUP(MONTH(B710),'Dados de Entrada'!$T$11:$V$22,3,FALSE)))*Simulação!D710)</f>
        <v/>
      </c>
      <c r="I710" s="146"/>
      <c r="J710" s="138" t="str">
        <f>IF(B710="","",(E710+I710-F710-G710-H710)*3600*24*VLOOKUP(MONTH(B710),'Dados de Entrada'!$T$11:$V$22,3,FALSE))</f>
        <v/>
      </c>
      <c r="K710" s="100" t="str">
        <f>IF(B710="","",IF(J710+K709&lt;'Dados de Entrada'!$G$7,IF(Simulação!J710+K709&lt;'Dados de Entrada'!$L$7,'Dados de Entrada'!$L$7,J710+K709),'Dados de Entrada'!$G$7))</f>
        <v/>
      </c>
      <c r="L710" s="101" t="str">
        <f>IF(B710="","",IF(AND(J710&gt;0,K710='Dados de Entrada'!$G$7),(J710/(3600*24*VLOOKUP(MONTH(B710),'Dados de Entrada'!$T$11:$V$22,3,FALSE))),0))</f>
        <v/>
      </c>
      <c r="M710" s="26" t="str">
        <f t="shared" si="65"/>
        <v/>
      </c>
      <c r="N710" s="102" t="str">
        <f>IF(B710="","",IF(K710='Dados de Entrada'!$L$7,1,0))</f>
        <v/>
      </c>
      <c r="O710" s="26" t="str">
        <f t="shared" si="66"/>
        <v/>
      </c>
      <c r="P710" s="110" t="str">
        <f>IF(B710="","",'Dados de Entrada'!$L$7)</f>
        <v/>
      </c>
      <c r="Q710" s="103" t="str">
        <f t="shared" si="62"/>
        <v/>
      </c>
      <c r="U710" s="18"/>
    </row>
    <row r="711" spans="1:21" ht="14.25" customHeight="1" x14ac:dyDescent="0.25">
      <c r="A711" s="18"/>
      <c r="B711" s="99" t="str">
        <f>IF(AND(YEAR('Dados de Entrada'!N701)&gt;=$D$18,YEAR('Dados de Entrada'!N701)&lt;=$D$19),'Dados de Entrada'!N701,"")</f>
        <v/>
      </c>
      <c r="C711" s="100" t="str">
        <f t="shared" si="63"/>
        <v/>
      </c>
      <c r="D711" s="97" t="str">
        <f>IF(B711="","",IFERROR(
INDEX('Dados de Entrada'!$K$13:$K$35,MATCH(C711,'Dados de Entrada'!$J$13:$J$35,0)),
INDEX('Dados de Entrada'!$K$13:$K$35,MATCH(C711,'Dados de Entrada'!$J$13:$J$35,1))+
(C711-INDEX('Dados de Entrada'!$J$13:$J$35,MATCH(C711,'Dados de Entrada'!$J$13:$J$35,1)))*
(INDEX('Dados de Entrada'!$K$13:$K$35,MATCH(C711,'Dados de Entrada'!$J$13:$J$35,1)+1)-INDEX('Dados de Entrada'!$K$13:$K$35,MATCH(C711,'Dados de Entrada'!$J$13:$J$35,1)))/
(INDEX('Dados de Entrada'!$J$13:$J$35,MATCH(C711,'Dados de Entrada'!$J$13:$J$35,1)+1)-INDEX('Dados de Entrada'!$J$13:$J$35,MATCH(C711,'Dados de Entrada'!$J$13:$J$35,1)))
))</f>
        <v/>
      </c>
      <c r="E711" s="101" t="str">
        <f>IF(B711="","",('Dados de Entrada'!O701/'Dados de Entrada'!$Q$6)*'Dados de Entrada'!$L$4)</f>
        <v/>
      </c>
      <c r="F711" s="101" t="str">
        <f t="shared" si="64"/>
        <v/>
      </c>
      <c r="G711" s="101" t="str">
        <f>IF(B711="","",VLOOKUP(MONTH(B711),Retiradas!$P$3:$S$14,3,FALSE))</f>
        <v/>
      </c>
      <c r="H711" s="137" t="str">
        <f>IF(B711="","",(VLOOKUP(MONTH(B711),Evaporação!$D$5:$F$16,3,FALSE)/(1000*3600*24*VLOOKUP(MONTH(B711),'Dados de Entrada'!$T$11:$V$22,3,FALSE)))*Simulação!D711)</f>
        <v/>
      </c>
      <c r="I711" s="146"/>
      <c r="J711" s="138" t="str">
        <f>IF(B711="","",(E711+I711-F711-G711-H711)*3600*24*VLOOKUP(MONTH(B711),'Dados de Entrada'!$T$11:$V$22,3,FALSE))</f>
        <v/>
      </c>
      <c r="K711" s="100" t="str">
        <f>IF(B711="","",IF(J711+K710&lt;'Dados de Entrada'!$G$7,IF(Simulação!J711+K710&lt;'Dados de Entrada'!$L$7,'Dados de Entrada'!$L$7,J711+K710),'Dados de Entrada'!$G$7))</f>
        <v/>
      </c>
      <c r="L711" s="101" t="str">
        <f>IF(B711="","",IF(AND(J711&gt;0,K711='Dados de Entrada'!$G$7),(J711/(3600*24*VLOOKUP(MONTH(B711),'Dados de Entrada'!$T$11:$V$22,3,FALSE))),0))</f>
        <v/>
      </c>
      <c r="M711" s="26" t="str">
        <f t="shared" si="65"/>
        <v/>
      </c>
      <c r="N711" s="102" t="str">
        <f>IF(B711="","",IF(K711='Dados de Entrada'!$L$7,1,0))</f>
        <v/>
      </c>
      <c r="O711" s="26" t="str">
        <f t="shared" si="66"/>
        <v/>
      </c>
      <c r="P711" s="110" t="str">
        <f>IF(B711="","",'Dados de Entrada'!$L$7)</f>
        <v/>
      </c>
      <c r="Q711" s="103" t="str">
        <f t="shared" si="62"/>
        <v/>
      </c>
      <c r="U711" s="18"/>
    </row>
    <row r="712" spans="1:21" ht="14.25" customHeight="1" x14ac:dyDescent="0.25">
      <c r="A712" s="18"/>
      <c r="B712" s="99" t="str">
        <f>IF(AND(YEAR('Dados de Entrada'!N702)&gt;=$D$18,YEAR('Dados de Entrada'!N702)&lt;=$D$19),'Dados de Entrada'!N702,"")</f>
        <v/>
      </c>
      <c r="C712" s="100" t="str">
        <f t="shared" si="63"/>
        <v/>
      </c>
      <c r="D712" s="97" t="str">
        <f>IF(B712="","",IFERROR(
INDEX('Dados de Entrada'!$K$13:$K$35,MATCH(C712,'Dados de Entrada'!$J$13:$J$35,0)),
INDEX('Dados de Entrada'!$K$13:$K$35,MATCH(C712,'Dados de Entrada'!$J$13:$J$35,1))+
(C712-INDEX('Dados de Entrada'!$J$13:$J$35,MATCH(C712,'Dados de Entrada'!$J$13:$J$35,1)))*
(INDEX('Dados de Entrada'!$K$13:$K$35,MATCH(C712,'Dados de Entrada'!$J$13:$J$35,1)+1)-INDEX('Dados de Entrada'!$K$13:$K$35,MATCH(C712,'Dados de Entrada'!$J$13:$J$35,1)))/
(INDEX('Dados de Entrada'!$J$13:$J$35,MATCH(C712,'Dados de Entrada'!$J$13:$J$35,1)+1)-INDEX('Dados de Entrada'!$J$13:$J$35,MATCH(C712,'Dados de Entrada'!$J$13:$J$35,1)))
))</f>
        <v/>
      </c>
      <c r="E712" s="101" t="str">
        <f>IF(B712="","",('Dados de Entrada'!O702/'Dados de Entrada'!$Q$6)*'Dados de Entrada'!$L$4)</f>
        <v/>
      </c>
      <c r="F712" s="101" t="str">
        <f t="shared" si="64"/>
        <v/>
      </c>
      <c r="G712" s="101" t="str">
        <f>IF(B712="","",VLOOKUP(MONTH(B712),Retiradas!$P$3:$S$14,3,FALSE))</f>
        <v/>
      </c>
      <c r="H712" s="137" t="str">
        <f>IF(B712="","",(VLOOKUP(MONTH(B712),Evaporação!$D$5:$F$16,3,FALSE)/(1000*3600*24*VLOOKUP(MONTH(B712),'Dados de Entrada'!$T$11:$V$22,3,FALSE)))*Simulação!D712)</f>
        <v/>
      </c>
      <c r="I712" s="146"/>
      <c r="J712" s="138" t="str">
        <f>IF(B712="","",(E712+I712-F712-G712-H712)*3600*24*VLOOKUP(MONTH(B712),'Dados de Entrada'!$T$11:$V$22,3,FALSE))</f>
        <v/>
      </c>
      <c r="K712" s="100" t="str">
        <f>IF(B712="","",IF(J712+K711&lt;'Dados de Entrada'!$G$7,IF(Simulação!J712+K711&lt;'Dados de Entrada'!$L$7,'Dados de Entrada'!$L$7,J712+K711),'Dados de Entrada'!$G$7))</f>
        <v/>
      </c>
      <c r="L712" s="101" t="str">
        <f>IF(B712="","",IF(AND(J712&gt;0,K712='Dados de Entrada'!$G$7),(J712/(3600*24*VLOOKUP(MONTH(B712),'Dados de Entrada'!$T$11:$V$22,3,FALSE))),0))</f>
        <v/>
      </c>
      <c r="M712" s="26" t="str">
        <f t="shared" si="65"/>
        <v/>
      </c>
      <c r="N712" s="102" t="str">
        <f>IF(B712="","",IF(K712='Dados de Entrada'!$L$7,1,0))</f>
        <v/>
      </c>
      <c r="O712" s="26" t="str">
        <f t="shared" si="66"/>
        <v/>
      </c>
      <c r="P712" s="110" t="str">
        <f>IF(B712="","",'Dados de Entrada'!$L$7)</f>
        <v/>
      </c>
      <c r="Q712" s="103" t="str">
        <f t="shared" si="62"/>
        <v/>
      </c>
      <c r="U712" s="18"/>
    </row>
    <row r="713" spans="1:21" ht="14.25" customHeight="1" x14ac:dyDescent="0.25">
      <c r="A713" s="18"/>
      <c r="B713" s="99" t="str">
        <f>IF(AND(YEAR('Dados de Entrada'!N703)&gt;=$D$18,YEAR('Dados de Entrada'!N703)&lt;=$D$19),'Dados de Entrada'!N703,"")</f>
        <v/>
      </c>
      <c r="C713" s="100" t="str">
        <f t="shared" si="63"/>
        <v/>
      </c>
      <c r="D713" s="97" t="str">
        <f>IF(B713="","",IFERROR(
INDEX('Dados de Entrada'!$K$13:$K$35,MATCH(C713,'Dados de Entrada'!$J$13:$J$35,0)),
INDEX('Dados de Entrada'!$K$13:$K$35,MATCH(C713,'Dados de Entrada'!$J$13:$J$35,1))+
(C713-INDEX('Dados de Entrada'!$J$13:$J$35,MATCH(C713,'Dados de Entrada'!$J$13:$J$35,1)))*
(INDEX('Dados de Entrada'!$K$13:$K$35,MATCH(C713,'Dados de Entrada'!$J$13:$J$35,1)+1)-INDEX('Dados de Entrada'!$K$13:$K$35,MATCH(C713,'Dados de Entrada'!$J$13:$J$35,1)))/
(INDEX('Dados de Entrada'!$J$13:$J$35,MATCH(C713,'Dados de Entrada'!$J$13:$J$35,1)+1)-INDEX('Dados de Entrada'!$J$13:$J$35,MATCH(C713,'Dados de Entrada'!$J$13:$J$35,1)))
))</f>
        <v/>
      </c>
      <c r="E713" s="101" t="str">
        <f>IF(B713="","",('Dados de Entrada'!O703/'Dados de Entrada'!$Q$6)*'Dados de Entrada'!$L$4)</f>
        <v/>
      </c>
      <c r="F713" s="101" t="str">
        <f t="shared" si="64"/>
        <v/>
      </c>
      <c r="G713" s="101" t="str">
        <f>IF(B713="","",VLOOKUP(MONTH(B713),Retiradas!$P$3:$S$14,3,FALSE))</f>
        <v/>
      </c>
      <c r="H713" s="137" t="str">
        <f>IF(B713="","",(VLOOKUP(MONTH(B713),Evaporação!$D$5:$F$16,3,FALSE)/(1000*3600*24*VLOOKUP(MONTH(B713),'Dados de Entrada'!$T$11:$V$22,3,FALSE)))*Simulação!D713)</f>
        <v/>
      </c>
      <c r="I713" s="146"/>
      <c r="J713" s="138" t="str">
        <f>IF(B713="","",(E713+I713-F713-G713-H713)*3600*24*VLOOKUP(MONTH(B713),'Dados de Entrada'!$T$11:$V$22,3,FALSE))</f>
        <v/>
      </c>
      <c r="K713" s="100" t="str">
        <f>IF(B713="","",IF(J713+K712&lt;'Dados de Entrada'!$G$7,IF(Simulação!J713+K712&lt;'Dados de Entrada'!$L$7,'Dados de Entrada'!$L$7,J713+K712),'Dados de Entrada'!$G$7))</f>
        <v/>
      </c>
      <c r="L713" s="101" t="str">
        <f>IF(B713="","",IF(AND(J713&gt;0,K713='Dados de Entrada'!$G$7),(J713/(3600*24*VLOOKUP(MONTH(B713),'Dados de Entrada'!$T$11:$V$22,3,FALSE))),0))</f>
        <v/>
      </c>
      <c r="M713" s="26" t="str">
        <f t="shared" si="65"/>
        <v/>
      </c>
      <c r="N713" s="102" t="str">
        <f>IF(B713="","",IF(K713='Dados de Entrada'!$L$7,1,0))</f>
        <v/>
      </c>
      <c r="O713" s="26" t="str">
        <f t="shared" si="66"/>
        <v/>
      </c>
      <c r="P713" s="110" t="str">
        <f>IF(B713="","",'Dados de Entrada'!$L$7)</f>
        <v/>
      </c>
      <c r="Q713" s="103" t="str">
        <f t="shared" si="62"/>
        <v/>
      </c>
      <c r="U713" s="18"/>
    </row>
    <row r="714" spans="1:21" ht="14.25" customHeight="1" x14ac:dyDescent="0.25">
      <c r="A714" s="18"/>
      <c r="B714" s="99" t="str">
        <f>IF(AND(YEAR('Dados de Entrada'!N704)&gt;=$D$18,YEAR('Dados de Entrada'!N704)&lt;=$D$19),'Dados de Entrada'!N704,"")</f>
        <v/>
      </c>
      <c r="C714" s="100" t="str">
        <f t="shared" si="63"/>
        <v/>
      </c>
      <c r="D714" s="97" t="str">
        <f>IF(B714="","",IFERROR(
INDEX('Dados de Entrada'!$K$13:$K$35,MATCH(C714,'Dados de Entrada'!$J$13:$J$35,0)),
INDEX('Dados de Entrada'!$K$13:$K$35,MATCH(C714,'Dados de Entrada'!$J$13:$J$35,1))+
(C714-INDEX('Dados de Entrada'!$J$13:$J$35,MATCH(C714,'Dados de Entrada'!$J$13:$J$35,1)))*
(INDEX('Dados de Entrada'!$K$13:$K$35,MATCH(C714,'Dados de Entrada'!$J$13:$J$35,1)+1)-INDEX('Dados de Entrada'!$K$13:$K$35,MATCH(C714,'Dados de Entrada'!$J$13:$J$35,1)))/
(INDEX('Dados de Entrada'!$J$13:$J$35,MATCH(C714,'Dados de Entrada'!$J$13:$J$35,1)+1)-INDEX('Dados de Entrada'!$J$13:$J$35,MATCH(C714,'Dados de Entrada'!$J$13:$J$35,1)))
))</f>
        <v/>
      </c>
      <c r="E714" s="101" t="str">
        <f>IF(B714="","",('Dados de Entrada'!O704/'Dados de Entrada'!$Q$6)*'Dados de Entrada'!$L$4)</f>
        <v/>
      </c>
      <c r="F714" s="101" t="str">
        <f t="shared" si="64"/>
        <v/>
      </c>
      <c r="G714" s="101" t="str">
        <f>IF(B714="","",VLOOKUP(MONTH(B714),Retiradas!$P$3:$S$14,3,FALSE))</f>
        <v/>
      </c>
      <c r="H714" s="137" t="str">
        <f>IF(B714="","",(VLOOKUP(MONTH(B714),Evaporação!$D$5:$F$16,3,FALSE)/(1000*3600*24*VLOOKUP(MONTH(B714),'Dados de Entrada'!$T$11:$V$22,3,FALSE)))*Simulação!D714)</f>
        <v/>
      </c>
      <c r="I714" s="146"/>
      <c r="J714" s="138" t="str">
        <f>IF(B714="","",(E714+I714-F714-G714-H714)*3600*24*VLOOKUP(MONTH(B714),'Dados de Entrada'!$T$11:$V$22,3,FALSE))</f>
        <v/>
      </c>
      <c r="K714" s="100" t="str">
        <f>IF(B714="","",IF(J714+K713&lt;'Dados de Entrada'!$G$7,IF(Simulação!J714+K713&lt;'Dados de Entrada'!$L$7,'Dados de Entrada'!$L$7,J714+K713),'Dados de Entrada'!$G$7))</f>
        <v/>
      </c>
      <c r="L714" s="101" t="str">
        <f>IF(B714="","",IF(AND(J714&gt;0,K714='Dados de Entrada'!$G$7),(J714/(3600*24*VLOOKUP(MONTH(B714),'Dados de Entrada'!$T$11:$V$22,3,FALSE))),0))</f>
        <v/>
      </c>
      <c r="M714" s="26" t="str">
        <f t="shared" si="65"/>
        <v/>
      </c>
      <c r="N714" s="102" t="str">
        <f>IF(B714="","",IF(K714='Dados de Entrada'!$L$7,1,0))</f>
        <v/>
      </c>
      <c r="O714" s="26" t="str">
        <f t="shared" si="66"/>
        <v/>
      </c>
      <c r="P714" s="110" t="str">
        <f>IF(B714="","",'Dados de Entrada'!$L$7)</f>
        <v/>
      </c>
      <c r="Q714" s="103" t="str">
        <f t="shared" si="62"/>
        <v/>
      </c>
      <c r="U714" s="18"/>
    </row>
    <row r="715" spans="1:21" ht="14.25" customHeight="1" x14ac:dyDescent="0.25">
      <c r="A715" s="18"/>
      <c r="B715" s="99" t="str">
        <f>IF(AND(YEAR('Dados de Entrada'!N705)&gt;=$D$18,YEAR('Dados de Entrada'!N705)&lt;=$D$19),'Dados de Entrada'!N705,"")</f>
        <v/>
      </c>
      <c r="C715" s="100" t="str">
        <f t="shared" si="63"/>
        <v/>
      </c>
      <c r="D715" s="97" t="str">
        <f>IF(B715="","",IFERROR(
INDEX('Dados de Entrada'!$K$13:$K$35,MATCH(C715,'Dados de Entrada'!$J$13:$J$35,0)),
INDEX('Dados de Entrada'!$K$13:$K$35,MATCH(C715,'Dados de Entrada'!$J$13:$J$35,1))+
(C715-INDEX('Dados de Entrada'!$J$13:$J$35,MATCH(C715,'Dados de Entrada'!$J$13:$J$35,1)))*
(INDEX('Dados de Entrada'!$K$13:$K$35,MATCH(C715,'Dados de Entrada'!$J$13:$J$35,1)+1)-INDEX('Dados de Entrada'!$K$13:$K$35,MATCH(C715,'Dados de Entrada'!$J$13:$J$35,1)))/
(INDEX('Dados de Entrada'!$J$13:$J$35,MATCH(C715,'Dados de Entrada'!$J$13:$J$35,1)+1)-INDEX('Dados de Entrada'!$J$13:$J$35,MATCH(C715,'Dados de Entrada'!$J$13:$J$35,1)))
))</f>
        <v/>
      </c>
      <c r="E715" s="101" t="str">
        <f>IF(B715="","",('Dados de Entrada'!O705/'Dados de Entrada'!$Q$6)*'Dados de Entrada'!$L$4)</f>
        <v/>
      </c>
      <c r="F715" s="101" t="str">
        <f t="shared" si="64"/>
        <v/>
      </c>
      <c r="G715" s="101" t="str">
        <f>IF(B715="","",VLOOKUP(MONTH(B715),Retiradas!$P$3:$S$14,3,FALSE))</f>
        <v/>
      </c>
      <c r="H715" s="137" t="str">
        <f>IF(B715="","",(VLOOKUP(MONTH(B715),Evaporação!$D$5:$F$16,3,FALSE)/(1000*3600*24*VLOOKUP(MONTH(B715),'Dados de Entrada'!$T$11:$V$22,3,FALSE)))*Simulação!D715)</f>
        <v/>
      </c>
      <c r="I715" s="146"/>
      <c r="J715" s="138" t="str">
        <f>IF(B715="","",(E715+I715-F715-G715-H715)*3600*24*VLOOKUP(MONTH(B715),'Dados de Entrada'!$T$11:$V$22,3,FALSE))</f>
        <v/>
      </c>
      <c r="K715" s="100" t="str">
        <f>IF(B715="","",IF(J715+K714&lt;'Dados de Entrada'!$G$7,IF(Simulação!J715+K714&lt;'Dados de Entrada'!$L$7,'Dados de Entrada'!$L$7,J715+K714),'Dados de Entrada'!$G$7))</f>
        <v/>
      </c>
      <c r="L715" s="101" t="str">
        <f>IF(B715="","",IF(AND(J715&gt;0,K715='Dados de Entrada'!$G$7),(J715/(3600*24*VLOOKUP(MONTH(B715),'Dados de Entrada'!$T$11:$V$22,3,FALSE))),0))</f>
        <v/>
      </c>
      <c r="M715" s="26" t="str">
        <f t="shared" si="65"/>
        <v/>
      </c>
      <c r="N715" s="102" t="str">
        <f>IF(B715="","",IF(K715='Dados de Entrada'!$L$7,1,0))</f>
        <v/>
      </c>
      <c r="O715" s="26" t="str">
        <f t="shared" si="66"/>
        <v/>
      </c>
      <c r="P715" s="110" t="str">
        <f>IF(B715="","",'Dados de Entrada'!$L$7)</f>
        <v/>
      </c>
      <c r="Q715" s="103" t="str">
        <f t="shared" si="62"/>
        <v/>
      </c>
      <c r="U715" s="18"/>
    </row>
    <row r="716" spans="1:21" ht="14.25" customHeight="1" x14ac:dyDescent="0.25">
      <c r="A716" s="18"/>
      <c r="B716" s="99" t="str">
        <f>IF(AND(YEAR('Dados de Entrada'!N706)&gt;=$D$18,YEAR('Dados de Entrada'!N706)&lt;=$D$19),'Dados de Entrada'!N706,"")</f>
        <v/>
      </c>
      <c r="C716" s="100" t="str">
        <f t="shared" si="63"/>
        <v/>
      </c>
      <c r="D716" s="97" t="str">
        <f>IF(B716="","",IFERROR(
INDEX('Dados de Entrada'!$K$13:$K$35,MATCH(C716,'Dados de Entrada'!$J$13:$J$35,0)),
INDEX('Dados de Entrada'!$K$13:$K$35,MATCH(C716,'Dados de Entrada'!$J$13:$J$35,1))+
(C716-INDEX('Dados de Entrada'!$J$13:$J$35,MATCH(C716,'Dados de Entrada'!$J$13:$J$35,1)))*
(INDEX('Dados de Entrada'!$K$13:$K$35,MATCH(C716,'Dados de Entrada'!$J$13:$J$35,1)+1)-INDEX('Dados de Entrada'!$K$13:$K$35,MATCH(C716,'Dados de Entrada'!$J$13:$J$35,1)))/
(INDEX('Dados de Entrada'!$J$13:$J$35,MATCH(C716,'Dados de Entrada'!$J$13:$J$35,1)+1)-INDEX('Dados de Entrada'!$J$13:$J$35,MATCH(C716,'Dados de Entrada'!$J$13:$J$35,1)))
))</f>
        <v/>
      </c>
      <c r="E716" s="101" t="str">
        <f>IF(B716="","",('Dados de Entrada'!O706/'Dados de Entrada'!$Q$6)*'Dados de Entrada'!$L$4)</f>
        <v/>
      </c>
      <c r="F716" s="101" t="str">
        <f t="shared" si="64"/>
        <v/>
      </c>
      <c r="G716" s="101" t="str">
        <f>IF(B716="","",VLOOKUP(MONTH(B716),Retiradas!$P$3:$S$14,3,FALSE))</f>
        <v/>
      </c>
      <c r="H716" s="137" t="str">
        <f>IF(B716="","",(VLOOKUP(MONTH(B716),Evaporação!$D$5:$F$16,3,FALSE)/(1000*3600*24*VLOOKUP(MONTH(B716),'Dados de Entrada'!$T$11:$V$22,3,FALSE)))*Simulação!D716)</f>
        <v/>
      </c>
      <c r="I716" s="146"/>
      <c r="J716" s="138" t="str">
        <f>IF(B716="","",(E716+I716-F716-G716-H716)*3600*24*VLOOKUP(MONTH(B716),'Dados de Entrada'!$T$11:$V$22,3,FALSE))</f>
        <v/>
      </c>
      <c r="K716" s="100" t="str">
        <f>IF(B716="","",IF(J716+K715&lt;'Dados de Entrada'!$G$7,IF(Simulação!J716+K715&lt;'Dados de Entrada'!$L$7,'Dados de Entrada'!$L$7,J716+K715),'Dados de Entrada'!$G$7))</f>
        <v/>
      </c>
      <c r="L716" s="101" t="str">
        <f>IF(B716="","",IF(AND(J716&gt;0,K716='Dados de Entrada'!$G$7),(J716/(3600*24*VLOOKUP(MONTH(B716),'Dados de Entrada'!$T$11:$V$22,3,FALSE))),0))</f>
        <v/>
      </c>
      <c r="M716" s="26" t="str">
        <f t="shared" si="65"/>
        <v/>
      </c>
      <c r="N716" s="102" t="str">
        <f>IF(B716="","",IF(K716='Dados de Entrada'!$L$7,1,0))</f>
        <v/>
      </c>
      <c r="O716" s="26" t="str">
        <f t="shared" si="66"/>
        <v/>
      </c>
      <c r="P716" s="110" t="str">
        <f>IF(B716="","",'Dados de Entrada'!$L$7)</f>
        <v/>
      </c>
      <c r="Q716" s="103" t="str">
        <f t="shared" si="62"/>
        <v/>
      </c>
      <c r="U716" s="18"/>
    </row>
    <row r="717" spans="1:21" ht="14.25" customHeight="1" x14ac:dyDescent="0.25">
      <c r="A717" s="18"/>
      <c r="B717" s="99" t="str">
        <f>IF(AND(YEAR('Dados de Entrada'!N707)&gt;=$D$18,YEAR('Dados de Entrada'!N707)&lt;=$D$19),'Dados de Entrada'!N707,"")</f>
        <v/>
      </c>
      <c r="C717" s="100" t="str">
        <f t="shared" si="63"/>
        <v/>
      </c>
      <c r="D717" s="97" t="str">
        <f>IF(B717="","",IFERROR(
INDEX('Dados de Entrada'!$K$13:$K$35,MATCH(C717,'Dados de Entrada'!$J$13:$J$35,0)),
INDEX('Dados de Entrada'!$K$13:$K$35,MATCH(C717,'Dados de Entrada'!$J$13:$J$35,1))+
(C717-INDEX('Dados de Entrada'!$J$13:$J$35,MATCH(C717,'Dados de Entrada'!$J$13:$J$35,1)))*
(INDEX('Dados de Entrada'!$K$13:$K$35,MATCH(C717,'Dados de Entrada'!$J$13:$J$35,1)+1)-INDEX('Dados de Entrada'!$K$13:$K$35,MATCH(C717,'Dados de Entrada'!$J$13:$J$35,1)))/
(INDEX('Dados de Entrada'!$J$13:$J$35,MATCH(C717,'Dados de Entrada'!$J$13:$J$35,1)+1)-INDEX('Dados de Entrada'!$J$13:$J$35,MATCH(C717,'Dados de Entrada'!$J$13:$J$35,1)))
))</f>
        <v/>
      </c>
      <c r="E717" s="101" t="str">
        <f>IF(B717="","",('Dados de Entrada'!O707/'Dados de Entrada'!$Q$6)*'Dados de Entrada'!$L$4)</f>
        <v/>
      </c>
      <c r="F717" s="101" t="str">
        <f t="shared" si="64"/>
        <v/>
      </c>
      <c r="G717" s="101" t="str">
        <f>IF(B717="","",VLOOKUP(MONTH(B717),Retiradas!$P$3:$S$14,3,FALSE))</f>
        <v/>
      </c>
      <c r="H717" s="137" t="str">
        <f>IF(B717="","",(VLOOKUP(MONTH(B717),Evaporação!$D$5:$F$16,3,FALSE)/(1000*3600*24*VLOOKUP(MONTH(B717),'Dados de Entrada'!$T$11:$V$22,3,FALSE)))*Simulação!D717)</f>
        <v/>
      </c>
      <c r="I717" s="146"/>
      <c r="J717" s="138" t="str">
        <f>IF(B717="","",(E717+I717-F717-G717-H717)*3600*24*VLOOKUP(MONTH(B717),'Dados de Entrada'!$T$11:$V$22,3,FALSE))</f>
        <v/>
      </c>
      <c r="K717" s="100" t="str">
        <f>IF(B717="","",IF(J717+K716&lt;'Dados de Entrada'!$G$7,IF(Simulação!J717+K716&lt;'Dados de Entrada'!$L$7,'Dados de Entrada'!$L$7,J717+K716),'Dados de Entrada'!$G$7))</f>
        <v/>
      </c>
      <c r="L717" s="101" t="str">
        <f>IF(B717="","",IF(AND(J717&gt;0,K717='Dados de Entrada'!$G$7),(J717/(3600*24*VLOOKUP(MONTH(B717),'Dados de Entrada'!$T$11:$V$22,3,FALSE))),0))</f>
        <v/>
      </c>
      <c r="M717" s="26" t="str">
        <f t="shared" si="65"/>
        <v/>
      </c>
      <c r="N717" s="102" t="str">
        <f>IF(B717="","",IF(K717='Dados de Entrada'!$L$7,1,0))</f>
        <v/>
      </c>
      <c r="O717" s="26" t="str">
        <f t="shared" si="66"/>
        <v/>
      </c>
      <c r="P717" s="110" t="str">
        <f>IF(B717="","",'Dados de Entrada'!$L$7)</f>
        <v/>
      </c>
      <c r="Q717" s="103" t="str">
        <f t="shared" si="62"/>
        <v/>
      </c>
      <c r="U717" s="18"/>
    </row>
    <row r="718" spans="1:21" ht="14.25" customHeight="1" x14ac:dyDescent="0.25">
      <c r="A718" s="18"/>
      <c r="B718" s="99" t="str">
        <f>IF(AND(YEAR('Dados de Entrada'!N708)&gt;=$D$18,YEAR('Dados de Entrada'!N708)&lt;=$D$19),'Dados de Entrada'!N708,"")</f>
        <v/>
      </c>
      <c r="C718" s="100" t="str">
        <f t="shared" si="63"/>
        <v/>
      </c>
      <c r="D718" s="97" t="str">
        <f>IF(B718="","",IFERROR(
INDEX('Dados de Entrada'!$K$13:$K$35,MATCH(C718,'Dados de Entrada'!$J$13:$J$35,0)),
INDEX('Dados de Entrada'!$K$13:$K$35,MATCH(C718,'Dados de Entrada'!$J$13:$J$35,1))+
(C718-INDEX('Dados de Entrada'!$J$13:$J$35,MATCH(C718,'Dados de Entrada'!$J$13:$J$35,1)))*
(INDEX('Dados de Entrada'!$K$13:$K$35,MATCH(C718,'Dados de Entrada'!$J$13:$J$35,1)+1)-INDEX('Dados de Entrada'!$K$13:$K$35,MATCH(C718,'Dados de Entrada'!$J$13:$J$35,1)))/
(INDEX('Dados de Entrada'!$J$13:$J$35,MATCH(C718,'Dados de Entrada'!$J$13:$J$35,1)+1)-INDEX('Dados de Entrada'!$J$13:$J$35,MATCH(C718,'Dados de Entrada'!$J$13:$J$35,1)))
))</f>
        <v/>
      </c>
      <c r="E718" s="101" t="str">
        <f>IF(B718="","",('Dados de Entrada'!O708/'Dados de Entrada'!$Q$6)*'Dados de Entrada'!$L$4)</f>
        <v/>
      </c>
      <c r="F718" s="101" t="str">
        <f t="shared" si="64"/>
        <v/>
      </c>
      <c r="G718" s="101" t="str">
        <f>IF(B718="","",VLOOKUP(MONTH(B718),Retiradas!$P$3:$S$14,3,FALSE))</f>
        <v/>
      </c>
      <c r="H718" s="137" t="str">
        <f>IF(B718="","",(VLOOKUP(MONTH(B718),Evaporação!$D$5:$F$16,3,FALSE)/(1000*3600*24*VLOOKUP(MONTH(B718),'Dados de Entrada'!$T$11:$V$22,3,FALSE)))*Simulação!D718)</f>
        <v/>
      </c>
      <c r="I718" s="146"/>
      <c r="J718" s="138" t="str">
        <f>IF(B718="","",(E718+I718-F718-G718-H718)*3600*24*VLOOKUP(MONTH(B718),'Dados de Entrada'!$T$11:$V$22,3,FALSE))</f>
        <v/>
      </c>
      <c r="K718" s="100" t="str">
        <f>IF(B718="","",IF(J718+K717&lt;'Dados de Entrada'!$G$7,IF(Simulação!J718+K717&lt;'Dados de Entrada'!$L$7,'Dados de Entrada'!$L$7,J718+K717),'Dados de Entrada'!$G$7))</f>
        <v/>
      </c>
      <c r="L718" s="101" t="str">
        <f>IF(B718="","",IF(AND(J718&gt;0,K718='Dados de Entrada'!$G$7),(J718/(3600*24*VLOOKUP(MONTH(B718),'Dados de Entrada'!$T$11:$V$22,3,FALSE))),0))</f>
        <v/>
      </c>
      <c r="M718" s="26" t="str">
        <f t="shared" si="65"/>
        <v/>
      </c>
      <c r="N718" s="102" t="str">
        <f>IF(B718="","",IF(K718='Dados de Entrada'!$L$7,1,0))</f>
        <v/>
      </c>
      <c r="O718" s="26" t="str">
        <f t="shared" si="66"/>
        <v/>
      </c>
      <c r="P718" s="110" t="str">
        <f>IF(B718="","",'Dados de Entrada'!$L$7)</f>
        <v/>
      </c>
      <c r="Q718" s="103" t="str">
        <f t="shared" si="62"/>
        <v/>
      </c>
      <c r="U718" s="18"/>
    </row>
    <row r="719" spans="1:21" ht="14.25" customHeight="1" x14ac:dyDescent="0.25">
      <c r="A719" s="18"/>
      <c r="B719" s="99" t="str">
        <f>IF(AND(YEAR('Dados de Entrada'!N709)&gt;=$D$18,YEAR('Dados de Entrada'!N709)&lt;=$D$19),'Dados de Entrada'!N709,"")</f>
        <v/>
      </c>
      <c r="C719" s="100" t="str">
        <f t="shared" si="63"/>
        <v/>
      </c>
      <c r="D719" s="97" t="str">
        <f>IF(B719="","",IFERROR(
INDEX('Dados de Entrada'!$K$13:$K$35,MATCH(C719,'Dados de Entrada'!$J$13:$J$35,0)),
INDEX('Dados de Entrada'!$K$13:$K$35,MATCH(C719,'Dados de Entrada'!$J$13:$J$35,1))+
(C719-INDEX('Dados de Entrada'!$J$13:$J$35,MATCH(C719,'Dados de Entrada'!$J$13:$J$35,1)))*
(INDEX('Dados de Entrada'!$K$13:$K$35,MATCH(C719,'Dados de Entrada'!$J$13:$J$35,1)+1)-INDEX('Dados de Entrada'!$K$13:$K$35,MATCH(C719,'Dados de Entrada'!$J$13:$J$35,1)))/
(INDEX('Dados de Entrada'!$J$13:$J$35,MATCH(C719,'Dados de Entrada'!$J$13:$J$35,1)+1)-INDEX('Dados de Entrada'!$J$13:$J$35,MATCH(C719,'Dados de Entrada'!$J$13:$J$35,1)))
))</f>
        <v/>
      </c>
      <c r="E719" s="101" t="str">
        <f>IF(B719="","",('Dados de Entrada'!O709/'Dados de Entrada'!$Q$6)*'Dados de Entrada'!$L$4)</f>
        <v/>
      </c>
      <c r="F719" s="101" t="str">
        <f t="shared" si="64"/>
        <v/>
      </c>
      <c r="G719" s="101" t="str">
        <f>IF(B719="","",VLOOKUP(MONTH(B719),Retiradas!$P$3:$S$14,3,FALSE))</f>
        <v/>
      </c>
      <c r="H719" s="137" t="str">
        <f>IF(B719="","",(VLOOKUP(MONTH(B719),Evaporação!$D$5:$F$16,3,FALSE)/(1000*3600*24*VLOOKUP(MONTH(B719),'Dados de Entrada'!$T$11:$V$22,3,FALSE)))*Simulação!D719)</f>
        <v/>
      </c>
      <c r="I719" s="146"/>
      <c r="J719" s="138" t="str">
        <f>IF(B719="","",(E719+I719-F719-G719-H719)*3600*24*VLOOKUP(MONTH(B719),'Dados de Entrada'!$T$11:$V$22,3,FALSE))</f>
        <v/>
      </c>
      <c r="K719" s="100" t="str">
        <f>IF(B719="","",IF(J719+K718&lt;'Dados de Entrada'!$G$7,IF(Simulação!J719+K718&lt;'Dados de Entrada'!$L$7,'Dados de Entrada'!$L$7,J719+K718),'Dados de Entrada'!$G$7))</f>
        <v/>
      </c>
      <c r="L719" s="101" t="str">
        <f>IF(B719="","",IF(AND(J719&gt;0,K719='Dados de Entrada'!$G$7),(J719/(3600*24*VLOOKUP(MONTH(B719),'Dados de Entrada'!$T$11:$V$22,3,FALSE))),0))</f>
        <v/>
      </c>
      <c r="M719" s="26" t="str">
        <f t="shared" si="65"/>
        <v/>
      </c>
      <c r="N719" s="102" t="str">
        <f>IF(B719="","",IF(K719='Dados de Entrada'!$L$7,1,0))</f>
        <v/>
      </c>
      <c r="O719" s="26" t="str">
        <f t="shared" si="66"/>
        <v/>
      </c>
      <c r="P719" s="110" t="str">
        <f>IF(B719="","",'Dados de Entrada'!$L$7)</f>
        <v/>
      </c>
      <c r="Q719" s="103" t="str">
        <f t="shared" si="62"/>
        <v/>
      </c>
      <c r="U719" s="18"/>
    </row>
    <row r="720" spans="1:21" ht="14.25" customHeight="1" x14ac:dyDescent="0.25">
      <c r="A720" s="18"/>
      <c r="B720" s="99" t="str">
        <f>IF(AND(YEAR('Dados de Entrada'!N710)&gt;=$D$18,YEAR('Dados de Entrada'!N710)&lt;=$D$19),'Dados de Entrada'!N710,"")</f>
        <v/>
      </c>
      <c r="C720" s="100" t="str">
        <f t="shared" si="63"/>
        <v/>
      </c>
      <c r="D720" s="97" t="str">
        <f>IF(B720="","",IFERROR(
INDEX('Dados de Entrada'!$K$13:$K$35,MATCH(C720,'Dados de Entrada'!$J$13:$J$35,0)),
INDEX('Dados de Entrada'!$K$13:$K$35,MATCH(C720,'Dados de Entrada'!$J$13:$J$35,1))+
(C720-INDEX('Dados de Entrada'!$J$13:$J$35,MATCH(C720,'Dados de Entrada'!$J$13:$J$35,1)))*
(INDEX('Dados de Entrada'!$K$13:$K$35,MATCH(C720,'Dados de Entrada'!$J$13:$J$35,1)+1)-INDEX('Dados de Entrada'!$K$13:$K$35,MATCH(C720,'Dados de Entrada'!$J$13:$J$35,1)))/
(INDEX('Dados de Entrada'!$J$13:$J$35,MATCH(C720,'Dados de Entrada'!$J$13:$J$35,1)+1)-INDEX('Dados de Entrada'!$J$13:$J$35,MATCH(C720,'Dados de Entrada'!$J$13:$J$35,1)))
))</f>
        <v/>
      </c>
      <c r="E720" s="101" t="str">
        <f>IF(B720="","",('Dados de Entrada'!O710/'Dados de Entrada'!$Q$6)*'Dados de Entrada'!$L$4)</f>
        <v/>
      </c>
      <c r="F720" s="101" t="str">
        <f t="shared" si="64"/>
        <v/>
      </c>
      <c r="G720" s="101" t="str">
        <f>IF(B720="","",VLOOKUP(MONTH(B720),Retiradas!$P$3:$S$14,3,FALSE))</f>
        <v/>
      </c>
      <c r="H720" s="137" t="str">
        <f>IF(B720="","",(VLOOKUP(MONTH(B720),Evaporação!$D$5:$F$16,3,FALSE)/(1000*3600*24*VLOOKUP(MONTH(B720),'Dados de Entrada'!$T$11:$V$22,3,FALSE)))*Simulação!D720)</f>
        <v/>
      </c>
      <c r="I720" s="146"/>
      <c r="J720" s="138" t="str">
        <f>IF(B720="","",(E720+I720-F720-G720-H720)*3600*24*VLOOKUP(MONTH(B720),'Dados de Entrada'!$T$11:$V$22,3,FALSE))</f>
        <v/>
      </c>
      <c r="K720" s="100" t="str">
        <f>IF(B720="","",IF(J720+K719&lt;'Dados de Entrada'!$G$7,IF(Simulação!J720+K719&lt;'Dados de Entrada'!$L$7,'Dados de Entrada'!$L$7,J720+K719),'Dados de Entrada'!$G$7))</f>
        <v/>
      </c>
      <c r="L720" s="101" t="str">
        <f>IF(B720="","",IF(AND(J720&gt;0,K720='Dados de Entrada'!$G$7),(J720/(3600*24*VLOOKUP(MONTH(B720),'Dados de Entrada'!$T$11:$V$22,3,FALSE))),0))</f>
        <v/>
      </c>
      <c r="M720" s="26" t="str">
        <f t="shared" si="65"/>
        <v/>
      </c>
      <c r="N720" s="102" t="str">
        <f>IF(B720="","",IF(K720='Dados de Entrada'!$L$7,1,0))</f>
        <v/>
      </c>
      <c r="O720" s="26" t="str">
        <f t="shared" si="66"/>
        <v/>
      </c>
      <c r="P720" s="110" t="str">
        <f>IF(B720="","",'Dados de Entrada'!$L$7)</f>
        <v/>
      </c>
      <c r="Q720" s="103" t="str">
        <f t="shared" si="62"/>
        <v/>
      </c>
      <c r="U720" s="18"/>
    </row>
    <row r="721" spans="1:21" ht="14.25" customHeight="1" x14ac:dyDescent="0.25">
      <c r="A721" s="18"/>
      <c r="B721" s="99" t="str">
        <f>IF(AND(YEAR('Dados de Entrada'!N711)&gt;=$D$18,YEAR('Dados de Entrada'!N711)&lt;=$D$19),'Dados de Entrada'!N711,"")</f>
        <v/>
      </c>
      <c r="C721" s="100" t="str">
        <f t="shared" si="63"/>
        <v/>
      </c>
      <c r="D721" s="97" t="str">
        <f>IF(B721="","",IFERROR(
INDEX('Dados de Entrada'!$K$13:$K$35,MATCH(C721,'Dados de Entrada'!$J$13:$J$35,0)),
INDEX('Dados de Entrada'!$K$13:$K$35,MATCH(C721,'Dados de Entrada'!$J$13:$J$35,1))+
(C721-INDEX('Dados de Entrada'!$J$13:$J$35,MATCH(C721,'Dados de Entrada'!$J$13:$J$35,1)))*
(INDEX('Dados de Entrada'!$K$13:$K$35,MATCH(C721,'Dados de Entrada'!$J$13:$J$35,1)+1)-INDEX('Dados de Entrada'!$K$13:$K$35,MATCH(C721,'Dados de Entrada'!$J$13:$J$35,1)))/
(INDEX('Dados de Entrada'!$J$13:$J$35,MATCH(C721,'Dados de Entrada'!$J$13:$J$35,1)+1)-INDEX('Dados de Entrada'!$J$13:$J$35,MATCH(C721,'Dados de Entrada'!$J$13:$J$35,1)))
))</f>
        <v/>
      </c>
      <c r="E721" s="101" t="str">
        <f>IF(B721="","",('Dados de Entrada'!O711/'Dados de Entrada'!$Q$6)*'Dados de Entrada'!$L$4)</f>
        <v/>
      </c>
      <c r="F721" s="101" t="str">
        <f t="shared" si="64"/>
        <v/>
      </c>
      <c r="G721" s="101" t="str">
        <f>IF(B721="","",VLOOKUP(MONTH(B721),Retiradas!$P$3:$S$14,3,FALSE))</f>
        <v/>
      </c>
      <c r="H721" s="137" t="str">
        <f>IF(B721="","",(VLOOKUP(MONTH(B721),Evaporação!$D$5:$F$16,3,FALSE)/(1000*3600*24*VLOOKUP(MONTH(B721),'Dados de Entrada'!$T$11:$V$22,3,FALSE)))*Simulação!D721)</f>
        <v/>
      </c>
      <c r="I721" s="146"/>
      <c r="J721" s="138" t="str">
        <f>IF(B721="","",(E721+I721-F721-G721-H721)*3600*24*VLOOKUP(MONTH(B721),'Dados de Entrada'!$T$11:$V$22,3,FALSE))</f>
        <v/>
      </c>
      <c r="K721" s="100" t="str">
        <f>IF(B721="","",IF(J721+K720&lt;'Dados de Entrada'!$G$7,IF(Simulação!J721+K720&lt;'Dados de Entrada'!$L$7,'Dados de Entrada'!$L$7,J721+K720),'Dados de Entrada'!$G$7))</f>
        <v/>
      </c>
      <c r="L721" s="101" t="str">
        <f>IF(B721="","",IF(AND(J721&gt;0,K721='Dados de Entrada'!$G$7),(J721/(3600*24*VLOOKUP(MONTH(B721),'Dados de Entrada'!$T$11:$V$22,3,FALSE))),0))</f>
        <v/>
      </c>
      <c r="M721" s="26" t="str">
        <f t="shared" si="65"/>
        <v/>
      </c>
      <c r="N721" s="102" t="str">
        <f>IF(B721="","",IF(K721='Dados de Entrada'!$L$7,1,0))</f>
        <v/>
      </c>
      <c r="O721" s="26" t="str">
        <f t="shared" si="66"/>
        <v/>
      </c>
      <c r="P721" s="110" t="str">
        <f>IF(B721="","",'Dados de Entrada'!$L$7)</f>
        <v/>
      </c>
      <c r="Q721" s="103" t="str">
        <f t="shared" si="62"/>
        <v/>
      </c>
      <c r="U721" s="18"/>
    </row>
    <row r="722" spans="1:21" ht="14.25" customHeight="1" x14ac:dyDescent="0.25">
      <c r="A722" s="18"/>
      <c r="B722" s="99" t="str">
        <f>IF(AND(YEAR('Dados de Entrada'!N712)&gt;=$D$18,YEAR('Dados de Entrada'!N712)&lt;=$D$19),'Dados de Entrada'!N712,"")</f>
        <v/>
      </c>
      <c r="C722" s="100" t="str">
        <f t="shared" si="63"/>
        <v/>
      </c>
      <c r="D722" s="97" t="str">
        <f>IF(B722="","",IFERROR(
INDEX('Dados de Entrada'!$K$13:$K$35,MATCH(C722,'Dados de Entrada'!$J$13:$J$35,0)),
INDEX('Dados de Entrada'!$K$13:$K$35,MATCH(C722,'Dados de Entrada'!$J$13:$J$35,1))+
(C722-INDEX('Dados de Entrada'!$J$13:$J$35,MATCH(C722,'Dados de Entrada'!$J$13:$J$35,1)))*
(INDEX('Dados de Entrada'!$K$13:$K$35,MATCH(C722,'Dados de Entrada'!$J$13:$J$35,1)+1)-INDEX('Dados de Entrada'!$K$13:$K$35,MATCH(C722,'Dados de Entrada'!$J$13:$J$35,1)))/
(INDEX('Dados de Entrada'!$J$13:$J$35,MATCH(C722,'Dados de Entrada'!$J$13:$J$35,1)+1)-INDEX('Dados de Entrada'!$J$13:$J$35,MATCH(C722,'Dados de Entrada'!$J$13:$J$35,1)))
))</f>
        <v/>
      </c>
      <c r="E722" s="101" t="str">
        <f>IF(B722="","",('Dados de Entrada'!O712/'Dados de Entrada'!$Q$6)*'Dados de Entrada'!$L$4)</f>
        <v/>
      </c>
      <c r="F722" s="101" t="str">
        <f t="shared" si="64"/>
        <v/>
      </c>
      <c r="G722" s="101" t="str">
        <f>IF(B722="","",VLOOKUP(MONTH(B722),Retiradas!$P$3:$S$14,3,FALSE))</f>
        <v/>
      </c>
      <c r="H722" s="137" t="str">
        <f>IF(B722="","",(VLOOKUP(MONTH(B722),Evaporação!$D$5:$F$16,3,FALSE)/(1000*3600*24*VLOOKUP(MONTH(B722),'Dados de Entrada'!$T$11:$V$22,3,FALSE)))*Simulação!D722)</f>
        <v/>
      </c>
      <c r="I722" s="146"/>
      <c r="J722" s="138" t="str">
        <f>IF(B722="","",(E722+I722-F722-G722-H722)*3600*24*VLOOKUP(MONTH(B722),'Dados de Entrada'!$T$11:$V$22,3,FALSE))</f>
        <v/>
      </c>
      <c r="K722" s="100" t="str">
        <f>IF(B722="","",IF(J722+K721&lt;'Dados de Entrada'!$G$7,IF(Simulação!J722+K721&lt;'Dados de Entrada'!$L$7,'Dados de Entrada'!$L$7,J722+K721),'Dados de Entrada'!$G$7))</f>
        <v/>
      </c>
      <c r="L722" s="101" t="str">
        <f>IF(B722="","",IF(AND(J722&gt;0,K722='Dados de Entrada'!$G$7),(J722/(3600*24*VLOOKUP(MONTH(B722),'Dados de Entrada'!$T$11:$V$22,3,FALSE))),0))</f>
        <v/>
      </c>
      <c r="M722" s="26" t="str">
        <f t="shared" si="65"/>
        <v/>
      </c>
      <c r="N722" s="102" t="str">
        <f>IF(B722="","",IF(K722='Dados de Entrada'!$L$7,1,0))</f>
        <v/>
      </c>
      <c r="O722" s="26" t="str">
        <f t="shared" si="66"/>
        <v/>
      </c>
      <c r="P722" s="110" t="str">
        <f>IF(B722="","",'Dados de Entrada'!$L$7)</f>
        <v/>
      </c>
      <c r="Q722" s="103" t="str">
        <f t="shared" si="62"/>
        <v/>
      </c>
      <c r="U722" s="18"/>
    </row>
    <row r="723" spans="1:21" ht="14.25" customHeight="1" x14ac:dyDescent="0.25">
      <c r="A723" s="18"/>
      <c r="B723" s="99" t="str">
        <f>IF(AND(YEAR('Dados de Entrada'!N713)&gt;=$D$18,YEAR('Dados de Entrada'!N713)&lt;=$D$19),'Dados de Entrada'!N713,"")</f>
        <v/>
      </c>
      <c r="C723" s="100" t="str">
        <f t="shared" si="63"/>
        <v/>
      </c>
      <c r="D723" s="97" t="str">
        <f>IF(B723="","",IFERROR(
INDEX('Dados de Entrada'!$K$13:$K$35,MATCH(C723,'Dados de Entrada'!$J$13:$J$35,0)),
INDEX('Dados de Entrada'!$K$13:$K$35,MATCH(C723,'Dados de Entrada'!$J$13:$J$35,1))+
(C723-INDEX('Dados de Entrada'!$J$13:$J$35,MATCH(C723,'Dados de Entrada'!$J$13:$J$35,1)))*
(INDEX('Dados de Entrada'!$K$13:$K$35,MATCH(C723,'Dados de Entrada'!$J$13:$J$35,1)+1)-INDEX('Dados de Entrada'!$K$13:$K$35,MATCH(C723,'Dados de Entrada'!$J$13:$J$35,1)))/
(INDEX('Dados de Entrada'!$J$13:$J$35,MATCH(C723,'Dados de Entrada'!$J$13:$J$35,1)+1)-INDEX('Dados de Entrada'!$J$13:$J$35,MATCH(C723,'Dados de Entrada'!$J$13:$J$35,1)))
))</f>
        <v/>
      </c>
      <c r="E723" s="101" t="str">
        <f>IF(B723="","",('Dados de Entrada'!O713/'Dados de Entrada'!$Q$6)*'Dados de Entrada'!$L$4)</f>
        <v/>
      </c>
      <c r="F723" s="101" t="str">
        <f t="shared" si="64"/>
        <v/>
      </c>
      <c r="G723" s="101" t="str">
        <f>IF(B723="","",VLOOKUP(MONTH(B723),Retiradas!$P$3:$S$14,3,FALSE))</f>
        <v/>
      </c>
      <c r="H723" s="137" t="str">
        <f>IF(B723="","",(VLOOKUP(MONTH(B723),Evaporação!$D$5:$F$16,3,FALSE)/(1000*3600*24*VLOOKUP(MONTH(B723),'Dados de Entrada'!$T$11:$V$22,3,FALSE)))*Simulação!D723)</f>
        <v/>
      </c>
      <c r="I723" s="146"/>
      <c r="J723" s="138" t="str">
        <f>IF(B723="","",(E723+I723-F723-G723-H723)*3600*24*VLOOKUP(MONTH(B723),'Dados de Entrada'!$T$11:$V$22,3,FALSE))</f>
        <v/>
      </c>
      <c r="K723" s="100" t="str">
        <f>IF(B723="","",IF(J723+K722&lt;'Dados de Entrada'!$G$7,IF(Simulação!J723+K722&lt;'Dados de Entrada'!$L$7,'Dados de Entrada'!$L$7,J723+K722),'Dados de Entrada'!$G$7))</f>
        <v/>
      </c>
      <c r="L723" s="101" t="str">
        <f>IF(B723="","",IF(AND(J723&gt;0,K723='Dados de Entrada'!$G$7),(J723/(3600*24*VLOOKUP(MONTH(B723),'Dados de Entrada'!$T$11:$V$22,3,FALSE))),0))</f>
        <v/>
      </c>
      <c r="M723" s="26" t="str">
        <f t="shared" si="65"/>
        <v/>
      </c>
      <c r="N723" s="102" t="str">
        <f>IF(B723="","",IF(K723='Dados de Entrada'!$L$7,1,0))</f>
        <v/>
      </c>
      <c r="O723" s="26" t="str">
        <f t="shared" si="66"/>
        <v/>
      </c>
      <c r="P723" s="110" t="str">
        <f>IF(B723="","",'Dados de Entrada'!$L$7)</f>
        <v/>
      </c>
      <c r="Q723" s="103" t="str">
        <f t="shared" si="62"/>
        <v/>
      </c>
      <c r="U723" s="18"/>
    </row>
    <row r="724" spans="1:21" ht="14.25" customHeight="1" x14ac:dyDescent="0.25">
      <c r="A724" s="18"/>
      <c r="B724" s="99" t="str">
        <f>IF(AND(YEAR('Dados de Entrada'!N714)&gt;=$D$18,YEAR('Dados de Entrada'!N714)&lt;=$D$19),'Dados de Entrada'!N714,"")</f>
        <v/>
      </c>
      <c r="C724" s="100" t="str">
        <f t="shared" si="63"/>
        <v/>
      </c>
      <c r="D724" s="97" t="str">
        <f>IF(B724="","",IFERROR(
INDEX('Dados de Entrada'!$K$13:$K$35,MATCH(C724,'Dados de Entrada'!$J$13:$J$35,0)),
INDEX('Dados de Entrada'!$K$13:$K$35,MATCH(C724,'Dados de Entrada'!$J$13:$J$35,1))+
(C724-INDEX('Dados de Entrada'!$J$13:$J$35,MATCH(C724,'Dados de Entrada'!$J$13:$J$35,1)))*
(INDEX('Dados de Entrada'!$K$13:$K$35,MATCH(C724,'Dados de Entrada'!$J$13:$J$35,1)+1)-INDEX('Dados de Entrada'!$K$13:$K$35,MATCH(C724,'Dados de Entrada'!$J$13:$J$35,1)))/
(INDEX('Dados de Entrada'!$J$13:$J$35,MATCH(C724,'Dados de Entrada'!$J$13:$J$35,1)+1)-INDEX('Dados de Entrada'!$J$13:$J$35,MATCH(C724,'Dados de Entrada'!$J$13:$J$35,1)))
))</f>
        <v/>
      </c>
      <c r="E724" s="101" t="str">
        <f>IF(B724="","",('Dados de Entrada'!O714/'Dados de Entrada'!$Q$6)*'Dados de Entrada'!$L$4)</f>
        <v/>
      </c>
      <c r="F724" s="101" t="str">
        <f t="shared" si="64"/>
        <v/>
      </c>
      <c r="G724" s="101" t="str">
        <f>IF(B724="","",VLOOKUP(MONTH(B724),Retiradas!$P$3:$S$14,3,FALSE))</f>
        <v/>
      </c>
      <c r="H724" s="137" t="str">
        <f>IF(B724="","",(VLOOKUP(MONTH(B724),Evaporação!$D$5:$F$16,3,FALSE)/(1000*3600*24*VLOOKUP(MONTH(B724),'Dados de Entrada'!$T$11:$V$22,3,FALSE)))*Simulação!D724)</f>
        <v/>
      </c>
      <c r="I724" s="146"/>
      <c r="J724" s="138" t="str">
        <f>IF(B724="","",(E724+I724-F724-G724-H724)*3600*24*VLOOKUP(MONTH(B724),'Dados de Entrada'!$T$11:$V$22,3,FALSE))</f>
        <v/>
      </c>
      <c r="K724" s="100" t="str">
        <f>IF(B724="","",IF(J724+K723&lt;'Dados de Entrada'!$G$7,IF(Simulação!J724+K723&lt;'Dados de Entrada'!$L$7,'Dados de Entrada'!$L$7,J724+K723),'Dados de Entrada'!$G$7))</f>
        <v/>
      </c>
      <c r="L724" s="101" t="str">
        <f>IF(B724="","",IF(AND(J724&gt;0,K724='Dados de Entrada'!$G$7),(J724/(3600*24*VLOOKUP(MONTH(B724),'Dados de Entrada'!$T$11:$V$22,3,FALSE))),0))</f>
        <v/>
      </c>
      <c r="M724" s="26" t="str">
        <f t="shared" si="65"/>
        <v/>
      </c>
      <c r="N724" s="102" t="str">
        <f>IF(B724="","",IF(K724='Dados de Entrada'!$L$7,1,0))</f>
        <v/>
      </c>
      <c r="O724" s="26" t="str">
        <f t="shared" si="66"/>
        <v/>
      </c>
      <c r="P724" s="110" t="str">
        <f>IF(B724="","",'Dados de Entrada'!$L$7)</f>
        <v/>
      </c>
      <c r="Q724" s="103" t="str">
        <f t="shared" si="62"/>
        <v/>
      </c>
      <c r="U724" s="18"/>
    </row>
    <row r="725" spans="1:21" ht="14.25" customHeight="1" x14ac:dyDescent="0.25">
      <c r="A725" s="18"/>
      <c r="B725" s="99" t="str">
        <f>IF(AND(YEAR('Dados de Entrada'!N715)&gt;=$D$18,YEAR('Dados de Entrada'!N715)&lt;=$D$19),'Dados de Entrada'!N715,"")</f>
        <v/>
      </c>
      <c r="C725" s="100" t="str">
        <f t="shared" si="63"/>
        <v/>
      </c>
      <c r="D725" s="97" t="str">
        <f>IF(B725="","",IFERROR(
INDEX('Dados de Entrada'!$K$13:$K$35,MATCH(C725,'Dados de Entrada'!$J$13:$J$35,0)),
INDEX('Dados de Entrada'!$K$13:$K$35,MATCH(C725,'Dados de Entrada'!$J$13:$J$35,1))+
(C725-INDEX('Dados de Entrada'!$J$13:$J$35,MATCH(C725,'Dados de Entrada'!$J$13:$J$35,1)))*
(INDEX('Dados de Entrada'!$K$13:$K$35,MATCH(C725,'Dados de Entrada'!$J$13:$J$35,1)+1)-INDEX('Dados de Entrada'!$K$13:$K$35,MATCH(C725,'Dados de Entrada'!$J$13:$J$35,1)))/
(INDEX('Dados de Entrada'!$J$13:$J$35,MATCH(C725,'Dados de Entrada'!$J$13:$J$35,1)+1)-INDEX('Dados de Entrada'!$J$13:$J$35,MATCH(C725,'Dados de Entrada'!$J$13:$J$35,1)))
))</f>
        <v/>
      </c>
      <c r="E725" s="101" t="str">
        <f>IF(B725="","",('Dados de Entrada'!O715/'Dados de Entrada'!$Q$6)*'Dados de Entrada'!$L$4)</f>
        <v/>
      </c>
      <c r="F725" s="101" t="str">
        <f t="shared" si="64"/>
        <v/>
      </c>
      <c r="G725" s="101" t="str">
        <f>IF(B725="","",VLOOKUP(MONTH(B725),Retiradas!$P$3:$S$14,3,FALSE))</f>
        <v/>
      </c>
      <c r="H725" s="137" t="str">
        <f>IF(B725="","",(VLOOKUP(MONTH(B725),Evaporação!$D$5:$F$16,3,FALSE)/(1000*3600*24*VLOOKUP(MONTH(B725),'Dados de Entrada'!$T$11:$V$22,3,FALSE)))*Simulação!D725)</f>
        <v/>
      </c>
      <c r="I725" s="146"/>
      <c r="J725" s="138" t="str">
        <f>IF(B725="","",(E725+I725-F725-G725-H725)*3600*24*VLOOKUP(MONTH(B725),'Dados de Entrada'!$T$11:$V$22,3,FALSE))</f>
        <v/>
      </c>
      <c r="K725" s="100" t="str">
        <f>IF(B725="","",IF(J725+K724&lt;'Dados de Entrada'!$G$7,IF(Simulação!J725+K724&lt;'Dados de Entrada'!$L$7,'Dados de Entrada'!$L$7,J725+K724),'Dados de Entrada'!$G$7))</f>
        <v/>
      </c>
      <c r="L725" s="101" t="str">
        <f>IF(B725="","",IF(AND(J725&gt;0,K725='Dados de Entrada'!$G$7),(J725/(3600*24*VLOOKUP(MONTH(B725),'Dados de Entrada'!$T$11:$V$22,3,FALSE))),0))</f>
        <v/>
      </c>
      <c r="M725" s="26" t="str">
        <f t="shared" si="65"/>
        <v/>
      </c>
      <c r="N725" s="102" t="str">
        <f>IF(B725="","",IF(K725='Dados de Entrada'!$L$7,1,0))</f>
        <v/>
      </c>
      <c r="O725" s="26" t="str">
        <f t="shared" si="66"/>
        <v/>
      </c>
      <c r="P725" s="110" t="str">
        <f>IF(B725="","",'Dados de Entrada'!$L$7)</f>
        <v/>
      </c>
      <c r="Q725" s="103" t="str">
        <f t="shared" si="62"/>
        <v/>
      </c>
      <c r="U725" s="18"/>
    </row>
    <row r="726" spans="1:21" ht="14.25" customHeight="1" x14ac:dyDescent="0.25">
      <c r="A726" s="18"/>
      <c r="B726" s="99" t="str">
        <f>IF(AND(YEAR('Dados de Entrada'!N716)&gt;=$D$18,YEAR('Dados de Entrada'!N716)&lt;=$D$19),'Dados de Entrada'!N716,"")</f>
        <v/>
      </c>
      <c r="C726" s="100" t="str">
        <f t="shared" si="63"/>
        <v/>
      </c>
      <c r="D726" s="97" t="str">
        <f>IF(B726="","",IFERROR(
INDEX('Dados de Entrada'!$K$13:$K$35,MATCH(C726,'Dados de Entrada'!$J$13:$J$35,0)),
INDEX('Dados de Entrada'!$K$13:$K$35,MATCH(C726,'Dados de Entrada'!$J$13:$J$35,1))+
(C726-INDEX('Dados de Entrada'!$J$13:$J$35,MATCH(C726,'Dados de Entrada'!$J$13:$J$35,1)))*
(INDEX('Dados de Entrada'!$K$13:$K$35,MATCH(C726,'Dados de Entrada'!$J$13:$J$35,1)+1)-INDEX('Dados de Entrada'!$K$13:$K$35,MATCH(C726,'Dados de Entrada'!$J$13:$J$35,1)))/
(INDEX('Dados de Entrada'!$J$13:$J$35,MATCH(C726,'Dados de Entrada'!$J$13:$J$35,1)+1)-INDEX('Dados de Entrada'!$J$13:$J$35,MATCH(C726,'Dados de Entrada'!$J$13:$J$35,1)))
))</f>
        <v/>
      </c>
      <c r="E726" s="101" t="str">
        <f>IF(B726="","",('Dados de Entrada'!O716/'Dados de Entrada'!$Q$6)*'Dados de Entrada'!$L$4)</f>
        <v/>
      </c>
      <c r="F726" s="101" t="str">
        <f t="shared" si="64"/>
        <v/>
      </c>
      <c r="G726" s="101" t="str">
        <f>IF(B726="","",VLOOKUP(MONTH(B726),Retiradas!$P$3:$S$14,3,FALSE))</f>
        <v/>
      </c>
      <c r="H726" s="137" t="str">
        <f>IF(B726="","",(VLOOKUP(MONTH(B726),Evaporação!$D$5:$F$16,3,FALSE)/(1000*3600*24*VLOOKUP(MONTH(B726),'Dados de Entrada'!$T$11:$V$22,3,FALSE)))*Simulação!D726)</f>
        <v/>
      </c>
      <c r="I726" s="146"/>
      <c r="J726" s="138" t="str">
        <f>IF(B726="","",(E726+I726-F726-G726-H726)*3600*24*VLOOKUP(MONTH(B726),'Dados de Entrada'!$T$11:$V$22,3,FALSE))</f>
        <v/>
      </c>
      <c r="K726" s="100" t="str">
        <f>IF(B726="","",IF(J726+K725&lt;'Dados de Entrada'!$G$7,IF(Simulação!J726+K725&lt;'Dados de Entrada'!$L$7,'Dados de Entrada'!$L$7,J726+K725),'Dados de Entrada'!$G$7))</f>
        <v/>
      </c>
      <c r="L726" s="101" t="str">
        <f>IF(B726="","",IF(AND(J726&gt;0,K726='Dados de Entrada'!$G$7),(J726/(3600*24*VLOOKUP(MONTH(B726),'Dados de Entrada'!$T$11:$V$22,3,FALSE))),0))</f>
        <v/>
      </c>
      <c r="M726" s="26" t="str">
        <f t="shared" si="65"/>
        <v/>
      </c>
      <c r="N726" s="102" t="str">
        <f>IF(B726="","",IF(K726='Dados de Entrada'!$L$7,1,0))</f>
        <v/>
      </c>
      <c r="O726" s="26" t="str">
        <f t="shared" si="66"/>
        <v/>
      </c>
      <c r="P726" s="110" t="str">
        <f>IF(B726="","",'Dados de Entrada'!$L$7)</f>
        <v/>
      </c>
      <c r="Q726" s="103" t="str">
        <f t="shared" si="62"/>
        <v/>
      </c>
      <c r="U726" s="18"/>
    </row>
    <row r="727" spans="1:21" ht="14.25" customHeight="1" x14ac:dyDescent="0.25">
      <c r="A727" s="18"/>
      <c r="B727" s="99" t="str">
        <f>IF(AND(YEAR('Dados de Entrada'!N717)&gt;=$D$18,YEAR('Dados de Entrada'!N717)&lt;=$D$19),'Dados de Entrada'!N717,"")</f>
        <v/>
      </c>
      <c r="C727" s="100" t="str">
        <f t="shared" si="63"/>
        <v/>
      </c>
      <c r="D727" s="97" t="str">
        <f>IF(B727="","",IFERROR(
INDEX('Dados de Entrada'!$K$13:$K$35,MATCH(C727,'Dados de Entrada'!$J$13:$J$35,0)),
INDEX('Dados de Entrada'!$K$13:$K$35,MATCH(C727,'Dados de Entrada'!$J$13:$J$35,1))+
(C727-INDEX('Dados de Entrada'!$J$13:$J$35,MATCH(C727,'Dados de Entrada'!$J$13:$J$35,1)))*
(INDEX('Dados de Entrada'!$K$13:$K$35,MATCH(C727,'Dados de Entrada'!$J$13:$J$35,1)+1)-INDEX('Dados de Entrada'!$K$13:$K$35,MATCH(C727,'Dados de Entrada'!$J$13:$J$35,1)))/
(INDEX('Dados de Entrada'!$J$13:$J$35,MATCH(C727,'Dados de Entrada'!$J$13:$J$35,1)+1)-INDEX('Dados de Entrada'!$J$13:$J$35,MATCH(C727,'Dados de Entrada'!$J$13:$J$35,1)))
))</f>
        <v/>
      </c>
      <c r="E727" s="101" t="str">
        <f>IF(B727="","",('Dados de Entrada'!O717/'Dados de Entrada'!$Q$6)*'Dados de Entrada'!$L$4)</f>
        <v/>
      </c>
      <c r="F727" s="101" t="str">
        <f t="shared" si="64"/>
        <v/>
      </c>
      <c r="G727" s="101" t="str">
        <f>IF(B727="","",VLOOKUP(MONTH(B727),Retiradas!$P$3:$S$14,3,FALSE))</f>
        <v/>
      </c>
      <c r="H727" s="137" t="str">
        <f>IF(B727="","",(VLOOKUP(MONTH(B727),Evaporação!$D$5:$F$16,3,FALSE)/(1000*3600*24*VLOOKUP(MONTH(B727),'Dados de Entrada'!$T$11:$V$22,3,FALSE)))*Simulação!D727)</f>
        <v/>
      </c>
      <c r="I727" s="146"/>
      <c r="J727" s="138" t="str">
        <f>IF(B727="","",(E727+I727-F727-G727-H727)*3600*24*VLOOKUP(MONTH(B727),'Dados de Entrada'!$T$11:$V$22,3,FALSE))</f>
        <v/>
      </c>
      <c r="K727" s="100" t="str">
        <f>IF(B727="","",IF(J727+K726&lt;'Dados de Entrada'!$G$7,IF(Simulação!J727+K726&lt;'Dados de Entrada'!$L$7,'Dados de Entrada'!$L$7,J727+K726),'Dados de Entrada'!$G$7))</f>
        <v/>
      </c>
      <c r="L727" s="101" t="str">
        <f>IF(B727="","",IF(AND(J727&gt;0,K727='Dados de Entrada'!$G$7),(J727/(3600*24*VLOOKUP(MONTH(B727),'Dados de Entrada'!$T$11:$V$22,3,FALSE))),0))</f>
        <v/>
      </c>
      <c r="M727" s="26" t="str">
        <f t="shared" si="65"/>
        <v/>
      </c>
      <c r="N727" s="102" t="str">
        <f>IF(B727="","",IF(K727='Dados de Entrada'!$L$7,1,0))</f>
        <v/>
      </c>
      <c r="O727" s="26" t="str">
        <f t="shared" si="66"/>
        <v/>
      </c>
      <c r="P727" s="110" t="str">
        <f>IF(B727="","",'Dados de Entrada'!$L$7)</f>
        <v/>
      </c>
      <c r="Q727" s="103" t="str">
        <f t="shared" ref="Q727:Q790" si="67">IF(B727&lt;&gt;"",Q726+1,"")</f>
        <v/>
      </c>
      <c r="U727" s="18"/>
    </row>
    <row r="728" spans="1:21" ht="14.25" customHeight="1" x14ac:dyDescent="0.25">
      <c r="A728" s="18"/>
      <c r="B728" s="99" t="str">
        <f>IF(AND(YEAR('Dados de Entrada'!N718)&gt;=$D$18,YEAR('Dados de Entrada'!N718)&lt;=$D$19),'Dados de Entrada'!N718,"")</f>
        <v/>
      </c>
      <c r="C728" s="100" t="str">
        <f t="shared" si="63"/>
        <v/>
      </c>
      <c r="D728" s="97" t="str">
        <f>IF(B728="","",IFERROR(
INDEX('Dados de Entrada'!$K$13:$K$35,MATCH(C728,'Dados de Entrada'!$J$13:$J$35,0)),
INDEX('Dados de Entrada'!$K$13:$K$35,MATCH(C728,'Dados de Entrada'!$J$13:$J$35,1))+
(C728-INDEX('Dados de Entrada'!$J$13:$J$35,MATCH(C728,'Dados de Entrada'!$J$13:$J$35,1)))*
(INDEX('Dados de Entrada'!$K$13:$K$35,MATCH(C728,'Dados de Entrada'!$J$13:$J$35,1)+1)-INDEX('Dados de Entrada'!$K$13:$K$35,MATCH(C728,'Dados de Entrada'!$J$13:$J$35,1)))/
(INDEX('Dados de Entrada'!$J$13:$J$35,MATCH(C728,'Dados de Entrada'!$J$13:$J$35,1)+1)-INDEX('Dados de Entrada'!$J$13:$J$35,MATCH(C728,'Dados de Entrada'!$J$13:$J$35,1)))
))</f>
        <v/>
      </c>
      <c r="E728" s="101" t="str">
        <f>IF(B728="","",('Dados de Entrada'!O718/'Dados de Entrada'!$Q$6)*'Dados de Entrada'!$L$4)</f>
        <v/>
      </c>
      <c r="F728" s="101" t="str">
        <f t="shared" si="64"/>
        <v/>
      </c>
      <c r="G728" s="101" t="str">
        <f>IF(B728="","",VLOOKUP(MONTH(B728),Retiradas!$P$3:$S$14,3,FALSE))</f>
        <v/>
      </c>
      <c r="H728" s="137" t="str">
        <f>IF(B728="","",(VLOOKUP(MONTH(B728),Evaporação!$D$5:$F$16,3,FALSE)/(1000*3600*24*VLOOKUP(MONTH(B728),'Dados de Entrada'!$T$11:$V$22,3,FALSE)))*Simulação!D728)</f>
        <v/>
      </c>
      <c r="I728" s="146"/>
      <c r="J728" s="138" t="str">
        <f>IF(B728="","",(E728+I728-F728-G728-H728)*3600*24*VLOOKUP(MONTH(B728),'Dados de Entrada'!$T$11:$V$22,3,FALSE))</f>
        <v/>
      </c>
      <c r="K728" s="100" t="str">
        <f>IF(B728="","",IF(J728+K727&lt;'Dados de Entrada'!$G$7,IF(Simulação!J728+K727&lt;'Dados de Entrada'!$L$7,'Dados de Entrada'!$L$7,J728+K727),'Dados de Entrada'!$G$7))</f>
        <v/>
      </c>
      <c r="L728" s="101" t="str">
        <f>IF(B728="","",IF(AND(J728&gt;0,K728='Dados de Entrada'!$G$7),(J728/(3600*24*VLOOKUP(MONTH(B728),'Dados de Entrada'!$T$11:$V$22,3,FALSE))),0))</f>
        <v/>
      </c>
      <c r="M728" s="26" t="str">
        <f t="shared" si="65"/>
        <v/>
      </c>
      <c r="N728" s="102" t="str">
        <f>IF(B728="","",IF(K728='Dados de Entrada'!$L$7,1,0))</f>
        <v/>
      </c>
      <c r="O728" s="26" t="str">
        <f t="shared" si="66"/>
        <v/>
      </c>
      <c r="P728" s="110" t="str">
        <f>IF(B728="","",'Dados de Entrada'!$L$7)</f>
        <v/>
      </c>
      <c r="Q728" s="103" t="str">
        <f t="shared" si="67"/>
        <v/>
      </c>
      <c r="U728" s="18"/>
    </row>
    <row r="729" spans="1:21" ht="14.25" customHeight="1" x14ac:dyDescent="0.25">
      <c r="A729" s="18"/>
      <c r="B729" s="99" t="str">
        <f>IF(AND(YEAR('Dados de Entrada'!N719)&gt;=$D$18,YEAR('Dados de Entrada'!N719)&lt;=$D$19),'Dados de Entrada'!N719,"")</f>
        <v/>
      </c>
      <c r="C729" s="100" t="str">
        <f t="shared" si="63"/>
        <v/>
      </c>
      <c r="D729" s="97" t="str">
        <f>IF(B729="","",IFERROR(
INDEX('Dados de Entrada'!$K$13:$K$35,MATCH(C729,'Dados de Entrada'!$J$13:$J$35,0)),
INDEX('Dados de Entrada'!$K$13:$K$35,MATCH(C729,'Dados de Entrada'!$J$13:$J$35,1))+
(C729-INDEX('Dados de Entrada'!$J$13:$J$35,MATCH(C729,'Dados de Entrada'!$J$13:$J$35,1)))*
(INDEX('Dados de Entrada'!$K$13:$K$35,MATCH(C729,'Dados de Entrada'!$J$13:$J$35,1)+1)-INDEX('Dados de Entrada'!$K$13:$K$35,MATCH(C729,'Dados de Entrada'!$J$13:$J$35,1)))/
(INDEX('Dados de Entrada'!$J$13:$J$35,MATCH(C729,'Dados de Entrada'!$J$13:$J$35,1)+1)-INDEX('Dados de Entrada'!$J$13:$J$35,MATCH(C729,'Dados de Entrada'!$J$13:$J$35,1)))
))</f>
        <v/>
      </c>
      <c r="E729" s="101" t="str">
        <f>IF(B729="","",('Dados de Entrada'!O719/'Dados de Entrada'!$Q$6)*'Dados de Entrada'!$L$4)</f>
        <v/>
      </c>
      <c r="F729" s="101" t="str">
        <f t="shared" si="64"/>
        <v/>
      </c>
      <c r="G729" s="101" t="str">
        <f>IF(B729="","",VLOOKUP(MONTH(B729),Retiradas!$P$3:$S$14,3,FALSE))</f>
        <v/>
      </c>
      <c r="H729" s="137" t="str">
        <f>IF(B729="","",(VLOOKUP(MONTH(B729),Evaporação!$D$5:$F$16,3,FALSE)/(1000*3600*24*VLOOKUP(MONTH(B729),'Dados de Entrada'!$T$11:$V$22,3,FALSE)))*Simulação!D729)</f>
        <v/>
      </c>
      <c r="I729" s="146"/>
      <c r="J729" s="138" t="str">
        <f>IF(B729="","",(E729+I729-F729-G729-H729)*3600*24*VLOOKUP(MONTH(B729),'Dados de Entrada'!$T$11:$V$22,3,FALSE))</f>
        <v/>
      </c>
      <c r="K729" s="100" t="str">
        <f>IF(B729="","",IF(J729+K728&lt;'Dados de Entrada'!$G$7,IF(Simulação!J729+K728&lt;'Dados de Entrada'!$L$7,'Dados de Entrada'!$L$7,J729+K728),'Dados de Entrada'!$G$7))</f>
        <v/>
      </c>
      <c r="L729" s="101" t="str">
        <f>IF(B729="","",IF(AND(J729&gt;0,K729='Dados de Entrada'!$G$7),(J729/(3600*24*VLOOKUP(MONTH(B729),'Dados de Entrada'!$T$11:$V$22,3,FALSE))),0))</f>
        <v/>
      </c>
      <c r="M729" s="26" t="str">
        <f t="shared" si="65"/>
        <v/>
      </c>
      <c r="N729" s="102" t="str">
        <f>IF(B729="","",IF(K729='Dados de Entrada'!$L$7,1,0))</f>
        <v/>
      </c>
      <c r="O729" s="26" t="str">
        <f t="shared" si="66"/>
        <v/>
      </c>
      <c r="P729" s="110" t="str">
        <f>IF(B729="","",'Dados de Entrada'!$L$7)</f>
        <v/>
      </c>
      <c r="Q729" s="103" t="str">
        <f t="shared" si="67"/>
        <v/>
      </c>
      <c r="U729" s="18"/>
    </row>
    <row r="730" spans="1:21" ht="14.25" customHeight="1" x14ac:dyDescent="0.25">
      <c r="A730" s="18"/>
      <c r="B730" s="99" t="str">
        <f>IF(AND(YEAR('Dados de Entrada'!N720)&gt;=$D$18,YEAR('Dados de Entrada'!N720)&lt;=$D$19),'Dados de Entrada'!N720,"")</f>
        <v/>
      </c>
      <c r="C730" s="100" t="str">
        <f t="shared" si="63"/>
        <v/>
      </c>
      <c r="D730" s="97" t="str">
        <f>IF(B730="","",IFERROR(
INDEX('Dados de Entrada'!$K$13:$K$35,MATCH(C730,'Dados de Entrada'!$J$13:$J$35,0)),
INDEX('Dados de Entrada'!$K$13:$K$35,MATCH(C730,'Dados de Entrada'!$J$13:$J$35,1))+
(C730-INDEX('Dados de Entrada'!$J$13:$J$35,MATCH(C730,'Dados de Entrada'!$J$13:$J$35,1)))*
(INDEX('Dados de Entrada'!$K$13:$K$35,MATCH(C730,'Dados de Entrada'!$J$13:$J$35,1)+1)-INDEX('Dados de Entrada'!$K$13:$K$35,MATCH(C730,'Dados de Entrada'!$J$13:$J$35,1)))/
(INDEX('Dados de Entrada'!$J$13:$J$35,MATCH(C730,'Dados de Entrada'!$J$13:$J$35,1)+1)-INDEX('Dados de Entrada'!$J$13:$J$35,MATCH(C730,'Dados de Entrada'!$J$13:$J$35,1)))
))</f>
        <v/>
      </c>
      <c r="E730" s="101" t="str">
        <f>IF(B730="","",('Dados de Entrada'!O720/'Dados de Entrada'!$Q$6)*'Dados de Entrada'!$L$4)</f>
        <v/>
      </c>
      <c r="F730" s="101" t="str">
        <f t="shared" si="64"/>
        <v/>
      </c>
      <c r="G730" s="101" t="str">
        <f>IF(B730="","",VLOOKUP(MONTH(B730),Retiradas!$P$3:$S$14,3,FALSE))</f>
        <v/>
      </c>
      <c r="H730" s="137" t="str">
        <f>IF(B730="","",(VLOOKUP(MONTH(B730),Evaporação!$D$5:$F$16,3,FALSE)/(1000*3600*24*VLOOKUP(MONTH(B730),'Dados de Entrada'!$T$11:$V$22,3,FALSE)))*Simulação!D730)</f>
        <v/>
      </c>
      <c r="I730" s="146"/>
      <c r="J730" s="138" t="str">
        <f>IF(B730="","",(E730+I730-F730-G730-H730)*3600*24*VLOOKUP(MONTH(B730),'Dados de Entrada'!$T$11:$V$22,3,FALSE))</f>
        <v/>
      </c>
      <c r="K730" s="100" t="str">
        <f>IF(B730="","",IF(J730+K729&lt;'Dados de Entrada'!$G$7,IF(Simulação!J730+K729&lt;'Dados de Entrada'!$L$7,'Dados de Entrada'!$L$7,J730+K729),'Dados de Entrada'!$G$7))</f>
        <v/>
      </c>
      <c r="L730" s="101" t="str">
        <f>IF(B730="","",IF(AND(J730&gt;0,K730='Dados de Entrada'!$G$7),(J730/(3600*24*VLOOKUP(MONTH(B730),'Dados de Entrada'!$T$11:$V$22,3,FALSE))),0))</f>
        <v/>
      </c>
      <c r="M730" s="26" t="str">
        <f t="shared" si="65"/>
        <v/>
      </c>
      <c r="N730" s="102" t="str">
        <f>IF(B730="","",IF(K730='Dados de Entrada'!$L$7,1,0))</f>
        <v/>
      </c>
      <c r="O730" s="26" t="str">
        <f t="shared" si="66"/>
        <v/>
      </c>
      <c r="P730" s="110" t="str">
        <f>IF(B730="","",'Dados de Entrada'!$L$7)</f>
        <v/>
      </c>
      <c r="Q730" s="103" t="str">
        <f t="shared" si="67"/>
        <v/>
      </c>
      <c r="U730" s="18"/>
    </row>
    <row r="731" spans="1:21" ht="14.25" customHeight="1" x14ac:dyDescent="0.25">
      <c r="A731" s="18"/>
      <c r="B731" s="99" t="str">
        <f>IF(AND(YEAR('Dados de Entrada'!N721)&gt;=$D$18,YEAR('Dados de Entrada'!N721)&lt;=$D$19),'Dados de Entrada'!N721,"")</f>
        <v/>
      </c>
      <c r="C731" s="100" t="str">
        <f t="shared" si="63"/>
        <v/>
      </c>
      <c r="D731" s="97" t="str">
        <f>IF(B731="","",IFERROR(
INDEX('Dados de Entrada'!$K$13:$K$35,MATCH(C731,'Dados de Entrada'!$J$13:$J$35,0)),
INDEX('Dados de Entrada'!$K$13:$K$35,MATCH(C731,'Dados de Entrada'!$J$13:$J$35,1))+
(C731-INDEX('Dados de Entrada'!$J$13:$J$35,MATCH(C731,'Dados de Entrada'!$J$13:$J$35,1)))*
(INDEX('Dados de Entrada'!$K$13:$K$35,MATCH(C731,'Dados de Entrada'!$J$13:$J$35,1)+1)-INDEX('Dados de Entrada'!$K$13:$K$35,MATCH(C731,'Dados de Entrada'!$J$13:$J$35,1)))/
(INDEX('Dados de Entrada'!$J$13:$J$35,MATCH(C731,'Dados de Entrada'!$J$13:$J$35,1)+1)-INDEX('Dados de Entrada'!$J$13:$J$35,MATCH(C731,'Dados de Entrada'!$J$13:$J$35,1)))
))</f>
        <v/>
      </c>
      <c r="E731" s="101" t="str">
        <f>IF(B731="","",('Dados de Entrada'!O721/'Dados de Entrada'!$Q$6)*'Dados de Entrada'!$L$4)</f>
        <v/>
      </c>
      <c r="F731" s="101" t="str">
        <f t="shared" si="64"/>
        <v/>
      </c>
      <c r="G731" s="101" t="str">
        <f>IF(B731="","",VLOOKUP(MONTH(B731),Retiradas!$P$3:$S$14,3,FALSE))</f>
        <v/>
      </c>
      <c r="H731" s="137" t="str">
        <f>IF(B731="","",(VLOOKUP(MONTH(B731),Evaporação!$D$5:$F$16,3,FALSE)/(1000*3600*24*VLOOKUP(MONTH(B731),'Dados de Entrada'!$T$11:$V$22,3,FALSE)))*Simulação!D731)</f>
        <v/>
      </c>
      <c r="I731" s="146"/>
      <c r="J731" s="138" t="str">
        <f>IF(B731="","",(E731+I731-F731-G731-H731)*3600*24*VLOOKUP(MONTH(B731),'Dados de Entrada'!$T$11:$V$22,3,FALSE))</f>
        <v/>
      </c>
      <c r="K731" s="100" t="str">
        <f>IF(B731="","",IF(J731+K730&lt;'Dados de Entrada'!$G$7,IF(Simulação!J731+K730&lt;'Dados de Entrada'!$L$7,'Dados de Entrada'!$L$7,J731+K730),'Dados de Entrada'!$G$7))</f>
        <v/>
      </c>
      <c r="L731" s="101" t="str">
        <f>IF(B731="","",IF(AND(J731&gt;0,K731='Dados de Entrada'!$G$7),(J731/(3600*24*VLOOKUP(MONTH(B731),'Dados de Entrada'!$T$11:$V$22,3,FALSE))),0))</f>
        <v/>
      </c>
      <c r="M731" s="26" t="str">
        <f t="shared" si="65"/>
        <v/>
      </c>
      <c r="N731" s="102" t="str">
        <f>IF(B731="","",IF(K731='Dados de Entrada'!$L$7,1,0))</f>
        <v/>
      </c>
      <c r="O731" s="26" t="str">
        <f t="shared" si="66"/>
        <v/>
      </c>
      <c r="P731" s="110" t="str">
        <f>IF(B731="","",'Dados de Entrada'!$L$7)</f>
        <v/>
      </c>
      <c r="Q731" s="103" t="str">
        <f t="shared" si="67"/>
        <v/>
      </c>
      <c r="U731" s="18"/>
    </row>
    <row r="732" spans="1:21" ht="14.25" customHeight="1" x14ac:dyDescent="0.25">
      <c r="A732" s="18"/>
      <c r="B732" s="99" t="str">
        <f>IF(AND(YEAR('Dados de Entrada'!N722)&gt;=$D$18,YEAR('Dados de Entrada'!N722)&lt;=$D$19),'Dados de Entrada'!N722,"")</f>
        <v/>
      </c>
      <c r="C732" s="100" t="str">
        <f t="shared" si="63"/>
        <v/>
      </c>
      <c r="D732" s="97" t="str">
        <f>IF(B732="","",IFERROR(
INDEX('Dados de Entrada'!$K$13:$K$35,MATCH(C732,'Dados de Entrada'!$J$13:$J$35,0)),
INDEX('Dados de Entrada'!$K$13:$K$35,MATCH(C732,'Dados de Entrada'!$J$13:$J$35,1))+
(C732-INDEX('Dados de Entrada'!$J$13:$J$35,MATCH(C732,'Dados de Entrada'!$J$13:$J$35,1)))*
(INDEX('Dados de Entrada'!$K$13:$K$35,MATCH(C732,'Dados de Entrada'!$J$13:$J$35,1)+1)-INDEX('Dados de Entrada'!$K$13:$K$35,MATCH(C732,'Dados de Entrada'!$J$13:$J$35,1)))/
(INDEX('Dados de Entrada'!$J$13:$J$35,MATCH(C732,'Dados de Entrada'!$J$13:$J$35,1)+1)-INDEX('Dados de Entrada'!$J$13:$J$35,MATCH(C732,'Dados de Entrada'!$J$13:$J$35,1)))
))</f>
        <v/>
      </c>
      <c r="E732" s="101" t="str">
        <f>IF(B732="","",('Dados de Entrada'!O722/'Dados de Entrada'!$Q$6)*'Dados de Entrada'!$L$4)</f>
        <v/>
      </c>
      <c r="F732" s="101" t="str">
        <f t="shared" si="64"/>
        <v/>
      </c>
      <c r="G732" s="101" t="str">
        <f>IF(B732="","",VLOOKUP(MONTH(B732),Retiradas!$P$3:$S$14,3,FALSE))</f>
        <v/>
      </c>
      <c r="H732" s="137" t="str">
        <f>IF(B732="","",(VLOOKUP(MONTH(B732),Evaporação!$D$5:$F$16,3,FALSE)/(1000*3600*24*VLOOKUP(MONTH(B732),'Dados de Entrada'!$T$11:$V$22,3,FALSE)))*Simulação!D732)</f>
        <v/>
      </c>
      <c r="I732" s="146"/>
      <c r="J732" s="138" t="str">
        <f>IF(B732="","",(E732+I732-F732-G732-H732)*3600*24*VLOOKUP(MONTH(B732),'Dados de Entrada'!$T$11:$V$22,3,FALSE))</f>
        <v/>
      </c>
      <c r="K732" s="100" t="str">
        <f>IF(B732="","",IF(J732+K731&lt;'Dados de Entrada'!$G$7,IF(Simulação!J732+K731&lt;'Dados de Entrada'!$L$7,'Dados de Entrada'!$L$7,J732+K731),'Dados de Entrada'!$G$7))</f>
        <v/>
      </c>
      <c r="L732" s="101" t="str">
        <f>IF(B732="","",IF(AND(J732&gt;0,K732='Dados de Entrada'!$G$7),(J732/(3600*24*VLOOKUP(MONTH(B732),'Dados de Entrada'!$T$11:$V$22,3,FALSE))),0))</f>
        <v/>
      </c>
      <c r="M732" s="26" t="str">
        <f t="shared" si="65"/>
        <v/>
      </c>
      <c r="N732" s="102" t="str">
        <f>IF(B732="","",IF(K732='Dados de Entrada'!$L$7,1,0))</f>
        <v/>
      </c>
      <c r="O732" s="26" t="str">
        <f t="shared" si="66"/>
        <v/>
      </c>
      <c r="P732" s="110" t="str">
        <f>IF(B732="","",'Dados de Entrada'!$L$7)</f>
        <v/>
      </c>
      <c r="Q732" s="103" t="str">
        <f t="shared" si="67"/>
        <v/>
      </c>
      <c r="U732" s="18"/>
    </row>
    <row r="733" spans="1:21" ht="14.25" customHeight="1" x14ac:dyDescent="0.25">
      <c r="A733" s="18"/>
      <c r="B733" s="99" t="str">
        <f>IF(AND(YEAR('Dados de Entrada'!N723)&gt;=$D$18,YEAR('Dados de Entrada'!N723)&lt;=$D$19),'Dados de Entrada'!N723,"")</f>
        <v/>
      </c>
      <c r="C733" s="100" t="str">
        <f t="shared" si="63"/>
        <v/>
      </c>
      <c r="D733" s="97" t="str">
        <f>IF(B733="","",IFERROR(
INDEX('Dados de Entrada'!$K$13:$K$35,MATCH(C733,'Dados de Entrada'!$J$13:$J$35,0)),
INDEX('Dados de Entrada'!$K$13:$K$35,MATCH(C733,'Dados de Entrada'!$J$13:$J$35,1))+
(C733-INDEX('Dados de Entrada'!$J$13:$J$35,MATCH(C733,'Dados de Entrada'!$J$13:$J$35,1)))*
(INDEX('Dados de Entrada'!$K$13:$K$35,MATCH(C733,'Dados de Entrada'!$J$13:$J$35,1)+1)-INDEX('Dados de Entrada'!$K$13:$K$35,MATCH(C733,'Dados de Entrada'!$J$13:$J$35,1)))/
(INDEX('Dados de Entrada'!$J$13:$J$35,MATCH(C733,'Dados de Entrada'!$J$13:$J$35,1)+1)-INDEX('Dados de Entrada'!$J$13:$J$35,MATCH(C733,'Dados de Entrada'!$J$13:$J$35,1)))
))</f>
        <v/>
      </c>
      <c r="E733" s="101" t="str">
        <f>IF(B733="","",('Dados de Entrada'!O723/'Dados de Entrada'!$Q$6)*'Dados de Entrada'!$L$4)</f>
        <v/>
      </c>
      <c r="F733" s="101" t="str">
        <f t="shared" si="64"/>
        <v/>
      </c>
      <c r="G733" s="101" t="str">
        <f>IF(B733="","",VLOOKUP(MONTH(B733),Retiradas!$P$3:$S$14,3,FALSE))</f>
        <v/>
      </c>
      <c r="H733" s="137" t="str">
        <f>IF(B733="","",(VLOOKUP(MONTH(B733),Evaporação!$D$5:$F$16,3,FALSE)/(1000*3600*24*VLOOKUP(MONTH(B733),'Dados de Entrada'!$T$11:$V$22,3,FALSE)))*Simulação!D733)</f>
        <v/>
      </c>
      <c r="I733" s="146"/>
      <c r="J733" s="138" t="str">
        <f>IF(B733="","",(E733+I733-F733-G733-H733)*3600*24*VLOOKUP(MONTH(B733),'Dados de Entrada'!$T$11:$V$22,3,FALSE))</f>
        <v/>
      </c>
      <c r="K733" s="100" t="str">
        <f>IF(B733="","",IF(J733+K732&lt;'Dados de Entrada'!$G$7,IF(Simulação!J733+K732&lt;'Dados de Entrada'!$L$7,'Dados de Entrada'!$L$7,J733+K732),'Dados de Entrada'!$G$7))</f>
        <v/>
      </c>
      <c r="L733" s="101" t="str">
        <f>IF(B733="","",IF(AND(J733&gt;0,K733='Dados de Entrada'!$G$7),(J733/(3600*24*VLOOKUP(MONTH(B733),'Dados de Entrada'!$T$11:$V$22,3,FALSE))),0))</f>
        <v/>
      </c>
      <c r="M733" s="26" t="str">
        <f t="shared" si="65"/>
        <v/>
      </c>
      <c r="N733" s="102" t="str">
        <f>IF(B733="","",IF(K733='Dados de Entrada'!$L$7,1,0))</f>
        <v/>
      </c>
      <c r="O733" s="26" t="str">
        <f t="shared" si="66"/>
        <v/>
      </c>
      <c r="P733" s="110" t="str">
        <f>IF(B733="","",'Dados de Entrada'!$L$7)</f>
        <v/>
      </c>
      <c r="Q733" s="103" t="str">
        <f t="shared" si="67"/>
        <v/>
      </c>
      <c r="U733" s="18"/>
    </row>
    <row r="734" spans="1:21" ht="14.25" customHeight="1" x14ac:dyDescent="0.25">
      <c r="A734" s="18"/>
      <c r="B734" s="99" t="str">
        <f>IF(AND(YEAR('Dados de Entrada'!N724)&gt;=$D$18,YEAR('Dados de Entrada'!N724)&lt;=$D$19),'Dados de Entrada'!N724,"")</f>
        <v/>
      </c>
      <c r="C734" s="100" t="str">
        <f t="shared" si="63"/>
        <v/>
      </c>
      <c r="D734" s="97" t="str">
        <f>IF(B734="","",IFERROR(
INDEX('Dados de Entrada'!$K$13:$K$35,MATCH(C734,'Dados de Entrada'!$J$13:$J$35,0)),
INDEX('Dados de Entrada'!$K$13:$K$35,MATCH(C734,'Dados de Entrada'!$J$13:$J$35,1))+
(C734-INDEX('Dados de Entrada'!$J$13:$J$35,MATCH(C734,'Dados de Entrada'!$J$13:$J$35,1)))*
(INDEX('Dados de Entrada'!$K$13:$K$35,MATCH(C734,'Dados de Entrada'!$J$13:$J$35,1)+1)-INDEX('Dados de Entrada'!$K$13:$K$35,MATCH(C734,'Dados de Entrada'!$J$13:$J$35,1)))/
(INDEX('Dados de Entrada'!$J$13:$J$35,MATCH(C734,'Dados de Entrada'!$J$13:$J$35,1)+1)-INDEX('Dados de Entrada'!$J$13:$J$35,MATCH(C734,'Dados de Entrada'!$J$13:$J$35,1)))
))</f>
        <v/>
      </c>
      <c r="E734" s="101" t="str">
        <f>IF(B734="","",('Dados de Entrada'!O724/'Dados de Entrada'!$Q$6)*'Dados de Entrada'!$L$4)</f>
        <v/>
      </c>
      <c r="F734" s="101" t="str">
        <f t="shared" si="64"/>
        <v/>
      </c>
      <c r="G734" s="101" t="str">
        <f>IF(B734="","",VLOOKUP(MONTH(B734),Retiradas!$P$3:$S$14,3,FALSE))</f>
        <v/>
      </c>
      <c r="H734" s="137" t="str">
        <f>IF(B734="","",(VLOOKUP(MONTH(B734),Evaporação!$D$5:$F$16,3,FALSE)/(1000*3600*24*VLOOKUP(MONTH(B734),'Dados de Entrada'!$T$11:$V$22,3,FALSE)))*Simulação!D734)</f>
        <v/>
      </c>
      <c r="I734" s="146"/>
      <c r="J734" s="138" t="str">
        <f>IF(B734="","",(E734+I734-F734-G734-H734)*3600*24*VLOOKUP(MONTH(B734),'Dados de Entrada'!$T$11:$V$22,3,FALSE))</f>
        <v/>
      </c>
      <c r="K734" s="100" t="str">
        <f>IF(B734="","",IF(J734+K733&lt;'Dados de Entrada'!$G$7,IF(Simulação!J734+K733&lt;'Dados de Entrada'!$L$7,'Dados de Entrada'!$L$7,J734+K733),'Dados de Entrada'!$G$7))</f>
        <v/>
      </c>
      <c r="L734" s="101" t="str">
        <f>IF(B734="","",IF(AND(J734&gt;0,K734='Dados de Entrada'!$G$7),(J734/(3600*24*VLOOKUP(MONTH(B734),'Dados de Entrada'!$T$11:$V$22,3,FALSE))),0))</f>
        <v/>
      </c>
      <c r="M734" s="26" t="str">
        <f t="shared" si="65"/>
        <v/>
      </c>
      <c r="N734" s="102" t="str">
        <f>IF(B734="","",IF(K734='Dados de Entrada'!$L$7,1,0))</f>
        <v/>
      </c>
      <c r="O734" s="26" t="str">
        <f t="shared" si="66"/>
        <v/>
      </c>
      <c r="P734" s="110" t="str">
        <f>IF(B734="","",'Dados de Entrada'!$L$7)</f>
        <v/>
      </c>
      <c r="Q734" s="103" t="str">
        <f t="shared" si="67"/>
        <v/>
      </c>
      <c r="U734" s="18"/>
    </row>
    <row r="735" spans="1:21" ht="14.25" customHeight="1" x14ac:dyDescent="0.25">
      <c r="A735" s="18"/>
      <c r="B735" s="99" t="str">
        <f>IF(AND(YEAR('Dados de Entrada'!N725)&gt;=$D$18,YEAR('Dados de Entrada'!N725)&lt;=$D$19),'Dados de Entrada'!N725,"")</f>
        <v/>
      </c>
      <c r="C735" s="100" t="str">
        <f t="shared" si="63"/>
        <v/>
      </c>
      <c r="D735" s="97" t="str">
        <f>IF(B735="","",IFERROR(
INDEX('Dados de Entrada'!$K$13:$K$35,MATCH(C735,'Dados de Entrada'!$J$13:$J$35,0)),
INDEX('Dados de Entrada'!$K$13:$K$35,MATCH(C735,'Dados de Entrada'!$J$13:$J$35,1))+
(C735-INDEX('Dados de Entrada'!$J$13:$J$35,MATCH(C735,'Dados de Entrada'!$J$13:$J$35,1)))*
(INDEX('Dados de Entrada'!$K$13:$K$35,MATCH(C735,'Dados de Entrada'!$J$13:$J$35,1)+1)-INDEX('Dados de Entrada'!$K$13:$K$35,MATCH(C735,'Dados de Entrada'!$J$13:$J$35,1)))/
(INDEX('Dados de Entrada'!$J$13:$J$35,MATCH(C735,'Dados de Entrada'!$J$13:$J$35,1)+1)-INDEX('Dados de Entrada'!$J$13:$J$35,MATCH(C735,'Dados de Entrada'!$J$13:$J$35,1)))
))</f>
        <v/>
      </c>
      <c r="E735" s="101" t="str">
        <f>IF(B735="","",('Dados de Entrada'!O725/'Dados de Entrada'!$Q$6)*'Dados de Entrada'!$L$4)</f>
        <v/>
      </c>
      <c r="F735" s="101" t="str">
        <f t="shared" si="64"/>
        <v/>
      </c>
      <c r="G735" s="101" t="str">
        <f>IF(B735="","",VLOOKUP(MONTH(B735),Retiradas!$P$3:$S$14,3,FALSE))</f>
        <v/>
      </c>
      <c r="H735" s="137" t="str">
        <f>IF(B735="","",(VLOOKUP(MONTH(B735),Evaporação!$D$5:$F$16,3,FALSE)/(1000*3600*24*VLOOKUP(MONTH(B735),'Dados de Entrada'!$T$11:$V$22,3,FALSE)))*Simulação!D735)</f>
        <v/>
      </c>
      <c r="I735" s="146"/>
      <c r="J735" s="138" t="str">
        <f>IF(B735="","",(E735+I735-F735-G735-H735)*3600*24*VLOOKUP(MONTH(B735),'Dados de Entrada'!$T$11:$V$22,3,FALSE))</f>
        <v/>
      </c>
      <c r="K735" s="100" t="str">
        <f>IF(B735="","",IF(J735+K734&lt;'Dados de Entrada'!$G$7,IF(Simulação!J735+K734&lt;'Dados de Entrada'!$L$7,'Dados de Entrada'!$L$7,J735+K734),'Dados de Entrada'!$G$7))</f>
        <v/>
      </c>
      <c r="L735" s="101" t="str">
        <f>IF(B735="","",IF(AND(J735&gt;0,K735='Dados de Entrada'!$G$7),(J735/(3600*24*VLOOKUP(MONTH(B735),'Dados de Entrada'!$T$11:$V$22,3,FALSE))),0))</f>
        <v/>
      </c>
      <c r="M735" s="26" t="str">
        <f t="shared" si="65"/>
        <v/>
      </c>
      <c r="N735" s="102" t="str">
        <f>IF(B735="","",IF(K735='Dados de Entrada'!$L$7,1,0))</f>
        <v/>
      </c>
      <c r="O735" s="26" t="str">
        <f t="shared" si="66"/>
        <v/>
      </c>
      <c r="P735" s="110" t="str">
        <f>IF(B735="","",'Dados de Entrada'!$L$7)</f>
        <v/>
      </c>
      <c r="Q735" s="103" t="str">
        <f t="shared" si="67"/>
        <v/>
      </c>
      <c r="U735" s="18"/>
    </row>
    <row r="736" spans="1:21" ht="14.25" customHeight="1" x14ac:dyDescent="0.25">
      <c r="A736" s="18"/>
      <c r="B736" s="99" t="str">
        <f>IF(AND(YEAR('Dados de Entrada'!N726)&gt;=$D$18,YEAR('Dados de Entrada'!N726)&lt;=$D$19),'Dados de Entrada'!N726,"")</f>
        <v/>
      </c>
      <c r="C736" s="100" t="str">
        <f t="shared" si="63"/>
        <v/>
      </c>
      <c r="D736" s="97" t="str">
        <f>IF(B736="","",IFERROR(
INDEX('Dados de Entrada'!$K$13:$K$35,MATCH(C736,'Dados de Entrada'!$J$13:$J$35,0)),
INDEX('Dados de Entrada'!$K$13:$K$35,MATCH(C736,'Dados de Entrada'!$J$13:$J$35,1))+
(C736-INDEX('Dados de Entrada'!$J$13:$J$35,MATCH(C736,'Dados de Entrada'!$J$13:$J$35,1)))*
(INDEX('Dados de Entrada'!$K$13:$K$35,MATCH(C736,'Dados de Entrada'!$J$13:$J$35,1)+1)-INDEX('Dados de Entrada'!$K$13:$K$35,MATCH(C736,'Dados de Entrada'!$J$13:$J$35,1)))/
(INDEX('Dados de Entrada'!$J$13:$J$35,MATCH(C736,'Dados de Entrada'!$J$13:$J$35,1)+1)-INDEX('Dados de Entrada'!$J$13:$J$35,MATCH(C736,'Dados de Entrada'!$J$13:$J$35,1)))
))</f>
        <v/>
      </c>
      <c r="E736" s="101" t="str">
        <f>IF(B736="","",('Dados de Entrada'!O726/'Dados de Entrada'!$Q$6)*'Dados de Entrada'!$L$4)</f>
        <v/>
      </c>
      <c r="F736" s="101" t="str">
        <f t="shared" si="64"/>
        <v/>
      </c>
      <c r="G736" s="101" t="str">
        <f>IF(B736="","",VLOOKUP(MONTH(B736),Retiradas!$P$3:$S$14,3,FALSE))</f>
        <v/>
      </c>
      <c r="H736" s="137" t="str">
        <f>IF(B736="","",(VLOOKUP(MONTH(B736),Evaporação!$D$5:$F$16,3,FALSE)/(1000*3600*24*VLOOKUP(MONTH(B736),'Dados de Entrada'!$T$11:$V$22,3,FALSE)))*Simulação!D736)</f>
        <v/>
      </c>
      <c r="I736" s="146"/>
      <c r="J736" s="138" t="str">
        <f>IF(B736="","",(E736+I736-F736-G736-H736)*3600*24*VLOOKUP(MONTH(B736),'Dados de Entrada'!$T$11:$V$22,3,FALSE))</f>
        <v/>
      </c>
      <c r="K736" s="100" t="str">
        <f>IF(B736="","",IF(J736+K735&lt;'Dados de Entrada'!$G$7,IF(Simulação!J736+K735&lt;'Dados de Entrada'!$L$7,'Dados de Entrada'!$L$7,J736+K735),'Dados de Entrada'!$G$7))</f>
        <v/>
      </c>
      <c r="L736" s="101" t="str">
        <f>IF(B736="","",IF(AND(J736&gt;0,K736='Dados de Entrada'!$G$7),(J736/(3600*24*VLOOKUP(MONTH(B736),'Dados de Entrada'!$T$11:$V$22,3,FALSE))),0))</f>
        <v/>
      </c>
      <c r="M736" s="26" t="str">
        <f t="shared" si="65"/>
        <v/>
      </c>
      <c r="N736" s="102" t="str">
        <f>IF(B736="","",IF(K736='Dados de Entrada'!$L$7,1,0))</f>
        <v/>
      </c>
      <c r="O736" s="26" t="str">
        <f t="shared" si="66"/>
        <v/>
      </c>
      <c r="P736" s="110" t="str">
        <f>IF(B736="","",'Dados de Entrada'!$L$7)</f>
        <v/>
      </c>
      <c r="Q736" s="103" t="str">
        <f t="shared" si="67"/>
        <v/>
      </c>
      <c r="U736" s="18"/>
    </row>
    <row r="737" spans="1:21" ht="14.25" customHeight="1" x14ac:dyDescent="0.25">
      <c r="A737" s="18"/>
      <c r="B737" s="99" t="str">
        <f>IF(AND(YEAR('Dados de Entrada'!N727)&gt;=$D$18,YEAR('Dados de Entrada'!N727)&lt;=$D$19),'Dados de Entrada'!N727,"")</f>
        <v/>
      </c>
      <c r="C737" s="100" t="str">
        <f t="shared" si="63"/>
        <v/>
      </c>
      <c r="D737" s="97" t="str">
        <f>IF(B737="","",IFERROR(
INDEX('Dados de Entrada'!$K$13:$K$35,MATCH(C737,'Dados de Entrada'!$J$13:$J$35,0)),
INDEX('Dados de Entrada'!$K$13:$K$35,MATCH(C737,'Dados de Entrada'!$J$13:$J$35,1))+
(C737-INDEX('Dados de Entrada'!$J$13:$J$35,MATCH(C737,'Dados de Entrada'!$J$13:$J$35,1)))*
(INDEX('Dados de Entrada'!$K$13:$K$35,MATCH(C737,'Dados de Entrada'!$J$13:$J$35,1)+1)-INDEX('Dados de Entrada'!$K$13:$K$35,MATCH(C737,'Dados de Entrada'!$J$13:$J$35,1)))/
(INDEX('Dados de Entrada'!$J$13:$J$35,MATCH(C737,'Dados de Entrada'!$J$13:$J$35,1)+1)-INDEX('Dados de Entrada'!$J$13:$J$35,MATCH(C737,'Dados de Entrada'!$J$13:$J$35,1)))
))</f>
        <v/>
      </c>
      <c r="E737" s="101" t="str">
        <f>IF(B737="","",('Dados de Entrada'!O727/'Dados de Entrada'!$Q$6)*'Dados de Entrada'!$L$4)</f>
        <v/>
      </c>
      <c r="F737" s="101" t="str">
        <f t="shared" si="64"/>
        <v/>
      </c>
      <c r="G737" s="101" t="str">
        <f>IF(B737="","",VLOOKUP(MONTH(B737),Retiradas!$P$3:$S$14,3,FALSE))</f>
        <v/>
      </c>
      <c r="H737" s="137" t="str">
        <f>IF(B737="","",(VLOOKUP(MONTH(B737),Evaporação!$D$5:$F$16,3,FALSE)/(1000*3600*24*VLOOKUP(MONTH(B737),'Dados de Entrada'!$T$11:$V$22,3,FALSE)))*Simulação!D737)</f>
        <v/>
      </c>
      <c r="I737" s="146"/>
      <c r="J737" s="138" t="str">
        <f>IF(B737="","",(E737+I737-F737-G737-H737)*3600*24*VLOOKUP(MONTH(B737),'Dados de Entrada'!$T$11:$V$22,3,FALSE))</f>
        <v/>
      </c>
      <c r="K737" s="100" t="str">
        <f>IF(B737="","",IF(J737+K736&lt;'Dados de Entrada'!$G$7,IF(Simulação!J737+K736&lt;'Dados de Entrada'!$L$7,'Dados de Entrada'!$L$7,J737+K736),'Dados de Entrada'!$G$7))</f>
        <v/>
      </c>
      <c r="L737" s="101" t="str">
        <f>IF(B737="","",IF(AND(J737&gt;0,K737='Dados de Entrada'!$G$7),(J737/(3600*24*VLOOKUP(MONTH(B737),'Dados de Entrada'!$T$11:$V$22,3,FALSE))),0))</f>
        <v/>
      </c>
      <c r="M737" s="26" t="str">
        <f t="shared" si="65"/>
        <v/>
      </c>
      <c r="N737" s="102" t="str">
        <f>IF(B737="","",IF(K737='Dados de Entrada'!$L$7,1,0))</f>
        <v/>
      </c>
      <c r="O737" s="26" t="str">
        <f t="shared" si="66"/>
        <v/>
      </c>
      <c r="P737" s="110" t="str">
        <f>IF(B737="","",'Dados de Entrada'!$L$7)</f>
        <v/>
      </c>
      <c r="Q737" s="103" t="str">
        <f t="shared" si="67"/>
        <v/>
      </c>
      <c r="U737" s="18"/>
    </row>
    <row r="738" spans="1:21" ht="14.25" customHeight="1" x14ac:dyDescent="0.25">
      <c r="A738" s="18"/>
      <c r="B738" s="99" t="str">
        <f>IF(AND(YEAR('Dados de Entrada'!N728)&gt;=$D$18,YEAR('Dados de Entrada'!N728)&lt;=$D$19),'Dados de Entrada'!N728,"")</f>
        <v/>
      </c>
      <c r="C738" s="100" t="str">
        <f t="shared" si="63"/>
        <v/>
      </c>
      <c r="D738" s="97" t="str">
        <f>IF(B738="","",IFERROR(
INDEX('Dados de Entrada'!$K$13:$K$35,MATCH(C738,'Dados de Entrada'!$J$13:$J$35,0)),
INDEX('Dados de Entrada'!$K$13:$K$35,MATCH(C738,'Dados de Entrada'!$J$13:$J$35,1))+
(C738-INDEX('Dados de Entrada'!$J$13:$J$35,MATCH(C738,'Dados de Entrada'!$J$13:$J$35,1)))*
(INDEX('Dados de Entrada'!$K$13:$K$35,MATCH(C738,'Dados de Entrada'!$J$13:$J$35,1)+1)-INDEX('Dados de Entrada'!$K$13:$K$35,MATCH(C738,'Dados de Entrada'!$J$13:$J$35,1)))/
(INDEX('Dados de Entrada'!$J$13:$J$35,MATCH(C738,'Dados de Entrada'!$J$13:$J$35,1)+1)-INDEX('Dados de Entrada'!$J$13:$J$35,MATCH(C738,'Dados de Entrada'!$J$13:$J$35,1)))
))</f>
        <v/>
      </c>
      <c r="E738" s="101" t="str">
        <f>IF(B738="","",('Dados de Entrada'!O728/'Dados de Entrada'!$Q$6)*'Dados de Entrada'!$L$4)</f>
        <v/>
      </c>
      <c r="F738" s="101" t="str">
        <f t="shared" si="64"/>
        <v/>
      </c>
      <c r="G738" s="101" t="str">
        <f>IF(B738="","",VLOOKUP(MONTH(B738),Retiradas!$P$3:$S$14,3,FALSE))</f>
        <v/>
      </c>
      <c r="H738" s="137" t="str">
        <f>IF(B738="","",(VLOOKUP(MONTH(B738),Evaporação!$D$5:$F$16,3,FALSE)/(1000*3600*24*VLOOKUP(MONTH(B738),'Dados de Entrada'!$T$11:$V$22,3,FALSE)))*Simulação!D738)</f>
        <v/>
      </c>
      <c r="I738" s="146"/>
      <c r="J738" s="138" t="str">
        <f>IF(B738="","",(E738+I738-F738-G738-H738)*3600*24*VLOOKUP(MONTH(B738),'Dados de Entrada'!$T$11:$V$22,3,FALSE))</f>
        <v/>
      </c>
      <c r="K738" s="100" t="str">
        <f>IF(B738="","",IF(J738+K737&lt;'Dados de Entrada'!$G$7,IF(Simulação!J738+K737&lt;'Dados de Entrada'!$L$7,'Dados de Entrada'!$L$7,J738+K737),'Dados de Entrada'!$G$7))</f>
        <v/>
      </c>
      <c r="L738" s="101" t="str">
        <f>IF(B738="","",IF(AND(J738&gt;0,K738='Dados de Entrada'!$G$7),(J738/(3600*24*VLOOKUP(MONTH(B738),'Dados de Entrada'!$T$11:$V$22,3,FALSE))),0))</f>
        <v/>
      </c>
      <c r="M738" s="26" t="str">
        <f t="shared" si="65"/>
        <v/>
      </c>
      <c r="N738" s="102" t="str">
        <f>IF(B738="","",IF(K738='Dados de Entrada'!$L$7,1,0))</f>
        <v/>
      </c>
      <c r="O738" s="26" t="str">
        <f t="shared" si="66"/>
        <v/>
      </c>
      <c r="P738" s="110" t="str">
        <f>IF(B738="","",'Dados de Entrada'!$L$7)</f>
        <v/>
      </c>
      <c r="Q738" s="103" t="str">
        <f t="shared" si="67"/>
        <v/>
      </c>
      <c r="U738" s="18"/>
    </row>
    <row r="739" spans="1:21" ht="14.25" customHeight="1" x14ac:dyDescent="0.25">
      <c r="A739" s="18"/>
      <c r="B739" s="99" t="str">
        <f>IF(AND(YEAR('Dados de Entrada'!N729)&gt;=$D$18,YEAR('Dados de Entrada'!N729)&lt;=$D$19),'Dados de Entrada'!N729,"")</f>
        <v/>
      </c>
      <c r="C739" s="100" t="str">
        <f t="shared" si="63"/>
        <v/>
      </c>
      <c r="D739" s="97" t="str">
        <f>IF(B739="","",IFERROR(
INDEX('Dados de Entrada'!$K$13:$K$35,MATCH(C739,'Dados de Entrada'!$J$13:$J$35,0)),
INDEX('Dados de Entrada'!$K$13:$K$35,MATCH(C739,'Dados de Entrada'!$J$13:$J$35,1))+
(C739-INDEX('Dados de Entrada'!$J$13:$J$35,MATCH(C739,'Dados de Entrada'!$J$13:$J$35,1)))*
(INDEX('Dados de Entrada'!$K$13:$K$35,MATCH(C739,'Dados de Entrada'!$J$13:$J$35,1)+1)-INDEX('Dados de Entrada'!$K$13:$K$35,MATCH(C739,'Dados de Entrada'!$J$13:$J$35,1)))/
(INDEX('Dados de Entrada'!$J$13:$J$35,MATCH(C739,'Dados de Entrada'!$J$13:$J$35,1)+1)-INDEX('Dados de Entrada'!$J$13:$J$35,MATCH(C739,'Dados de Entrada'!$J$13:$J$35,1)))
))</f>
        <v/>
      </c>
      <c r="E739" s="101" t="str">
        <f>IF(B739="","",('Dados de Entrada'!O729/'Dados de Entrada'!$Q$6)*'Dados de Entrada'!$L$4)</f>
        <v/>
      </c>
      <c r="F739" s="101" t="str">
        <f t="shared" si="64"/>
        <v/>
      </c>
      <c r="G739" s="101" t="str">
        <f>IF(B739="","",VLOOKUP(MONTH(B739),Retiradas!$P$3:$S$14,3,FALSE))</f>
        <v/>
      </c>
      <c r="H739" s="137" t="str">
        <f>IF(B739="","",(VLOOKUP(MONTH(B739),Evaporação!$D$5:$F$16,3,FALSE)/(1000*3600*24*VLOOKUP(MONTH(B739),'Dados de Entrada'!$T$11:$V$22,3,FALSE)))*Simulação!D739)</f>
        <v/>
      </c>
      <c r="I739" s="146"/>
      <c r="J739" s="138" t="str">
        <f>IF(B739="","",(E739+I739-F739-G739-H739)*3600*24*VLOOKUP(MONTH(B739),'Dados de Entrada'!$T$11:$V$22,3,FALSE))</f>
        <v/>
      </c>
      <c r="K739" s="100" t="str">
        <f>IF(B739="","",IF(J739+K738&lt;'Dados de Entrada'!$G$7,IF(Simulação!J739+K738&lt;'Dados de Entrada'!$L$7,'Dados de Entrada'!$L$7,J739+K738),'Dados de Entrada'!$G$7))</f>
        <v/>
      </c>
      <c r="L739" s="101" t="str">
        <f>IF(B739="","",IF(AND(J739&gt;0,K739='Dados de Entrada'!$G$7),(J739/(3600*24*VLOOKUP(MONTH(B739),'Dados de Entrada'!$T$11:$V$22,3,FALSE))),0))</f>
        <v/>
      </c>
      <c r="M739" s="26" t="str">
        <f t="shared" si="65"/>
        <v/>
      </c>
      <c r="N739" s="102" t="str">
        <f>IF(B739="","",IF(K739='Dados de Entrada'!$L$7,1,0))</f>
        <v/>
      </c>
      <c r="O739" s="26" t="str">
        <f t="shared" si="66"/>
        <v/>
      </c>
      <c r="P739" s="110" t="str">
        <f>IF(B739="","",'Dados de Entrada'!$L$7)</f>
        <v/>
      </c>
      <c r="Q739" s="103" t="str">
        <f t="shared" si="67"/>
        <v/>
      </c>
      <c r="U739" s="18"/>
    </row>
    <row r="740" spans="1:21" ht="14.25" customHeight="1" x14ac:dyDescent="0.25">
      <c r="A740" s="18"/>
      <c r="B740" s="99" t="str">
        <f>IF(AND(YEAR('Dados de Entrada'!N730)&gt;=$D$18,YEAR('Dados de Entrada'!N730)&lt;=$D$19),'Dados de Entrada'!N730,"")</f>
        <v/>
      </c>
      <c r="C740" s="100" t="str">
        <f t="shared" si="63"/>
        <v/>
      </c>
      <c r="D740" s="97" t="str">
        <f>IF(B740="","",IFERROR(
INDEX('Dados de Entrada'!$K$13:$K$35,MATCH(C740,'Dados de Entrada'!$J$13:$J$35,0)),
INDEX('Dados de Entrada'!$K$13:$K$35,MATCH(C740,'Dados de Entrada'!$J$13:$J$35,1))+
(C740-INDEX('Dados de Entrada'!$J$13:$J$35,MATCH(C740,'Dados de Entrada'!$J$13:$J$35,1)))*
(INDEX('Dados de Entrada'!$K$13:$K$35,MATCH(C740,'Dados de Entrada'!$J$13:$J$35,1)+1)-INDEX('Dados de Entrada'!$K$13:$K$35,MATCH(C740,'Dados de Entrada'!$J$13:$J$35,1)))/
(INDEX('Dados de Entrada'!$J$13:$J$35,MATCH(C740,'Dados de Entrada'!$J$13:$J$35,1)+1)-INDEX('Dados de Entrada'!$J$13:$J$35,MATCH(C740,'Dados de Entrada'!$J$13:$J$35,1)))
))</f>
        <v/>
      </c>
      <c r="E740" s="101" t="str">
        <f>IF(B740="","",('Dados de Entrada'!O730/'Dados de Entrada'!$Q$6)*'Dados de Entrada'!$L$4)</f>
        <v/>
      </c>
      <c r="F740" s="101" t="str">
        <f t="shared" si="64"/>
        <v/>
      </c>
      <c r="G740" s="101" t="str">
        <f>IF(B740="","",VLOOKUP(MONTH(B740),Retiradas!$P$3:$S$14,3,FALSE))</f>
        <v/>
      </c>
      <c r="H740" s="137" t="str">
        <f>IF(B740="","",(VLOOKUP(MONTH(B740),Evaporação!$D$5:$F$16,3,FALSE)/(1000*3600*24*VLOOKUP(MONTH(B740),'Dados de Entrada'!$T$11:$V$22,3,FALSE)))*Simulação!D740)</f>
        <v/>
      </c>
      <c r="I740" s="146"/>
      <c r="J740" s="138" t="str">
        <f>IF(B740="","",(E740+I740-F740-G740-H740)*3600*24*VLOOKUP(MONTH(B740),'Dados de Entrada'!$T$11:$V$22,3,FALSE))</f>
        <v/>
      </c>
      <c r="K740" s="100" t="str">
        <f>IF(B740="","",IF(J740+K739&lt;'Dados de Entrada'!$G$7,IF(Simulação!J740+K739&lt;'Dados de Entrada'!$L$7,'Dados de Entrada'!$L$7,J740+K739),'Dados de Entrada'!$G$7))</f>
        <v/>
      </c>
      <c r="L740" s="101" t="str">
        <f>IF(B740="","",IF(AND(J740&gt;0,K740='Dados de Entrada'!$G$7),(J740/(3600*24*VLOOKUP(MONTH(B740),'Dados de Entrada'!$T$11:$V$22,3,FALSE))),0))</f>
        <v/>
      </c>
      <c r="M740" s="26" t="str">
        <f t="shared" si="65"/>
        <v/>
      </c>
      <c r="N740" s="102" t="str">
        <f>IF(B740="","",IF(K740='Dados de Entrada'!$L$7,1,0))</f>
        <v/>
      </c>
      <c r="O740" s="26" t="str">
        <f t="shared" si="66"/>
        <v/>
      </c>
      <c r="P740" s="110" t="str">
        <f>IF(B740="","",'Dados de Entrada'!$L$7)</f>
        <v/>
      </c>
      <c r="Q740" s="103" t="str">
        <f t="shared" si="67"/>
        <v/>
      </c>
      <c r="U740" s="18"/>
    </row>
    <row r="741" spans="1:21" ht="14.25" customHeight="1" x14ac:dyDescent="0.25">
      <c r="A741" s="18"/>
      <c r="B741" s="99" t="str">
        <f>IF(AND(YEAR('Dados de Entrada'!N731)&gt;=$D$18,YEAR('Dados de Entrada'!N731)&lt;=$D$19),'Dados de Entrada'!N731,"")</f>
        <v/>
      </c>
      <c r="C741" s="100" t="str">
        <f t="shared" si="63"/>
        <v/>
      </c>
      <c r="D741" s="97" t="str">
        <f>IF(B741="","",IFERROR(
INDEX('Dados de Entrada'!$K$13:$K$35,MATCH(C741,'Dados de Entrada'!$J$13:$J$35,0)),
INDEX('Dados de Entrada'!$K$13:$K$35,MATCH(C741,'Dados de Entrada'!$J$13:$J$35,1))+
(C741-INDEX('Dados de Entrada'!$J$13:$J$35,MATCH(C741,'Dados de Entrada'!$J$13:$J$35,1)))*
(INDEX('Dados de Entrada'!$K$13:$K$35,MATCH(C741,'Dados de Entrada'!$J$13:$J$35,1)+1)-INDEX('Dados de Entrada'!$K$13:$K$35,MATCH(C741,'Dados de Entrada'!$J$13:$J$35,1)))/
(INDEX('Dados de Entrada'!$J$13:$J$35,MATCH(C741,'Dados de Entrada'!$J$13:$J$35,1)+1)-INDEX('Dados de Entrada'!$J$13:$J$35,MATCH(C741,'Dados de Entrada'!$J$13:$J$35,1)))
))</f>
        <v/>
      </c>
      <c r="E741" s="101" t="str">
        <f>IF(B741="","",('Dados de Entrada'!O731/'Dados de Entrada'!$Q$6)*'Dados de Entrada'!$L$4)</f>
        <v/>
      </c>
      <c r="F741" s="101" t="str">
        <f t="shared" si="64"/>
        <v/>
      </c>
      <c r="G741" s="101" t="str">
        <f>IF(B741="","",VLOOKUP(MONTH(B741),Retiradas!$P$3:$S$14,3,FALSE))</f>
        <v/>
      </c>
      <c r="H741" s="137" t="str">
        <f>IF(B741="","",(VLOOKUP(MONTH(B741),Evaporação!$D$5:$F$16,3,FALSE)/(1000*3600*24*VLOOKUP(MONTH(B741),'Dados de Entrada'!$T$11:$V$22,3,FALSE)))*Simulação!D741)</f>
        <v/>
      </c>
      <c r="I741" s="146"/>
      <c r="J741" s="138" t="str">
        <f>IF(B741="","",(E741+I741-F741-G741-H741)*3600*24*VLOOKUP(MONTH(B741),'Dados de Entrada'!$T$11:$V$22,3,FALSE))</f>
        <v/>
      </c>
      <c r="K741" s="100" t="str">
        <f>IF(B741="","",IF(J741+K740&lt;'Dados de Entrada'!$G$7,IF(Simulação!J741+K740&lt;'Dados de Entrada'!$L$7,'Dados de Entrada'!$L$7,J741+K740),'Dados de Entrada'!$G$7))</f>
        <v/>
      </c>
      <c r="L741" s="101" t="str">
        <f>IF(B741="","",IF(AND(J741&gt;0,K741='Dados de Entrada'!$G$7),(J741/(3600*24*VLOOKUP(MONTH(B741),'Dados de Entrada'!$T$11:$V$22,3,FALSE))),0))</f>
        <v/>
      </c>
      <c r="M741" s="26" t="str">
        <f t="shared" si="65"/>
        <v/>
      </c>
      <c r="N741" s="102" t="str">
        <f>IF(B741="","",IF(K741='Dados de Entrada'!$L$7,1,0))</f>
        <v/>
      </c>
      <c r="O741" s="26" t="str">
        <f t="shared" si="66"/>
        <v/>
      </c>
      <c r="P741" s="110" t="str">
        <f>IF(B741="","",'Dados de Entrada'!$L$7)</f>
        <v/>
      </c>
      <c r="Q741" s="103" t="str">
        <f t="shared" si="67"/>
        <v/>
      </c>
      <c r="U741" s="18"/>
    </row>
    <row r="742" spans="1:21" ht="14.25" customHeight="1" x14ac:dyDescent="0.25">
      <c r="A742" s="18"/>
      <c r="B742" s="99" t="str">
        <f>IF(AND(YEAR('Dados de Entrada'!N732)&gt;=$D$18,YEAR('Dados de Entrada'!N732)&lt;=$D$19),'Dados de Entrada'!N732,"")</f>
        <v/>
      </c>
      <c r="C742" s="100" t="str">
        <f t="shared" si="63"/>
        <v/>
      </c>
      <c r="D742" s="97" t="str">
        <f>IF(B742="","",IFERROR(
INDEX('Dados de Entrada'!$K$13:$K$35,MATCH(C742,'Dados de Entrada'!$J$13:$J$35,0)),
INDEX('Dados de Entrada'!$K$13:$K$35,MATCH(C742,'Dados de Entrada'!$J$13:$J$35,1))+
(C742-INDEX('Dados de Entrada'!$J$13:$J$35,MATCH(C742,'Dados de Entrada'!$J$13:$J$35,1)))*
(INDEX('Dados de Entrada'!$K$13:$K$35,MATCH(C742,'Dados de Entrada'!$J$13:$J$35,1)+1)-INDEX('Dados de Entrada'!$K$13:$K$35,MATCH(C742,'Dados de Entrada'!$J$13:$J$35,1)))/
(INDEX('Dados de Entrada'!$J$13:$J$35,MATCH(C742,'Dados de Entrada'!$J$13:$J$35,1)+1)-INDEX('Dados de Entrada'!$J$13:$J$35,MATCH(C742,'Dados de Entrada'!$J$13:$J$35,1)))
))</f>
        <v/>
      </c>
      <c r="E742" s="101" t="str">
        <f>IF(B742="","",('Dados de Entrada'!O732/'Dados de Entrada'!$Q$6)*'Dados de Entrada'!$L$4)</f>
        <v/>
      </c>
      <c r="F742" s="101" t="str">
        <f t="shared" si="64"/>
        <v/>
      </c>
      <c r="G742" s="101" t="str">
        <f>IF(B742="","",VLOOKUP(MONTH(B742),Retiradas!$P$3:$S$14,3,FALSE))</f>
        <v/>
      </c>
      <c r="H742" s="137" t="str">
        <f>IF(B742="","",(VLOOKUP(MONTH(B742),Evaporação!$D$5:$F$16,3,FALSE)/(1000*3600*24*VLOOKUP(MONTH(B742),'Dados de Entrada'!$T$11:$V$22,3,FALSE)))*Simulação!D742)</f>
        <v/>
      </c>
      <c r="I742" s="146"/>
      <c r="J742" s="138" t="str">
        <f>IF(B742="","",(E742+I742-F742-G742-H742)*3600*24*VLOOKUP(MONTH(B742),'Dados de Entrada'!$T$11:$V$22,3,FALSE))</f>
        <v/>
      </c>
      <c r="K742" s="100" t="str">
        <f>IF(B742="","",IF(J742+K741&lt;'Dados de Entrada'!$G$7,IF(Simulação!J742+K741&lt;'Dados de Entrada'!$L$7,'Dados de Entrada'!$L$7,J742+K741),'Dados de Entrada'!$G$7))</f>
        <v/>
      </c>
      <c r="L742" s="101" t="str">
        <f>IF(B742="","",IF(AND(J742&gt;0,K742='Dados de Entrada'!$G$7),(J742/(3600*24*VLOOKUP(MONTH(B742),'Dados de Entrada'!$T$11:$V$22,3,FALSE))),0))</f>
        <v/>
      </c>
      <c r="M742" s="26" t="str">
        <f t="shared" si="65"/>
        <v/>
      </c>
      <c r="N742" s="102" t="str">
        <f>IF(B742="","",IF(K742='Dados de Entrada'!$L$7,1,0))</f>
        <v/>
      </c>
      <c r="O742" s="26" t="str">
        <f t="shared" si="66"/>
        <v/>
      </c>
      <c r="P742" s="110" t="str">
        <f>IF(B742="","",'Dados de Entrada'!$L$7)</f>
        <v/>
      </c>
      <c r="Q742" s="103" t="str">
        <f t="shared" si="67"/>
        <v/>
      </c>
      <c r="U742" s="18"/>
    </row>
    <row r="743" spans="1:21" ht="14.25" customHeight="1" x14ac:dyDescent="0.25">
      <c r="A743" s="18"/>
      <c r="B743" s="99" t="str">
        <f>IF(AND(YEAR('Dados de Entrada'!N733)&gt;=$D$18,YEAR('Dados de Entrada'!N733)&lt;=$D$19),'Dados de Entrada'!N733,"")</f>
        <v/>
      </c>
      <c r="C743" s="100" t="str">
        <f t="shared" si="63"/>
        <v/>
      </c>
      <c r="D743" s="97" t="str">
        <f>IF(B743="","",IFERROR(
INDEX('Dados de Entrada'!$K$13:$K$35,MATCH(C743,'Dados de Entrada'!$J$13:$J$35,0)),
INDEX('Dados de Entrada'!$K$13:$K$35,MATCH(C743,'Dados de Entrada'!$J$13:$J$35,1))+
(C743-INDEX('Dados de Entrada'!$J$13:$J$35,MATCH(C743,'Dados de Entrada'!$J$13:$J$35,1)))*
(INDEX('Dados de Entrada'!$K$13:$K$35,MATCH(C743,'Dados de Entrada'!$J$13:$J$35,1)+1)-INDEX('Dados de Entrada'!$K$13:$K$35,MATCH(C743,'Dados de Entrada'!$J$13:$J$35,1)))/
(INDEX('Dados de Entrada'!$J$13:$J$35,MATCH(C743,'Dados de Entrada'!$J$13:$J$35,1)+1)-INDEX('Dados de Entrada'!$J$13:$J$35,MATCH(C743,'Dados de Entrada'!$J$13:$J$35,1)))
))</f>
        <v/>
      </c>
      <c r="E743" s="101" t="str">
        <f>IF(B743="","",('Dados de Entrada'!O733/'Dados de Entrada'!$Q$6)*'Dados de Entrada'!$L$4)</f>
        <v/>
      </c>
      <c r="F743" s="101" t="str">
        <f t="shared" si="64"/>
        <v/>
      </c>
      <c r="G743" s="101" t="str">
        <f>IF(B743="","",VLOOKUP(MONTH(B743),Retiradas!$P$3:$S$14,3,FALSE))</f>
        <v/>
      </c>
      <c r="H743" s="137" t="str">
        <f>IF(B743="","",(VLOOKUP(MONTH(B743),Evaporação!$D$5:$F$16,3,FALSE)/(1000*3600*24*VLOOKUP(MONTH(B743),'Dados de Entrada'!$T$11:$V$22,3,FALSE)))*Simulação!D743)</f>
        <v/>
      </c>
      <c r="I743" s="146"/>
      <c r="J743" s="138" t="str">
        <f>IF(B743="","",(E743+I743-F743-G743-H743)*3600*24*VLOOKUP(MONTH(B743),'Dados de Entrada'!$T$11:$V$22,3,FALSE))</f>
        <v/>
      </c>
      <c r="K743" s="100" t="str">
        <f>IF(B743="","",IF(J743+K742&lt;'Dados de Entrada'!$G$7,IF(Simulação!J743+K742&lt;'Dados de Entrada'!$L$7,'Dados de Entrada'!$L$7,J743+K742),'Dados de Entrada'!$G$7))</f>
        <v/>
      </c>
      <c r="L743" s="101" t="str">
        <f>IF(B743="","",IF(AND(J743&gt;0,K743='Dados de Entrada'!$G$7),(J743/(3600*24*VLOOKUP(MONTH(B743),'Dados de Entrada'!$T$11:$V$22,3,FALSE))),0))</f>
        <v/>
      </c>
      <c r="M743" s="26" t="str">
        <f t="shared" si="65"/>
        <v/>
      </c>
      <c r="N743" s="102" t="str">
        <f>IF(B743="","",IF(K743='Dados de Entrada'!$L$7,1,0))</f>
        <v/>
      </c>
      <c r="O743" s="26" t="str">
        <f t="shared" si="66"/>
        <v/>
      </c>
      <c r="P743" s="110" t="str">
        <f>IF(B743="","",'Dados de Entrada'!$L$7)</f>
        <v/>
      </c>
      <c r="Q743" s="103" t="str">
        <f t="shared" si="67"/>
        <v/>
      </c>
      <c r="U743" s="18"/>
    </row>
    <row r="744" spans="1:21" ht="14.25" customHeight="1" x14ac:dyDescent="0.25">
      <c r="A744" s="18"/>
      <c r="B744" s="99" t="str">
        <f>IF(AND(YEAR('Dados de Entrada'!N734)&gt;=$D$18,YEAR('Dados de Entrada'!N734)&lt;=$D$19),'Dados de Entrada'!N734,"")</f>
        <v/>
      </c>
      <c r="C744" s="100" t="str">
        <f t="shared" si="63"/>
        <v/>
      </c>
      <c r="D744" s="97" t="str">
        <f>IF(B744="","",IFERROR(
INDEX('Dados de Entrada'!$K$13:$K$35,MATCH(C744,'Dados de Entrada'!$J$13:$J$35,0)),
INDEX('Dados de Entrada'!$K$13:$K$35,MATCH(C744,'Dados de Entrada'!$J$13:$J$35,1))+
(C744-INDEX('Dados de Entrada'!$J$13:$J$35,MATCH(C744,'Dados de Entrada'!$J$13:$J$35,1)))*
(INDEX('Dados de Entrada'!$K$13:$K$35,MATCH(C744,'Dados de Entrada'!$J$13:$J$35,1)+1)-INDEX('Dados de Entrada'!$K$13:$K$35,MATCH(C744,'Dados de Entrada'!$J$13:$J$35,1)))/
(INDEX('Dados de Entrada'!$J$13:$J$35,MATCH(C744,'Dados de Entrada'!$J$13:$J$35,1)+1)-INDEX('Dados de Entrada'!$J$13:$J$35,MATCH(C744,'Dados de Entrada'!$J$13:$J$35,1)))
))</f>
        <v/>
      </c>
      <c r="E744" s="101" t="str">
        <f>IF(B744="","",('Dados de Entrada'!O734/'Dados de Entrada'!$Q$6)*'Dados de Entrada'!$L$4)</f>
        <v/>
      </c>
      <c r="F744" s="101" t="str">
        <f t="shared" si="64"/>
        <v/>
      </c>
      <c r="G744" s="101" t="str">
        <f>IF(B744="","",VLOOKUP(MONTH(B744),Retiradas!$P$3:$S$14,3,FALSE))</f>
        <v/>
      </c>
      <c r="H744" s="137" t="str">
        <f>IF(B744="","",(VLOOKUP(MONTH(B744),Evaporação!$D$5:$F$16,3,FALSE)/(1000*3600*24*VLOOKUP(MONTH(B744),'Dados de Entrada'!$T$11:$V$22,3,FALSE)))*Simulação!D744)</f>
        <v/>
      </c>
      <c r="I744" s="146"/>
      <c r="J744" s="138" t="str">
        <f>IF(B744="","",(E744+I744-F744-G744-H744)*3600*24*VLOOKUP(MONTH(B744),'Dados de Entrada'!$T$11:$V$22,3,FALSE))</f>
        <v/>
      </c>
      <c r="K744" s="100" t="str">
        <f>IF(B744="","",IF(J744+K743&lt;'Dados de Entrada'!$G$7,IF(Simulação!J744+K743&lt;'Dados de Entrada'!$L$7,'Dados de Entrada'!$L$7,J744+K743),'Dados de Entrada'!$G$7))</f>
        <v/>
      </c>
      <c r="L744" s="101" t="str">
        <f>IF(B744="","",IF(AND(J744&gt;0,K744='Dados de Entrada'!$G$7),(J744/(3600*24*VLOOKUP(MONTH(B744),'Dados de Entrada'!$T$11:$V$22,3,FALSE))),0))</f>
        <v/>
      </c>
      <c r="M744" s="26" t="str">
        <f t="shared" si="65"/>
        <v/>
      </c>
      <c r="N744" s="102" t="str">
        <f>IF(B744="","",IF(K744='Dados de Entrada'!$L$7,1,0))</f>
        <v/>
      </c>
      <c r="O744" s="26" t="str">
        <f t="shared" si="66"/>
        <v/>
      </c>
      <c r="P744" s="110" t="str">
        <f>IF(B744="","",'Dados de Entrada'!$L$7)</f>
        <v/>
      </c>
      <c r="Q744" s="103" t="str">
        <f t="shared" si="67"/>
        <v/>
      </c>
      <c r="U744" s="18"/>
    </row>
    <row r="745" spans="1:21" ht="14.25" customHeight="1" x14ac:dyDescent="0.25">
      <c r="A745" s="18"/>
      <c r="B745" s="99" t="str">
        <f>IF(AND(YEAR('Dados de Entrada'!N735)&gt;=$D$18,YEAR('Dados de Entrada'!N735)&lt;=$D$19),'Dados de Entrada'!N735,"")</f>
        <v/>
      </c>
      <c r="C745" s="100" t="str">
        <f t="shared" si="63"/>
        <v/>
      </c>
      <c r="D745" s="97" t="str">
        <f>IF(B745="","",IFERROR(
INDEX('Dados de Entrada'!$K$13:$K$35,MATCH(C745,'Dados de Entrada'!$J$13:$J$35,0)),
INDEX('Dados de Entrada'!$K$13:$K$35,MATCH(C745,'Dados de Entrada'!$J$13:$J$35,1))+
(C745-INDEX('Dados de Entrada'!$J$13:$J$35,MATCH(C745,'Dados de Entrada'!$J$13:$J$35,1)))*
(INDEX('Dados de Entrada'!$K$13:$K$35,MATCH(C745,'Dados de Entrada'!$J$13:$J$35,1)+1)-INDEX('Dados de Entrada'!$K$13:$K$35,MATCH(C745,'Dados de Entrada'!$J$13:$J$35,1)))/
(INDEX('Dados de Entrada'!$J$13:$J$35,MATCH(C745,'Dados de Entrada'!$J$13:$J$35,1)+1)-INDEX('Dados de Entrada'!$J$13:$J$35,MATCH(C745,'Dados de Entrada'!$J$13:$J$35,1)))
))</f>
        <v/>
      </c>
      <c r="E745" s="101" t="str">
        <f>IF(B745="","",('Dados de Entrada'!O735/'Dados de Entrada'!$Q$6)*'Dados de Entrada'!$L$4)</f>
        <v/>
      </c>
      <c r="F745" s="101" t="str">
        <f t="shared" si="64"/>
        <v/>
      </c>
      <c r="G745" s="101" t="str">
        <f>IF(B745="","",VLOOKUP(MONTH(B745),Retiradas!$P$3:$S$14,3,FALSE))</f>
        <v/>
      </c>
      <c r="H745" s="137" t="str">
        <f>IF(B745="","",(VLOOKUP(MONTH(B745),Evaporação!$D$5:$F$16,3,FALSE)/(1000*3600*24*VLOOKUP(MONTH(B745),'Dados de Entrada'!$T$11:$V$22,3,FALSE)))*Simulação!D745)</f>
        <v/>
      </c>
      <c r="I745" s="146"/>
      <c r="J745" s="138" t="str">
        <f>IF(B745="","",(E745+I745-F745-G745-H745)*3600*24*VLOOKUP(MONTH(B745),'Dados de Entrada'!$T$11:$V$22,3,FALSE))</f>
        <v/>
      </c>
      <c r="K745" s="100" t="str">
        <f>IF(B745="","",IF(J745+K744&lt;'Dados de Entrada'!$G$7,IF(Simulação!J745+K744&lt;'Dados de Entrada'!$L$7,'Dados de Entrada'!$L$7,J745+K744),'Dados de Entrada'!$G$7))</f>
        <v/>
      </c>
      <c r="L745" s="101" t="str">
        <f>IF(B745="","",IF(AND(J745&gt;0,K745='Dados de Entrada'!$G$7),(J745/(3600*24*VLOOKUP(MONTH(B745),'Dados de Entrada'!$T$11:$V$22,3,FALSE))),0))</f>
        <v/>
      </c>
      <c r="M745" s="26" t="str">
        <f t="shared" si="65"/>
        <v/>
      </c>
      <c r="N745" s="102" t="str">
        <f>IF(B745="","",IF(K745='Dados de Entrada'!$L$7,1,0))</f>
        <v/>
      </c>
      <c r="O745" s="26" t="str">
        <f t="shared" si="66"/>
        <v/>
      </c>
      <c r="P745" s="110" t="str">
        <f>IF(B745="","",'Dados de Entrada'!$L$7)</f>
        <v/>
      </c>
      <c r="Q745" s="103" t="str">
        <f t="shared" si="67"/>
        <v/>
      </c>
      <c r="U745" s="18"/>
    </row>
    <row r="746" spans="1:21" ht="14.25" customHeight="1" x14ac:dyDescent="0.25">
      <c r="A746" s="18"/>
      <c r="B746" s="99" t="str">
        <f>IF(AND(YEAR('Dados de Entrada'!N736)&gt;=$D$18,YEAR('Dados de Entrada'!N736)&lt;=$D$19),'Dados de Entrada'!N736,"")</f>
        <v/>
      </c>
      <c r="C746" s="100" t="str">
        <f t="shared" si="63"/>
        <v/>
      </c>
      <c r="D746" s="97" t="str">
        <f>IF(B746="","",IFERROR(
INDEX('Dados de Entrada'!$K$13:$K$35,MATCH(C746,'Dados de Entrada'!$J$13:$J$35,0)),
INDEX('Dados de Entrada'!$K$13:$K$35,MATCH(C746,'Dados de Entrada'!$J$13:$J$35,1))+
(C746-INDEX('Dados de Entrada'!$J$13:$J$35,MATCH(C746,'Dados de Entrada'!$J$13:$J$35,1)))*
(INDEX('Dados de Entrada'!$K$13:$K$35,MATCH(C746,'Dados de Entrada'!$J$13:$J$35,1)+1)-INDEX('Dados de Entrada'!$K$13:$K$35,MATCH(C746,'Dados de Entrada'!$J$13:$J$35,1)))/
(INDEX('Dados de Entrada'!$J$13:$J$35,MATCH(C746,'Dados de Entrada'!$J$13:$J$35,1)+1)-INDEX('Dados de Entrada'!$J$13:$J$35,MATCH(C746,'Dados de Entrada'!$J$13:$J$35,1)))
))</f>
        <v/>
      </c>
      <c r="E746" s="101" t="str">
        <f>IF(B746="","",('Dados de Entrada'!O736/'Dados de Entrada'!$Q$6)*'Dados de Entrada'!$L$4)</f>
        <v/>
      </c>
      <c r="F746" s="101" t="str">
        <f t="shared" si="64"/>
        <v/>
      </c>
      <c r="G746" s="101" t="str">
        <f>IF(B746="","",VLOOKUP(MONTH(B746),Retiradas!$P$3:$S$14,3,FALSE))</f>
        <v/>
      </c>
      <c r="H746" s="137" t="str">
        <f>IF(B746="","",(VLOOKUP(MONTH(B746),Evaporação!$D$5:$F$16,3,FALSE)/(1000*3600*24*VLOOKUP(MONTH(B746),'Dados de Entrada'!$T$11:$V$22,3,FALSE)))*Simulação!D746)</f>
        <v/>
      </c>
      <c r="I746" s="146"/>
      <c r="J746" s="138" t="str">
        <f>IF(B746="","",(E746+I746-F746-G746-H746)*3600*24*VLOOKUP(MONTH(B746),'Dados de Entrada'!$T$11:$V$22,3,FALSE))</f>
        <v/>
      </c>
      <c r="K746" s="100" t="str">
        <f>IF(B746="","",IF(J746+K745&lt;'Dados de Entrada'!$G$7,IF(Simulação!J746+K745&lt;'Dados de Entrada'!$L$7,'Dados de Entrada'!$L$7,J746+K745),'Dados de Entrada'!$G$7))</f>
        <v/>
      </c>
      <c r="L746" s="101" t="str">
        <f>IF(B746="","",IF(AND(J746&gt;0,K746='Dados de Entrada'!$G$7),(J746/(3600*24*VLOOKUP(MONTH(B746),'Dados de Entrada'!$T$11:$V$22,3,FALSE))),0))</f>
        <v/>
      </c>
      <c r="M746" s="26" t="str">
        <f t="shared" si="65"/>
        <v/>
      </c>
      <c r="N746" s="102" t="str">
        <f>IF(B746="","",IF(K746='Dados de Entrada'!$L$7,1,0))</f>
        <v/>
      </c>
      <c r="O746" s="26" t="str">
        <f t="shared" si="66"/>
        <v/>
      </c>
      <c r="P746" s="110" t="str">
        <f>IF(B746="","",'Dados de Entrada'!$L$7)</f>
        <v/>
      </c>
      <c r="Q746" s="103" t="str">
        <f t="shared" si="67"/>
        <v/>
      </c>
      <c r="U746" s="18"/>
    </row>
    <row r="747" spans="1:21" ht="14.25" customHeight="1" x14ac:dyDescent="0.25">
      <c r="A747" s="18"/>
      <c r="B747" s="99" t="str">
        <f>IF(AND(YEAR('Dados de Entrada'!N737)&gt;=$D$18,YEAR('Dados de Entrada'!N737)&lt;=$D$19),'Dados de Entrada'!N737,"")</f>
        <v/>
      </c>
      <c r="C747" s="100" t="str">
        <f t="shared" si="63"/>
        <v/>
      </c>
      <c r="D747" s="97" t="str">
        <f>IF(B747="","",IFERROR(
INDEX('Dados de Entrada'!$K$13:$K$35,MATCH(C747,'Dados de Entrada'!$J$13:$J$35,0)),
INDEX('Dados de Entrada'!$K$13:$K$35,MATCH(C747,'Dados de Entrada'!$J$13:$J$35,1))+
(C747-INDEX('Dados de Entrada'!$J$13:$J$35,MATCH(C747,'Dados de Entrada'!$J$13:$J$35,1)))*
(INDEX('Dados de Entrada'!$K$13:$K$35,MATCH(C747,'Dados de Entrada'!$J$13:$J$35,1)+1)-INDEX('Dados de Entrada'!$K$13:$K$35,MATCH(C747,'Dados de Entrada'!$J$13:$J$35,1)))/
(INDEX('Dados de Entrada'!$J$13:$J$35,MATCH(C747,'Dados de Entrada'!$J$13:$J$35,1)+1)-INDEX('Dados de Entrada'!$J$13:$J$35,MATCH(C747,'Dados de Entrada'!$J$13:$J$35,1)))
))</f>
        <v/>
      </c>
      <c r="E747" s="101" t="str">
        <f>IF(B747="","",('Dados de Entrada'!O737/'Dados de Entrada'!$Q$6)*'Dados de Entrada'!$L$4)</f>
        <v/>
      </c>
      <c r="F747" s="101" t="str">
        <f t="shared" si="64"/>
        <v/>
      </c>
      <c r="G747" s="101" t="str">
        <f>IF(B747="","",VLOOKUP(MONTH(B747),Retiradas!$P$3:$S$14,3,FALSE))</f>
        <v/>
      </c>
      <c r="H747" s="137" t="str">
        <f>IF(B747="","",(VLOOKUP(MONTH(B747),Evaporação!$D$5:$F$16,3,FALSE)/(1000*3600*24*VLOOKUP(MONTH(B747),'Dados de Entrada'!$T$11:$V$22,3,FALSE)))*Simulação!D747)</f>
        <v/>
      </c>
      <c r="I747" s="146"/>
      <c r="J747" s="138" t="str">
        <f>IF(B747="","",(E747+I747-F747-G747-H747)*3600*24*VLOOKUP(MONTH(B747),'Dados de Entrada'!$T$11:$V$22,3,FALSE))</f>
        <v/>
      </c>
      <c r="K747" s="100" t="str">
        <f>IF(B747="","",IF(J747+K746&lt;'Dados de Entrada'!$G$7,IF(Simulação!J747+K746&lt;'Dados de Entrada'!$L$7,'Dados de Entrada'!$L$7,J747+K746),'Dados de Entrada'!$G$7))</f>
        <v/>
      </c>
      <c r="L747" s="101" t="str">
        <f>IF(B747="","",IF(AND(J747&gt;0,K747='Dados de Entrada'!$G$7),(J747/(3600*24*VLOOKUP(MONTH(B747),'Dados de Entrada'!$T$11:$V$22,3,FALSE))),0))</f>
        <v/>
      </c>
      <c r="M747" s="26" t="str">
        <f t="shared" si="65"/>
        <v/>
      </c>
      <c r="N747" s="102" t="str">
        <f>IF(B747="","",IF(K747='Dados de Entrada'!$L$7,1,0))</f>
        <v/>
      </c>
      <c r="O747" s="26" t="str">
        <f t="shared" si="66"/>
        <v/>
      </c>
      <c r="P747" s="110" t="str">
        <f>IF(B747="","",'Dados de Entrada'!$L$7)</f>
        <v/>
      </c>
      <c r="Q747" s="103" t="str">
        <f t="shared" si="67"/>
        <v/>
      </c>
      <c r="U747" s="18"/>
    </row>
    <row r="748" spans="1:21" ht="14.25" customHeight="1" x14ac:dyDescent="0.25">
      <c r="A748" s="18"/>
      <c r="B748" s="99" t="str">
        <f>IF(AND(YEAR('Dados de Entrada'!N738)&gt;=$D$18,YEAR('Dados de Entrada'!N738)&lt;=$D$19),'Dados de Entrada'!N738,"")</f>
        <v/>
      </c>
      <c r="C748" s="100" t="str">
        <f t="shared" si="63"/>
        <v/>
      </c>
      <c r="D748" s="97" t="str">
        <f>IF(B748="","",IFERROR(
INDEX('Dados de Entrada'!$K$13:$K$35,MATCH(C748,'Dados de Entrada'!$J$13:$J$35,0)),
INDEX('Dados de Entrada'!$K$13:$K$35,MATCH(C748,'Dados de Entrada'!$J$13:$J$35,1))+
(C748-INDEX('Dados de Entrada'!$J$13:$J$35,MATCH(C748,'Dados de Entrada'!$J$13:$J$35,1)))*
(INDEX('Dados de Entrada'!$K$13:$K$35,MATCH(C748,'Dados de Entrada'!$J$13:$J$35,1)+1)-INDEX('Dados de Entrada'!$K$13:$K$35,MATCH(C748,'Dados de Entrada'!$J$13:$J$35,1)))/
(INDEX('Dados de Entrada'!$J$13:$J$35,MATCH(C748,'Dados de Entrada'!$J$13:$J$35,1)+1)-INDEX('Dados de Entrada'!$J$13:$J$35,MATCH(C748,'Dados de Entrada'!$J$13:$J$35,1)))
))</f>
        <v/>
      </c>
      <c r="E748" s="101" t="str">
        <f>IF(B748="","",('Dados de Entrada'!O738/'Dados de Entrada'!$Q$6)*'Dados de Entrada'!$L$4)</f>
        <v/>
      </c>
      <c r="F748" s="101" t="str">
        <f t="shared" si="64"/>
        <v/>
      </c>
      <c r="G748" s="101" t="str">
        <f>IF(B748="","",VLOOKUP(MONTH(B748),Retiradas!$P$3:$S$14,3,FALSE))</f>
        <v/>
      </c>
      <c r="H748" s="137" t="str">
        <f>IF(B748="","",(VLOOKUP(MONTH(B748),Evaporação!$D$5:$F$16,3,FALSE)/(1000*3600*24*VLOOKUP(MONTH(B748),'Dados de Entrada'!$T$11:$V$22,3,FALSE)))*Simulação!D748)</f>
        <v/>
      </c>
      <c r="I748" s="146"/>
      <c r="J748" s="138" t="str">
        <f>IF(B748="","",(E748+I748-F748-G748-H748)*3600*24*VLOOKUP(MONTH(B748),'Dados de Entrada'!$T$11:$V$22,3,FALSE))</f>
        <v/>
      </c>
      <c r="K748" s="100" t="str">
        <f>IF(B748="","",IF(J748+K747&lt;'Dados de Entrada'!$G$7,IF(Simulação!J748+K747&lt;'Dados de Entrada'!$L$7,'Dados de Entrada'!$L$7,J748+K747),'Dados de Entrada'!$G$7))</f>
        <v/>
      </c>
      <c r="L748" s="101" t="str">
        <f>IF(B748="","",IF(AND(J748&gt;0,K748='Dados de Entrada'!$G$7),(J748/(3600*24*VLOOKUP(MONTH(B748),'Dados de Entrada'!$T$11:$V$22,3,FALSE))),0))</f>
        <v/>
      </c>
      <c r="M748" s="26" t="str">
        <f t="shared" si="65"/>
        <v/>
      </c>
      <c r="N748" s="102" t="str">
        <f>IF(B748="","",IF(K748='Dados de Entrada'!$L$7,1,0))</f>
        <v/>
      </c>
      <c r="O748" s="26" t="str">
        <f t="shared" si="66"/>
        <v/>
      </c>
      <c r="P748" s="110" t="str">
        <f>IF(B748="","",'Dados de Entrada'!$L$7)</f>
        <v/>
      </c>
      <c r="Q748" s="103" t="str">
        <f t="shared" si="67"/>
        <v/>
      </c>
      <c r="U748" s="18"/>
    </row>
    <row r="749" spans="1:21" ht="14.25" customHeight="1" x14ac:dyDescent="0.25">
      <c r="A749" s="18"/>
      <c r="B749" s="99" t="str">
        <f>IF(AND(YEAR('Dados de Entrada'!N739)&gt;=$D$18,YEAR('Dados de Entrada'!N739)&lt;=$D$19),'Dados de Entrada'!N739,"")</f>
        <v/>
      </c>
      <c r="C749" s="100" t="str">
        <f t="shared" si="63"/>
        <v/>
      </c>
      <c r="D749" s="97" t="str">
        <f>IF(B749="","",IFERROR(
INDEX('Dados de Entrada'!$K$13:$K$35,MATCH(C749,'Dados de Entrada'!$J$13:$J$35,0)),
INDEX('Dados de Entrada'!$K$13:$K$35,MATCH(C749,'Dados de Entrada'!$J$13:$J$35,1))+
(C749-INDEX('Dados de Entrada'!$J$13:$J$35,MATCH(C749,'Dados de Entrada'!$J$13:$J$35,1)))*
(INDEX('Dados de Entrada'!$K$13:$K$35,MATCH(C749,'Dados de Entrada'!$J$13:$J$35,1)+1)-INDEX('Dados de Entrada'!$K$13:$K$35,MATCH(C749,'Dados de Entrada'!$J$13:$J$35,1)))/
(INDEX('Dados de Entrada'!$J$13:$J$35,MATCH(C749,'Dados de Entrada'!$J$13:$J$35,1)+1)-INDEX('Dados de Entrada'!$J$13:$J$35,MATCH(C749,'Dados de Entrada'!$J$13:$J$35,1)))
))</f>
        <v/>
      </c>
      <c r="E749" s="101" t="str">
        <f>IF(B749="","",('Dados de Entrada'!O739/'Dados de Entrada'!$Q$6)*'Dados de Entrada'!$L$4)</f>
        <v/>
      </c>
      <c r="F749" s="101" t="str">
        <f t="shared" si="64"/>
        <v/>
      </c>
      <c r="G749" s="101" t="str">
        <f>IF(B749="","",VLOOKUP(MONTH(B749),Retiradas!$P$3:$S$14,3,FALSE))</f>
        <v/>
      </c>
      <c r="H749" s="137" t="str">
        <f>IF(B749="","",(VLOOKUP(MONTH(B749),Evaporação!$D$5:$F$16,3,FALSE)/(1000*3600*24*VLOOKUP(MONTH(B749),'Dados de Entrada'!$T$11:$V$22,3,FALSE)))*Simulação!D749)</f>
        <v/>
      </c>
      <c r="I749" s="146"/>
      <c r="J749" s="138" t="str">
        <f>IF(B749="","",(E749+I749-F749-G749-H749)*3600*24*VLOOKUP(MONTH(B749),'Dados de Entrada'!$T$11:$V$22,3,FALSE))</f>
        <v/>
      </c>
      <c r="K749" s="100" t="str">
        <f>IF(B749="","",IF(J749+K748&lt;'Dados de Entrada'!$G$7,IF(Simulação!J749+K748&lt;'Dados de Entrada'!$L$7,'Dados de Entrada'!$L$7,J749+K748),'Dados de Entrada'!$G$7))</f>
        <v/>
      </c>
      <c r="L749" s="101" t="str">
        <f>IF(B749="","",IF(AND(J749&gt;0,K749='Dados de Entrada'!$G$7),(J749/(3600*24*VLOOKUP(MONTH(B749),'Dados de Entrada'!$T$11:$V$22,3,FALSE))),0))</f>
        <v/>
      </c>
      <c r="M749" s="26" t="str">
        <f t="shared" si="65"/>
        <v/>
      </c>
      <c r="N749" s="102" t="str">
        <f>IF(B749="","",IF(K749='Dados de Entrada'!$L$7,1,0))</f>
        <v/>
      </c>
      <c r="O749" s="26" t="str">
        <f t="shared" si="66"/>
        <v/>
      </c>
      <c r="P749" s="110" t="str">
        <f>IF(B749="","",'Dados de Entrada'!$L$7)</f>
        <v/>
      </c>
      <c r="Q749" s="103" t="str">
        <f t="shared" si="67"/>
        <v/>
      </c>
      <c r="U749" s="18"/>
    </row>
    <row r="750" spans="1:21" ht="14.25" customHeight="1" x14ac:dyDescent="0.25">
      <c r="A750" s="18"/>
      <c r="B750" s="99" t="str">
        <f>IF(AND(YEAR('Dados de Entrada'!N740)&gt;=$D$18,YEAR('Dados de Entrada'!N740)&lt;=$D$19),'Dados de Entrada'!N740,"")</f>
        <v/>
      </c>
      <c r="C750" s="100" t="str">
        <f t="shared" si="63"/>
        <v/>
      </c>
      <c r="D750" s="97" t="str">
        <f>IF(B750="","",IFERROR(
INDEX('Dados de Entrada'!$K$13:$K$35,MATCH(C750,'Dados de Entrada'!$J$13:$J$35,0)),
INDEX('Dados de Entrada'!$K$13:$K$35,MATCH(C750,'Dados de Entrada'!$J$13:$J$35,1))+
(C750-INDEX('Dados de Entrada'!$J$13:$J$35,MATCH(C750,'Dados de Entrada'!$J$13:$J$35,1)))*
(INDEX('Dados de Entrada'!$K$13:$K$35,MATCH(C750,'Dados de Entrada'!$J$13:$J$35,1)+1)-INDEX('Dados de Entrada'!$K$13:$K$35,MATCH(C750,'Dados de Entrada'!$J$13:$J$35,1)))/
(INDEX('Dados de Entrada'!$J$13:$J$35,MATCH(C750,'Dados de Entrada'!$J$13:$J$35,1)+1)-INDEX('Dados de Entrada'!$J$13:$J$35,MATCH(C750,'Dados de Entrada'!$J$13:$J$35,1)))
))</f>
        <v/>
      </c>
      <c r="E750" s="101" t="str">
        <f>IF(B750="","",('Dados de Entrada'!O740/'Dados de Entrada'!$Q$6)*'Dados de Entrada'!$L$4)</f>
        <v/>
      </c>
      <c r="F750" s="101" t="str">
        <f t="shared" si="64"/>
        <v/>
      </c>
      <c r="G750" s="101" t="str">
        <f>IF(B750="","",VLOOKUP(MONTH(B750),Retiradas!$P$3:$S$14,3,FALSE))</f>
        <v/>
      </c>
      <c r="H750" s="137" t="str">
        <f>IF(B750="","",(VLOOKUP(MONTH(B750),Evaporação!$D$5:$F$16,3,FALSE)/(1000*3600*24*VLOOKUP(MONTH(B750),'Dados de Entrada'!$T$11:$V$22,3,FALSE)))*Simulação!D750)</f>
        <v/>
      </c>
      <c r="I750" s="146"/>
      <c r="J750" s="138" t="str">
        <f>IF(B750="","",(E750+I750-F750-G750-H750)*3600*24*VLOOKUP(MONTH(B750),'Dados de Entrada'!$T$11:$V$22,3,FALSE))</f>
        <v/>
      </c>
      <c r="K750" s="100" t="str">
        <f>IF(B750="","",IF(J750+K749&lt;'Dados de Entrada'!$G$7,IF(Simulação!J750+K749&lt;'Dados de Entrada'!$L$7,'Dados de Entrada'!$L$7,J750+K749),'Dados de Entrada'!$G$7))</f>
        <v/>
      </c>
      <c r="L750" s="101" t="str">
        <f>IF(B750="","",IF(AND(J750&gt;0,K750='Dados de Entrada'!$G$7),(J750/(3600*24*VLOOKUP(MONTH(B750),'Dados de Entrada'!$T$11:$V$22,3,FALSE))),0))</f>
        <v/>
      </c>
      <c r="M750" s="26" t="str">
        <f t="shared" si="65"/>
        <v/>
      </c>
      <c r="N750" s="102" t="str">
        <f>IF(B750="","",IF(K750='Dados de Entrada'!$L$7,1,0))</f>
        <v/>
      </c>
      <c r="O750" s="26" t="str">
        <f t="shared" si="66"/>
        <v/>
      </c>
      <c r="P750" s="110" t="str">
        <f>IF(B750="","",'Dados de Entrada'!$L$7)</f>
        <v/>
      </c>
      <c r="Q750" s="103" t="str">
        <f t="shared" si="67"/>
        <v/>
      </c>
      <c r="U750" s="18"/>
    </row>
    <row r="751" spans="1:21" ht="14.25" customHeight="1" x14ac:dyDescent="0.25">
      <c r="A751" s="18"/>
      <c r="B751" s="99" t="str">
        <f>IF(AND(YEAR('Dados de Entrada'!N741)&gt;=$D$18,YEAR('Dados de Entrada'!N741)&lt;=$D$19),'Dados de Entrada'!N741,"")</f>
        <v/>
      </c>
      <c r="C751" s="100" t="str">
        <f t="shared" si="63"/>
        <v/>
      </c>
      <c r="D751" s="97" t="str">
        <f>IF(B751="","",IFERROR(
INDEX('Dados de Entrada'!$K$13:$K$35,MATCH(C751,'Dados de Entrada'!$J$13:$J$35,0)),
INDEX('Dados de Entrada'!$K$13:$K$35,MATCH(C751,'Dados de Entrada'!$J$13:$J$35,1))+
(C751-INDEX('Dados de Entrada'!$J$13:$J$35,MATCH(C751,'Dados de Entrada'!$J$13:$J$35,1)))*
(INDEX('Dados de Entrada'!$K$13:$K$35,MATCH(C751,'Dados de Entrada'!$J$13:$J$35,1)+1)-INDEX('Dados de Entrada'!$K$13:$K$35,MATCH(C751,'Dados de Entrada'!$J$13:$J$35,1)))/
(INDEX('Dados de Entrada'!$J$13:$J$35,MATCH(C751,'Dados de Entrada'!$J$13:$J$35,1)+1)-INDEX('Dados de Entrada'!$J$13:$J$35,MATCH(C751,'Dados de Entrada'!$J$13:$J$35,1)))
))</f>
        <v/>
      </c>
      <c r="E751" s="101" t="str">
        <f>IF(B751="","",('Dados de Entrada'!O741/'Dados de Entrada'!$Q$6)*'Dados de Entrada'!$L$4)</f>
        <v/>
      </c>
      <c r="F751" s="101" t="str">
        <f t="shared" si="64"/>
        <v/>
      </c>
      <c r="G751" s="101" t="str">
        <f>IF(B751="","",VLOOKUP(MONTH(B751),Retiradas!$P$3:$S$14,3,FALSE))</f>
        <v/>
      </c>
      <c r="H751" s="137" t="str">
        <f>IF(B751="","",(VLOOKUP(MONTH(B751),Evaporação!$D$5:$F$16,3,FALSE)/(1000*3600*24*VLOOKUP(MONTH(B751),'Dados de Entrada'!$T$11:$V$22,3,FALSE)))*Simulação!D751)</f>
        <v/>
      </c>
      <c r="I751" s="146"/>
      <c r="J751" s="138" t="str">
        <f>IF(B751="","",(E751+I751-F751-G751-H751)*3600*24*VLOOKUP(MONTH(B751),'Dados de Entrada'!$T$11:$V$22,3,FALSE))</f>
        <v/>
      </c>
      <c r="K751" s="100" t="str">
        <f>IF(B751="","",IF(J751+K750&lt;'Dados de Entrada'!$G$7,IF(Simulação!J751+K750&lt;'Dados de Entrada'!$L$7,'Dados de Entrada'!$L$7,J751+K750),'Dados de Entrada'!$G$7))</f>
        <v/>
      </c>
      <c r="L751" s="101" t="str">
        <f>IF(B751="","",IF(AND(J751&gt;0,K751='Dados de Entrada'!$G$7),(J751/(3600*24*VLOOKUP(MONTH(B751),'Dados de Entrada'!$T$11:$V$22,3,FALSE))),0))</f>
        <v/>
      </c>
      <c r="M751" s="26" t="str">
        <f t="shared" si="65"/>
        <v/>
      </c>
      <c r="N751" s="102" t="str">
        <f>IF(B751="","",IF(K751='Dados de Entrada'!$L$7,1,0))</f>
        <v/>
      </c>
      <c r="O751" s="26" t="str">
        <f t="shared" si="66"/>
        <v/>
      </c>
      <c r="P751" s="110" t="str">
        <f>IF(B751="","",'Dados de Entrada'!$L$7)</f>
        <v/>
      </c>
      <c r="Q751" s="103" t="str">
        <f t="shared" si="67"/>
        <v/>
      </c>
      <c r="U751" s="18"/>
    </row>
    <row r="752" spans="1:21" ht="14.25" customHeight="1" x14ac:dyDescent="0.25">
      <c r="A752" s="18"/>
      <c r="B752" s="99" t="str">
        <f>IF(AND(YEAR('Dados de Entrada'!N742)&gt;=$D$18,YEAR('Dados de Entrada'!N742)&lt;=$D$19),'Dados de Entrada'!N742,"")</f>
        <v/>
      </c>
      <c r="C752" s="100" t="str">
        <f t="shared" si="63"/>
        <v/>
      </c>
      <c r="D752" s="97" t="str">
        <f>IF(B752="","",IFERROR(
INDEX('Dados de Entrada'!$K$13:$K$35,MATCH(C752,'Dados de Entrada'!$J$13:$J$35,0)),
INDEX('Dados de Entrada'!$K$13:$K$35,MATCH(C752,'Dados de Entrada'!$J$13:$J$35,1))+
(C752-INDEX('Dados de Entrada'!$J$13:$J$35,MATCH(C752,'Dados de Entrada'!$J$13:$J$35,1)))*
(INDEX('Dados de Entrada'!$K$13:$K$35,MATCH(C752,'Dados de Entrada'!$J$13:$J$35,1)+1)-INDEX('Dados de Entrada'!$K$13:$K$35,MATCH(C752,'Dados de Entrada'!$J$13:$J$35,1)))/
(INDEX('Dados de Entrada'!$J$13:$J$35,MATCH(C752,'Dados de Entrada'!$J$13:$J$35,1)+1)-INDEX('Dados de Entrada'!$J$13:$J$35,MATCH(C752,'Dados de Entrada'!$J$13:$J$35,1)))
))</f>
        <v/>
      </c>
      <c r="E752" s="101" t="str">
        <f>IF(B752="","",('Dados de Entrada'!O742/'Dados de Entrada'!$Q$6)*'Dados de Entrada'!$L$4)</f>
        <v/>
      </c>
      <c r="F752" s="101" t="str">
        <f t="shared" si="64"/>
        <v/>
      </c>
      <c r="G752" s="101" t="str">
        <f>IF(B752="","",VLOOKUP(MONTH(B752),Retiradas!$P$3:$S$14,3,FALSE))</f>
        <v/>
      </c>
      <c r="H752" s="137" t="str">
        <f>IF(B752="","",(VLOOKUP(MONTH(B752),Evaporação!$D$5:$F$16,3,FALSE)/(1000*3600*24*VLOOKUP(MONTH(B752),'Dados de Entrada'!$T$11:$V$22,3,FALSE)))*Simulação!D752)</f>
        <v/>
      </c>
      <c r="I752" s="146"/>
      <c r="J752" s="138" t="str">
        <f>IF(B752="","",(E752+I752-F752-G752-H752)*3600*24*VLOOKUP(MONTH(B752),'Dados de Entrada'!$T$11:$V$22,3,FALSE))</f>
        <v/>
      </c>
      <c r="K752" s="100" t="str">
        <f>IF(B752="","",IF(J752+K751&lt;'Dados de Entrada'!$G$7,IF(Simulação!J752+K751&lt;'Dados de Entrada'!$L$7,'Dados de Entrada'!$L$7,J752+K751),'Dados de Entrada'!$G$7))</f>
        <v/>
      </c>
      <c r="L752" s="101" t="str">
        <f>IF(B752="","",IF(AND(J752&gt;0,K752='Dados de Entrada'!$G$7),(J752/(3600*24*VLOOKUP(MONTH(B752),'Dados de Entrada'!$T$11:$V$22,3,FALSE))),0))</f>
        <v/>
      </c>
      <c r="M752" s="26" t="str">
        <f t="shared" si="65"/>
        <v/>
      </c>
      <c r="N752" s="102" t="str">
        <f>IF(B752="","",IF(K752='Dados de Entrada'!$L$7,1,0))</f>
        <v/>
      </c>
      <c r="O752" s="26" t="str">
        <f t="shared" si="66"/>
        <v/>
      </c>
      <c r="P752" s="110" t="str">
        <f>IF(B752="","",'Dados de Entrada'!$L$7)</f>
        <v/>
      </c>
      <c r="Q752" s="103" t="str">
        <f t="shared" si="67"/>
        <v/>
      </c>
      <c r="U752" s="18"/>
    </row>
    <row r="753" spans="1:21" ht="14.25" customHeight="1" x14ac:dyDescent="0.25">
      <c r="A753" s="18"/>
      <c r="B753" s="99" t="str">
        <f>IF(AND(YEAR('Dados de Entrada'!N743)&gt;=$D$18,YEAR('Dados de Entrada'!N743)&lt;=$D$19),'Dados de Entrada'!N743,"")</f>
        <v/>
      </c>
      <c r="C753" s="100" t="str">
        <f t="shared" si="63"/>
        <v/>
      </c>
      <c r="D753" s="97" t="str">
        <f>IF(B753="","",IFERROR(
INDEX('Dados de Entrada'!$K$13:$K$35,MATCH(C753,'Dados de Entrada'!$J$13:$J$35,0)),
INDEX('Dados de Entrada'!$K$13:$K$35,MATCH(C753,'Dados de Entrada'!$J$13:$J$35,1))+
(C753-INDEX('Dados de Entrada'!$J$13:$J$35,MATCH(C753,'Dados de Entrada'!$J$13:$J$35,1)))*
(INDEX('Dados de Entrada'!$K$13:$K$35,MATCH(C753,'Dados de Entrada'!$J$13:$J$35,1)+1)-INDEX('Dados de Entrada'!$K$13:$K$35,MATCH(C753,'Dados de Entrada'!$J$13:$J$35,1)))/
(INDEX('Dados de Entrada'!$J$13:$J$35,MATCH(C753,'Dados de Entrada'!$J$13:$J$35,1)+1)-INDEX('Dados de Entrada'!$J$13:$J$35,MATCH(C753,'Dados de Entrada'!$J$13:$J$35,1)))
))</f>
        <v/>
      </c>
      <c r="E753" s="101" t="str">
        <f>IF(B753="","",('Dados de Entrada'!O743/'Dados de Entrada'!$Q$6)*'Dados de Entrada'!$L$4)</f>
        <v/>
      </c>
      <c r="F753" s="101" t="str">
        <f t="shared" si="64"/>
        <v/>
      </c>
      <c r="G753" s="101" t="str">
        <f>IF(B753="","",VLOOKUP(MONTH(B753),Retiradas!$P$3:$S$14,3,FALSE))</f>
        <v/>
      </c>
      <c r="H753" s="137" t="str">
        <f>IF(B753="","",(VLOOKUP(MONTH(B753),Evaporação!$D$5:$F$16,3,FALSE)/(1000*3600*24*VLOOKUP(MONTH(B753),'Dados de Entrada'!$T$11:$V$22,3,FALSE)))*Simulação!D753)</f>
        <v/>
      </c>
      <c r="I753" s="146"/>
      <c r="J753" s="138" t="str">
        <f>IF(B753="","",(E753+I753-F753-G753-H753)*3600*24*VLOOKUP(MONTH(B753),'Dados de Entrada'!$T$11:$V$22,3,FALSE))</f>
        <v/>
      </c>
      <c r="K753" s="100" t="str">
        <f>IF(B753="","",IF(J753+K752&lt;'Dados de Entrada'!$G$7,IF(Simulação!J753+K752&lt;'Dados de Entrada'!$L$7,'Dados de Entrada'!$L$7,J753+K752),'Dados de Entrada'!$G$7))</f>
        <v/>
      </c>
      <c r="L753" s="101" t="str">
        <f>IF(B753="","",IF(AND(J753&gt;0,K753='Dados de Entrada'!$G$7),(J753/(3600*24*VLOOKUP(MONTH(B753),'Dados de Entrada'!$T$11:$V$22,3,FALSE))),0))</f>
        <v/>
      </c>
      <c r="M753" s="26" t="str">
        <f t="shared" si="65"/>
        <v/>
      </c>
      <c r="N753" s="102" t="str">
        <f>IF(B753="","",IF(K753='Dados de Entrada'!$L$7,1,0))</f>
        <v/>
      </c>
      <c r="O753" s="26" t="str">
        <f t="shared" si="66"/>
        <v/>
      </c>
      <c r="P753" s="110" t="str">
        <f>IF(B753="","",'Dados de Entrada'!$L$7)</f>
        <v/>
      </c>
      <c r="Q753" s="103" t="str">
        <f t="shared" si="67"/>
        <v/>
      </c>
      <c r="U753" s="18"/>
    </row>
    <row r="754" spans="1:21" ht="14.25" customHeight="1" x14ac:dyDescent="0.25">
      <c r="A754" s="18"/>
      <c r="B754" s="99" t="str">
        <f>IF(AND(YEAR('Dados de Entrada'!N744)&gt;=$D$18,YEAR('Dados de Entrada'!N744)&lt;=$D$19),'Dados de Entrada'!N744,"")</f>
        <v/>
      </c>
      <c r="C754" s="100" t="str">
        <f t="shared" si="63"/>
        <v/>
      </c>
      <c r="D754" s="97" t="str">
        <f>IF(B754="","",IFERROR(
INDEX('Dados de Entrada'!$K$13:$K$35,MATCH(C754,'Dados de Entrada'!$J$13:$J$35,0)),
INDEX('Dados de Entrada'!$K$13:$K$35,MATCH(C754,'Dados de Entrada'!$J$13:$J$35,1))+
(C754-INDEX('Dados de Entrada'!$J$13:$J$35,MATCH(C754,'Dados de Entrada'!$J$13:$J$35,1)))*
(INDEX('Dados de Entrada'!$K$13:$K$35,MATCH(C754,'Dados de Entrada'!$J$13:$J$35,1)+1)-INDEX('Dados de Entrada'!$K$13:$K$35,MATCH(C754,'Dados de Entrada'!$J$13:$J$35,1)))/
(INDEX('Dados de Entrada'!$J$13:$J$35,MATCH(C754,'Dados de Entrada'!$J$13:$J$35,1)+1)-INDEX('Dados de Entrada'!$J$13:$J$35,MATCH(C754,'Dados de Entrada'!$J$13:$J$35,1)))
))</f>
        <v/>
      </c>
      <c r="E754" s="101" t="str">
        <f>IF(B754="","",('Dados de Entrada'!O744/'Dados de Entrada'!$Q$6)*'Dados de Entrada'!$L$4)</f>
        <v/>
      </c>
      <c r="F754" s="101" t="str">
        <f t="shared" si="64"/>
        <v/>
      </c>
      <c r="G754" s="101" t="str">
        <f>IF(B754="","",VLOOKUP(MONTH(B754),Retiradas!$P$3:$S$14,3,FALSE))</f>
        <v/>
      </c>
      <c r="H754" s="137" t="str">
        <f>IF(B754="","",(VLOOKUP(MONTH(B754),Evaporação!$D$5:$F$16,3,FALSE)/(1000*3600*24*VLOOKUP(MONTH(B754),'Dados de Entrada'!$T$11:$V$22,3,FALSE)))*Simulação!D754)</f>
        <v/>
      </c>
      <c r="I754" s="146"/>
      <c r="J754" s="138" t="str">
        <f>IF(B754="","",(E754+I754-F754-G754-H754)*3600*24*VLOOKUP(MONTH(B754),'Dados de Entrada'!$T$11:$V$22,3,FALSE))</f>
        <v/>
      </c>
      <c r="K754" s="100" t="str">
        <f>IF(B754="","",IF(J754+K753&lt;'Dados de Entrada'!$G$7,IF(Simulação!J754+K753&lt;'Dados de Entrada'!$L$7,'Dados de Entrada'!$L$7,J754+K753),'Dados de Entrada'!$G$7))</f>
        <v/>
      </c>
      <c r="L754" s="101" t="str">
        <f>IF(B754="","",IF(AND(J754&gt;0,K754='Dados de Entrada'!$G$7),(J754/(3600*24*VLOOKUP(MONTH(B754),'Dados de Entrada'!$T$11:$V$22,3,FALSE))),0))</f>
        <v/>
      </c>
      <c r="M754" s="26" t="str">
        <f t="shared" si="65"/>
        <v/>
      </c>
      <c r="N754" s="102" t="str">
        <f>IF(B754="","",IF(K754='Dados de Entrada'!$L$7,1,0))</f>
        <v/>
      </c>
      <c r="O754" s="26" t="str">
        <f t="shared" si="66"/>
        <v/>
      </c>
      <c r="P754" s="110" t="str">
        <f>IF(B754="","",'Dados de Entrada'!$L$7)</f>
        <v/>
      </c>
      <c r="Q754" s="103" t="str">
        <f t="shared" si="67"/>
        <v/>
      </c>
      <c r="U754" s="18"/>
    </row>
    <row r="755" spans="1:21" ht="14.25" customHeight="1" x14ac:dyDescent="0.25">
      <c r="A755" s="18"/>
      <c r="B755" s="99" t="str">
        <f>IF(AND(YEAR('Dados de Entrada'!N745)&gt;=$D$18,YEAR('Dados de Entrada'!N745)&lt;=$D$19),'Dados de Entrada'!N745,"")</f>
        <v/>
      </c>
      <c r="C755" s="100" t="str">
        <f t="shared" si="63"/>
        <v/>
      </c>
      <c r="D755" s="97" t="str">
        <f>IF(B755="","",IFERROR(
INDEX('Dados de Entrada'!$K$13:$K$35,MATCH(C755,'Dados de Entrada'!$J$13:$J$35,0)),
INDEX('Dados de Entrada'!$K$13:$K$35,MATCH(C755,'Dados de Entrada'!$J$13:$J$35,1))+
(C755-INDEX('Dados de Entrada'!$J$13:$J$35,MATCH(C755,'Dados de Entrada'!$J$13:$J$35,1)))*
(INDEX('Dados de Entrada'!$K$13:$K$35,MATCH(C755,'Dados de Entrada'!$J$13:$J$35,1)+1)-INDEX('Dados de Entrada'!$K$13:$K$35,MATCH(C755,'Dados de Entrada'!$J$13:$J$35,1)))/
(INDEX('Dados de Entrada'!$J$13:$J$35,MATCH(C755,'Dados de Entrada'!$J$13:$J$35,1)+1)-INDEX('Dados de Entrada'!$J$13:$J$35,MATCH(C755,'Dados de Entrada'!$J$13:$J$35,1)))
))</f>
        <v/>
      </c>
      <c r="E755" s="101" t="str">
        <f>IF(B755="","",('Dados de Entrada'!O745/'Dados de Entrada'!$Q$6)*'Dados de Entrada'!$L$4)</f>
        <v/>
      </c>
      <c r="F755" s="101" t="str">
        <f t="shared" si="64"/>
        <v/>
      </c>
      <c r="G755" s="101" t="str">
        <f>IF(B755="","",VLOOKUP(MONTH(B755),Retiradas!$P$3:$S$14,3,FALSE))</f>
        <v/>
      </c>
      <c r="H755" s="137" t="str">
        <f>IF(B755="","",(VLOOKUP(MONTH(B755),Evaporação!$D$5:$F$16,3,FALSE)/(1000*3600*24*VLOOKUP(MONTH(B755),'Dados de Entrada'!$T$11:$V$22,3,FALSE)))*Simulação!D755)</f>
        <v/>
      </c>
      <c r="I755" s="146"/>
      <c r="J755" s="138" t="str">
        <f>IF(B755="","",(E755+I755-F755-G755-H755)*3600*24*VLOOKUP(MONTH(B755),'Dados de Entrada'!$T$11:$V$22,3,FALSE))</f>
        <v/>
      </c>
      <c r="K755" s="100" t="str">
        <f>IF(B755="","",IF(J755+K754&lt;'Dados de Entrada'!$G$7,IF(Simulação!J755+K754&lt;'Dados de Entrada'!$L$7,'Dados de Entrada'!$L$7,J755+K754),'Dados de Entrada'!$G$7))</f>
        <v/>
      </c>
      <c r="L755" s="101" t="str">
        <f>IF(B755="","",IF(AND(J755&gt;0,K755='Dados de Entrada'!$G$7),(J755/(3600*24*VLOOKUP(MONTH(B755),'Dados de Entrada'!$T$11:$V$22,3,FALSE))),0))</f>
        <v/>
      </c>
      <c r="M755" s="26" t="str">
        <f t="shared" si="65"/>
        <v/>
      </c>
      <c r="N755" s="102" t="str">
        <f>IF(B755="","",IF(K755='Dados de Entrada'!$L$7,1,0))</f>
        <v/>
      </c>
      <c r="O755" s="26" t="str">
        <f t="shared" si="66"/>
        <v/>
      </c>
      <c r="P755" s="110" t="str">
        <f>IF(B755="","",'Dados de Entrada'!$L$7)</f>
        <v/>
      </c>
      <c r="Q755" s="103" t="str">
        <f t="shared" si="67"/>
        <v/>
      </c>
      <c r="U755" s="18"/>
    </row>
    <row r="756" spans="1:21" ht="14.25" customHeight="1" x14ac:dyDescent="0.25">
      <c r="A756" s="18"/>
      <c r="B756" s="99" t="str">
        <f>IF(AND(YEAR('Dados de Entrada'!N746)&gt;=$D$18,YEAR('Dados de Entrada'!N746)&lt;=$D$19),'Dados de Entrada'!N746,"")</f>
        <v/>
      </c>
      <c r="C756" s="100" t="str">
        <f t="shared" si="63"/>
        <v/>
      </c>
      <c r="D756" s="97" t="str">
        <f>IF(B756="","",IFERROR(
INDEX('Dados de Entrada'!$K$13:$K$35,MATCH(C756,'Dados de Entrada'!$J$13:$J$35,0)),
INDEX('Dados de Entrada'!$K$13:$K$35,MATCH(C756,'Dados de Entrada'!$J$13:$J$35,1))+
(C756-INDEX('Dados de Entrada'!$J$13:$J$35,MATCH(C756,'Dados de Entrada'!$J$13:$J$35,1)))*
(INDEX('Dados de Entrada'!$K$13:$K$35,MATCH(C756,'Dados de Entrada'!$J$13:$J$35,1)+1)-INDEX('Dados de Entrada'!$K$13:$K$35,MATCH(C756,'Dados de Entrada'!$J$13:$J$35,1)))/
(INDEX('Dados de Entrada'!$J$13:$J$35,MATCH(C756,'Dados de Entrada'!$J$13:$J$35,1)+1)-INDEX('Dados de Entrada'!$J$13:$J$35,MATCH(C756,'Dados de Entrada'!$J$13:$J$35,1)))
))</f>
        <v/>
      </c>
      <c r="E756" s="101" t="str">
        <f>IF(B756="","",('Dados de Entrada'!O746/'Dados de Entrada'!$Q$6)*'Dados de Entrada'!$L$4)</f>
        <v/>
      </c>
      <c r="F756" s="101" t="str">
        <f t="shared" si="64"/>
        <v/>
      </c>
      <c r="G756" s="101" t="str">
        <f>IF(B756="","",VLOOKUP(MONTH(B756),Retiradas!$P$3:$S$14,3,FALSE))</f>
        <v/>
      </c>
      <c r="H756" s="137" t="str">
        <f>IF(B756="","",(VLOOKUP(MONTH(B756),Evaporação!$D$5:$F$16,3,FALSE)/(1000*3600*24*VLOOKUP(MONTH(B756),'Dados de Entrada'!$T$11:$V$22,3,FALSE)))*Simulação!D756)</f>
        <v/>
      </c>
      <c r="I756" s="146"/>
      <c r="J756" s="138" t="str">
        <f>IF(B756="","",(E756+I756-F756-G756-H756)*3600*24*VLOOKUP(MONTH(B756),'Dados de Entrada'!$T$11:$V$22,3,FALSE))</f>
        <v/>
      </c>
      <c r="K756" s="100" t="str">
        <f>IF(B756="","",IF(J756+K755&lt;'Dados de Entrada'!$G$7,IF(Simulação!J756+K755&lt;'Dados de Entrada'!$L$7,'Dados de Entrada'!$L$7,J756+K755),'Dados de Entrada'!$G$7))</f>
        <v/>
      </c>
      <c r="L756" s="101" t="str">
        <f>IF(B756="","",IF(AND(J756&gt;0,K756='Dados de Entrada'!$G$7),(J756/(3600*24*VLOOKUP(MONTH(B756),'Dados de Entrada'!$T$11:$V$22,3,FALSE))),0))</f>
        <v/>
      </c>
      <c r="M756" s="26" t="str">
        <f t="shared" si="65"/>
        <v/>
      </c>
      <c r="N756" s="102" t="str">
        <f>IF(B756="","",IF(K756='Dados de Entrada'!$L$7,1,0))</f>
        <v/>
      </c>
      <c r="O756" s="26" t="str">
        <f t="shared" si="66"/>
        <v/>
      </c>
      <c r="P756" s="110" t="str">
        <f>IF(B756="","",'Dados de Entrada'!$L$7)</f>
        <v/>
      </c>
      <c r="Q756" s="103" t="str">
        <f t="shared" si="67"/>
        <v/>
      </c>
      <c r="U756" s="18"/>
    </row>
    <row r="757" spans="1:21" ht="14.25" customHeight="1" x14ac:dyDescent="0.25">
      <c r="A757" s="18"/>
      <c r="B757" s="99" t="str">
        <f>IF(AND(YEAR('Dados de Entrada'!N747)&gt;=$D$18,YEAR('Dados de Entrada'!N747)&lt;=$D$19),'Dados de Entrada'!N747,"")</f>
        <v/>
      </c>
      <c r="C757" s="100" t="str">
        <f t="shared" si="63"/>
        <v/>
      </c>
      <c r="D757" s="97" t="str">
        <f>IF(B757="","",IFERROR(
INDEX('Dados de Entrada'!$K$13:$K$35,MATCH(C757,'Dados de Entrada'!$J$13:$J$35,0)),
INDEX('Dados de Entrada'!$K$13:$K$35,MATCH(C757,'Dados de Entrada'!$J$13:$J$35,1))+
(C757-INDEX('Dados de Entrada'!$J$13:$J$35,MATCH(C757,'Dados de Entrada'!$J$13:$J$35,1)))*
(INDEX('Dados de Entrada'!$K$13:$K$35,MATCH(C757,'Dados de Entrada'!$J$13:$J$35,1)+1)-INDEX('Dados de Entrada'!$K$13:$K$35,MATCH(C757,'Dados de Entrada'!$J$13:$J$35,1)))/
(INDEX('Dados de Entrada'!$J$13:$J$35,MATCH(C757,'Dados de Entrada'!$J$13:$J$35,1)+1)-INDEX('Dados de Entrada'!$J$13:$J$35,MATCH(C757,'Dados de Entrada'!$J$13:$J$35,1)))
))</f>
        <v/>
      </c>
      <c r="E757" s="101" t="str">
        <f>IF(B757="","",('Dados de Entrada'!O747/'Dados de Entrada'!$Q$6)*'Dados de Entrada'!$L$4)</f>
        <v/>
      </c>
      <c r="F757" s="101" t="str">
        <f t="shared" si="64"/>
        <v/>
      </c>
      <c r="G757" s="101" t="str">
        <f>IF(B757="","",VLOOKUP(MONTH(B757),Retiradas!$P$3:$S$14,3,FALSE))</f>
        <v/>
      </c>
      <c r="H757" s="137" t="str">
        <f>IF(B757="","",(VLOOKUP(MONTH(B757),Evaporação!$D$5:$F$16,3,FALSE)/(1000*3600*24*VLOOKUP(MONTH(B757),'Dados de Entrada'!$T$11:$V$22,3,FALSE)))*Simulação!D757)</f>
        <v/>
      </c>
      <c r="I757" s="146"/>
      <c r="J757" s="138" t="str">
        <f>IF(B757="","",(E757+I757-F757-G757-H757)*3600*24*VLOOKUP(MONTH(B757),'Dados de Entrada'!$T$11:$V$22,3,FALSE))</f>
        <v/>
      </c>
      <c r="K757" s="100" t="str">
        <f>IF(B757="","",IF(J757+K756&lt;'Dados de Entrada'!$G$7,IF(Simulação!J757+K756&lt;'Dados de Entrada'!$L$7,'Dados de Entrada'!$L$7,J757+K756),'Dados de Entrada'!$G$7))</f>
        <v/>
      </c>
      <c r="L757" s="101" t="str">
        <f>IF(B757="","",IF(AND(J757&gt;0,K757='Dados de Entrada'!$G$7),(J757/(3600*24*VLOOKUP(MONTH(B757),'Dados de Entrada'!$T$11:$V$22,3,FALSE))),0))</f>
        <v/>
      </c>
      <c r="M757" s="26" t="str">
        <f t="shared" si="65"/>
        <v/>
      </c>
      <c r="N757" s="102" t="str">
        <f>IF(B757="","",IF(K757='Dados de Entrada'!$L$7,1,0))</f>
        <v/>
      </c>
      <c r="O757" s="26" t="str">
        <f t="shared" si="66"/>
        <v/>
      </c>
      <c r="P757" s="110" t="str">
        <f>IF(B757="","",'Dados de Entrada'!$L$7)</f>
        <v/>
      </c>
      <c r="Q757" s="103" t="str">
        <f t="shared" si="67"/>
        <v/>
      </c>
      <c r="U757" s="18"/>
    </row>
    <row r="758" spans="1:21" ht="14.25" customHeight="1" x14ac:dyDescent="0.25">
      <c r="A758" s="18"/>
      <c r="B758" s="99" t="str">
        <f>IF(AND(YEAR('Dados de Entrada'!N748)&gt;=$D$18,YEAR('Dados de Entrada'!N748)&lt;=$D$19),'Dados de Entrada'!N748,"")</f>
        <v/>
      </c>
      <c r="C758" s="100" t="str">
        <f t="shared" si="63"/>
        <v/>
      </c>
      <c r="D758" s="97" t="str">
        <f>IF(B758="","",IFERROR(
INDEX('Dados de Entrada'!$K$13:$K$35,MATCH(C758,'Dados de Entrada'!$J$13:$J$35,0)),
INDEX('Dados de Entrada'!$K$13:$K$35,MATCH(C758,'Dados de Entrada'!$J$13:$J$35,1))+
(C758-INDEX('Dados de Entrada'!$J$13:$J$35,MATCH(C758,'Dados de Entrada'!$J$13:$J$35,1)))*
(INDEX('Dados de Entrada'!$K$13:$K$35,MATCH(C758,'Dados de Entrada'!$J$13:$J$35,1)+1)-INDEX('Dados de Entrada'!$K$13:$K$35,MATCH(C758,'Dados de Entrada'!$J$13:$J$35,1)))/
(INDEX('Dados de Entrada'!$J$13:$J$35,MATCH(C758,'Dados de Entrada'!$J$13:$J$35,1)+1)-INDEX('Dados de Entrada'!$J$13:$J$35,MATCH(C758,'Dados de Entrada'!$J$13:$J$35,1)))
))</f>
        <v/>
      </c>
      <c r="E758" s="101" t="str">
        <f>IF(B758="","",('Dados de Entrada'!O748/'Dados de Entrada'!$Q$6)*'Dados de Entrada'!$L$4)</f>
        <v/>
      </c>
      <c r="F758" s="101" t="str">
        <f t="shared" si="64"/>
        <v/>
      </c>
      <c r="G758" s="101" t="str">
        <f>IF(B758="","",VLOOKUP(MONTH(B758),Retiradas!$P$3:$S$14,3,FALSE))</f>
        <v/>
      </c>
      <c r="H758" s="137" t="str">
        <f>IF(B758="","",(VLOOKUP(MONTH(B758),Evaporação!$D$5:$F$16,3,FALSE)/(1000*3600*24*VLOOKUP(MONTH(B758),'Dados de Entrada'!$T$11:$V$22,3,FALSE)))*Simulação!D758)</f>
        <v/>
      </c>
      <c r="I758" s="146"/>
      <c r="J758" s="138" t="str">
        <f>IF(B758="","",(E758+I758-F758-G758-H758)*3600*24*VLOOKUP(MONTH(B758),'Dados de Entrada'!$T$11:$V$22,3,FALSE))</f>
        <v/>
      </c>
      <c r="K758" s="100" t="str">
        <f>IF(B758="","",IF(J758+K757&lt;'Dados de Entrada'!$G$7,IF(Simulação!J758+K757&lt;'Dados de Entrada'!$L$7,'Dados de Entrada'!$L$7,J758+K757),'Dados de Entrada'!$G$7))</f>
        <v/>
      </c>
      <c r="L758" s="101" t="str">
        <f>IF(B758="","",IF(AND(J758&gt;0,K758='Dados de Entrada'!$G$7),(J758/(3600*24*VLOOKUP(MONTH(B758),'Dados de Entrada'!$T$11:$V$22,3,FALSE))),0))</f>
        <v/>
      </c>
      <c r="M758" s="26" t="str">
        <f t="shared" si="65"/>
        <v/>
      </c>
      <c r="N758" s="102" t="str">
        <f>IF(B758="","",IF(K758='Dados de Entrada'!$L$7,1,0))</f>
        <v/>
      </c>
      <c r="O758" s="26" t="str">
        <f t="shared" si="66"/>
        <v/>
      </c>
      <c r="P758" s="110" t="str">
        <f>IF(B758="","",'Dados de Entrada'!$L$7)</f>
        <v/>
      </c>
      <c r="Q758" s="103" t="str">
        <f t="shared" si="67"/>
        <v/>
      </c>
      <c r="U758" s="18"/>
    </row>
    <row r="759" spans="1:21" ht="14.25" customHeight="1" x14ac:dyDescent="0.25">
      <c r="A759" s="18"/>
      <c r="B759" s="99" t="str">
        <f>IF(AND(YEAR('Dados de Entrada'!N749)&gt;=$D$18,YEAR('Dados de Entrada'!N749)&lt;=$D$19),'Dados de Entrada'!N749,"")</f>
        <v/>
      </c>
      <c r="C759" s="100" t="str">
        <f t="shared" si="63"/>
        <v/>
      </c>
      <c r="D759" s="97" t="str">
        <f>IF(B759="","",IFERROR(
INDEX('Dados de Entrada'!$K$13:$K$35,MATCH(C759,'Dados de Entrada'!$J$13:$J$35,0)),
INDEX('Dados de Entrada'!$K$13:$K$35,MATCH(C759,'Dados de Entrada'!$J$13:$J$35,1))+
(C759-INDEX('Dados de Entrada'!$J$13:$J$35,MATCH(C759,'Dados de Entrada'!$J$13:$J$35,1)))*
(INDEX('Dados de Entrada'!$K$13:$K$35,MATCH(C759,'Dados de Entrada'!$J$13:$J$35,1)+1)-INDEX('Dados de Entrada'!$K$13:$K$35,MATCH(C759,'Dados de Entrada'!$J$13:$J$35,1)))/
(INDEX('Dados de Entrada'!$J$13:$J$35,MATCH(C759,'Dados de Entrada'!$J$13:$J$35,1)+1)-INDEX('Dados de Entrada'!$J$13:$J$35,MATCH(C759,'Dados de Entrada'!$J$13:$J$35,1)))
))</f>
        <v/>
      </c>
      <c r="E759" s="101" t="str">
        <f>IF(B759="","",('Dados de Entrada'!O749/'Dados de Entrada'!$Q$6)*'Dados de Entrada'!$L$4)</f>
        <v/>
      </c>
      <c r="F759" s="101" t="str">
        <f t="shared" si="64"/>
        <v/>
      </c>
      <c r="G759" s="101" t="str">
        <f>IF(B759="","",VLOOKUP(MONTH(B759),Retiradas!$P$3:$S$14,3,FALSE))</f>
        <v/>
      </c>
      <c r="H759" s="137" t="str">
        <f>IF(B759="","",(VLOOKUP(MONTH(B759),Evaporação!$D$5:$F$16,3,FALSE)/(1000*3600*24*VLOOKUP(MONTH(B759),'Dados de Entrada'!$T$11:$V$22,3,FALSE)))*Simulação!D759)</f>
        <v/>
      </c>
      <c r="I759" s="146"/>
      <c r="J759" s="138" t="str">
        <f>IF(B759="","",(E759+I759-F759-G759-H759)*3600*24*VLOOKUP(MONTH(B759),'Dados de Entrada'!$T$11:$V$22,3,FALSE))</f>
        <v/>
      </c>
      <c r="K759" s="100" t="str">
        <f>IF(B759="","",IF(J759+K758&lt;'Dados de Entrada'!$G$7,IF(Simulação!J759+K758&lt;'Dados de Entrada'!$L$7,'Dados de Entrada'!$L$7,J759+K758),'Dados de Entrada'!$G$7))</f>
        <v/>
      </c>
      <c r="L759" s="101" t="str">
        <f>IF(B759="","",IF(AND(J759&gt;0,K759='Dados de Entrada'!$G$7),(J759/(3600*24*VLOOKUP(MONTH(B759),'Dados de Entrada'!$T$11:$V$22,3,FALSE))),0))</f>
        <v/>
      </c>
      <c r="M759" s="26" t="str">
        <f t="shared" si="65"/>
        <v/>
      </c>
      <c r="N759" s="102" t="str">
        <f>IF(B759="","",IF(K759='Dados de Entrada'!$L$7,1,0))</f>
        <v/>
      </c>
      <c r="O759" s="26" t="str">
        <f t="shared" si="66"/>
        <v/>
      </c>
      <c r="P759" s="110" t="str">
        <f>IF(B759="","",'Dados de Entrada'!$L$7)</f>
        <v/>
      </c>
      <c r="Q759" s="103" t="str">
        <f t="shared" si="67"/>
        <v/>
      </c>
      <c r="U759" s="18"/>
    </row>
    <row r="760" spans="1:21" ht="14.25" customHeight="1" x14ac:dyDescent="0.25">
      <c r="A760" s="18"/>
      <c r="B760" s="99" t="str">
        <f>IF(AND(YEAR('Dados de Entrada'!N750)&gt;=$D$18,YEAR('Dados de Entrada'!N750)&lt;=$D$19),'Dados de Entrada'!N750,"")</f>
        <v/>
      </c>
      <c r="C760" s="100" t="str">
        <f t="shared" si="63"/>
        <v/>
      </c>
      <c r="D760" s="97" t="str">
        <f>IF(B760="","",IFERROR(
INDEX('Dados de Entrada'!$K$13:$K$35,MATCH(C760,'Dados de Entrada'!$J$13:$J$35,0)),
INDEX('Dados de Entrada'!$K$13:$K$35,MATCH(C760,'Dados de Entrada'!$J$13:$J$35,1))+
(C760-INDEX('Dados de Entrada'!$J$13:$J$35,MATCH(C760,'Dados de Entrada'!$J$13:$J$35,1)))*
(INDEX('Dados de Entrada'!$K$13:$K$35,MATCH(C760,'Dados de Entrada'!$J$13:$J$35,1)+1)-INDEX('Dados de Entrada'!$K$13:$K$35,MATCH(C760,'Dados de Entrada'!$J$13:$J$35,1)))/
(INDEX('Dados de Entrada'!$J$13:$J$35,MATCH(C760,'Dados de Entrada'!$J$13:$J$35,1)+1)-INDEX('Dados de Entrada'!$J$13:$J$35,MATCH(C760,'Dados de Entrada'!$J$13:$J$35,1)))
))</f>
        <v/>
      </c>
      <c r="E760" s="101" t="str">
        <f>IF(B760="","",('Dados de Entrada'!O750/'Dados de Entrada'!$Q$6)*'Dados de Entrada'!$L$4)</f>
        <v/>
      </c>
      <c r="F760" s="101" t="str">
        <f t="shared" si="64"/>
        <v/>
      </c>
      <c r="G760" s="101" t="str">
        <f>IF(B760="","",VLOOKUP(MONTH(B760),Retiradas!$P$3:$S$14,3,FALSE))</f>
        <v/>
      </c>
      <c r="H760" s="137" t="str">
        <f>IF(B760="","",(VLOOKUP(MONTH(B760),Evaporação!$D$5:$F$16,3,FALSE)/(1000*3600*24*VLOOKUP(MONTH(B760),'Dados de Entrada'!$T$11:$V$22,3,FALSE)))*Simulação!D760)</f>
        <v/>
      </c>
      <c r="I760" s="146"/>
      <c r="J760" s="138" t="str">
        <f>IF(B760="","",(E760+I760-F760-G760-H760)*3600*24*VLOOKUP(MONTH(B760),'Dados de Entrada'!$T$11:$V$22,3,FALSE))</f>
        <v/>
      </c>
      <c r="K760" s="100" t="str">
        <f>IF(B760="","",IF(J760+K759&lt;'Dados de Entrada'!$G$7,IF(Simulação!J760+K759&lt;'Dados de Entrada'!$L$7,'Dados de Entrada'!$L$7,J760+K759),'Dados de Entrada'!$G$7))</f>
        <v/>
      </c>
      <c r="L760" s="101" t="str">
        <f>IF(B760="","",IF(AND(J760&gt;0,K760='Dados de Entrada'!$G$7),(J760/(3600*24*VLOOKUP(MONTH(B760),'Dados de Entrada'!$T$11:$V$22,3,FALSE))),0))</f>
        <v/>
      </c>
      <c r="M760" s="26" t="str">
        <f t="shared" si="65"/>
        <v/>
      </c>
      <c r="N760" s="102" t="str">
        <f>IF(B760="","",IF(K760='Dados de Entrada'!$L$7,1,0))</f>
        <v/>
      </c>
      <c r="O760" s="26" t="str">
        <f t="shared" si="66"/>
        <v/>
      </c>
      <c r="P760" s="110" t="str">
        <f>IF(B760="","",'Dados de Entrada'!$L$7)</f>
        <v/>
      </c>
      <c r="Q760" s="103" t="str">
        <f t="shared" si="67"/>
        <v/>
      </c>
      <c r="U760" s="18"/>
    </row>
    <row r="761" spans="1:21" ht="14.25" customHeight="1" x14ac:dyDescent="0.25">
      <c r="A761" s="18"/>
      <c r="B761" s="99" t="str">
        <f>IF(AND(YEAR('Dados de Entrada'!N751)&gt;=$D$18,YEAR('Dados de Entrada'!N751)&lt;=$D$19),'Dados de Entrada'!N751,"")</f>
        <v/>
      </c>
      <c r="C761" s="100" t="str">
        <f t="shared" si="63"/>
        <v/>
      </c>
      <c r="D761" s="97" t="str">
        <f>IF(B761="","",IFERROR(
INDEX('Dados de Entrada'!$K$13:$K$35,MATCH(C761,'Dados de Entrada'!$J$13:$J$35,0)),
INDEX('Dados de Entrada'!$K$13:$K$35,MATCH(C761,'Dados de Entrada'!$J$13:$J$35,1))+
(C761-INDEX('Dados de Entrada'!$J$13:$J$35,MATCH(C761,'Dados de Entrada'!$J$13:$J$35,1)))*
(INDEX('Dados de Entrada'!$K$13:$K$35,MATCH(C761,'Dados de Entrada'!$J$13:$J$35,1)+1)-INDEX('Dados de Entrada'!$K$13:$K$35,MATCH(C761,'Dados de Entrada'!$J$13:$J$35,1)))/
(INDEX('Dados de Entrada'!$J$13:$J$35,MATCH(C761,'Dados de Entrada'!$J$13:$J$35,1)+1)-INDEX('Dados de Entrada'!$J$13:$J$35,MATCH(C761,'Dados de Entrada'!$J$13:$J$35,1)))
))</f>
        <v/>
      </c>
      <c r="E761" s="101" t="str">
        <f>IF(B761="","",('Dados de Entrada'!O751/'Dados de Entrada'!$Q$6)*'Dados de Entrada'!$L$4)</f>
        <v/>
      </c>
      <c r="F761" s="101" t="str">
        <f t="shared" si="64"/>
        <v/>
      </c>
      <c r="G761" s="101" t="str">
        <f>IF(B761="","",VLOOKUP(MONTH(B761),Retiradas!$P$3:$S$14,3,FALSE))</f>
        <v/>
      </c>
      <c r="H761" s="137" t="str">
        <f>IF(B761="","",(VLOOKUP(MONTH(B761),Evaporação!$D$5:$F$16,3,FALSE)/(1000*3600*24*VLOOKUP(MONTH(B761),'Dados de Entrada'!$T$11:$V$22,3,FALSE)))*Simulação!D761)</f>
        <v/>
      </c>
      <c r="I761" s="146"/>
      <c r="J761" s="138" t="str">
        <f>IF(B761="","",(E761+I761-F761-G761-H761)*3600*24*VLOOKUP(MONTH(B761),'Dados de Entrada'!$T$11:$V$22,3,FALSE))</f>
        <v/>
      </c>
      <c r="K761" s="100" t="str">
        <f>IF(B761="","",IF(J761+K760&lt;'Dados de Entrada'!$G$7,IF(Simulação!J761+K760&lt;'Dados de Entrada'!$L$7,'Dados de Entrada'!$L$7,J761+K760),'Dados de Entrada'!$G$7))</f>
        <v/>
      </c>
      <c r="L761" s="101" t="str">
        <f>IF(B761="","",IF(AND(J761&gt;0,K761='Dados de Entrada'!$G$7),(J761/(3600*24*VLOOKUP(MONTH(B761),'Dados de Entrada'!$T$11:$V$22,3,FALSE))),0))</f>
        <v/>
      </c>
      <c r="M761" s="26" t="str">
        <f t="shared" si="65"/>
        <v/>
      </c>
      <c r="N761" s="102" t="str">
        <f>IF(B761="","",IF(K761='Dados de Entrada'!$L$7,1,0))</f>
        <v/>
      </c>
      <c r="O761" s="26" t="str">
        <f t="shared" si="66"/>
        <v/>
      </c>
      <c r="P761" s="110" t="str">
        <f>IF(B761="","",'Dados de Entrada'!$L$7)</f>
        <v/>
      </c>
      <c r="Q761" s="103" t="str">
        <f t="shared" si="67"/>
        <v/>
      </c>
      <c r="U761" s="18"/>
    </row>
    <row r="762" spans="1:21" ht="14.25" customHeight="1" x14ac:dyDescent="0.25">
      <c r="A762" s="18"/>
      <c r="B762" s="99" t="str">
        <f>IF(AND(YEAR('Dados de Entrada'!N752)&gt;=$D$18,YEAR('Dados de Entrada'!N752)&lt;=$D$19),'Dados de Entrada'!N752,"")</f>
        <v/>
      </c>
      <c r="C762" s="100" t="str">
        <f t="shared" si="63"/>
        <v/>
      </c>
      <c r="D762" s="97" t="str">
        <f>IF(B762="","",IFERROR(
INDEX('Dados de Entrada'!$K$13:$K$35,MATCH(C762,'Dados de Entrada'!$J$13:$J$35,0)),
INDEX('Dados de Entrada'!$K$13:$K$35,MATCH(C762,'Dados de Entrada'!$J$13:$J$35,1))+
(C762-INDEX('Dados de Entrada'!$J$13:$J$35,MATCH(C762,'Dados de Entrada'!$J$13:$J$35,1)))*
(INDEX('Dados de Entrada'!$K$13:$K$35,MATCH(C762,'Dados de Entrada'!$J$13:$J$35,1)+1)-INDEX('Dados de Entrada'!$K$13:$K$35,MATCH(C762,'Dados de Entrada'!$J$13:$J$35,1)))/
(INDEX('Dados de Entrada'!$J$13:$J$35,MATCH(C762,'Dados de Entrada'!$J$13:$J$35,1)+1)-INDEX('Dados de Entrada'!$J$13:$J$35,MATCH(C762,'Dados de Entrada'!$J$13:$J$35,1)))
))</f>
        <v/>
      </c>
      <c r="E762" s="101" t="str">
        <f>IF(B762="","",('Dados de Entrada'!O752/'Dados de Entrada'!$Q$6)*'Dados de Entrada'!$L$4)</f>
        <v/>
      </c>
      <c r="F762" s="101" t="str">
        <f t="shared" si="64"/>
        <v/>
      </c>
      <c r="G762" s="101" t="str">
        <f>IF(B762="","",VLOOKUP(MONTH(B762),Retiradas!$P$3:$S$14,3,FALSE))</f>
        <v/>
      </c>
      <c r="H762" s="137" t="str">
        <f>IF(B762="","",(VLOOKUP(MONTH(B762),Evaporação!$D$5:$F$16,3,FALSE)/(1000*3600*24*VLOOKUP(MONTH(B762),'Dados de Entrada'!$T$11:$V$22,3,FALSE)))*Simulação!D762)</f>
        <v/>
      </c>
      <c r="I762" s="146"/>
      <c r="J762" s="138" t="str">
        <f>IF(B762="","",(E762+I762-F762-G762-H762)*3600*24*VLOOKUP(MONTH(B762),'Dados de Entrada'!$T$11:$V$22,3,FALSE))</f>
        <v/>
      </c>
      <c r="K762" s="100" t="str">
        <f>IF(B762="","",IF(J762+K761&lt;'Dados de Entrada'!$G$7,IF(Simulação!J762+K761&lt;'Dados de Entrada'!$L$7,'Dados de Entrada'!$L$7,J762+K761),'Dados de Entrada'!$G$7))</f>
        <v/>
      </c>
      <c r="L762" s="101" t="str">
        <f>IF(B762="","",IF(AND(J762&gt;0,K762='Dados de Entrada'!$G$7),(J762/(3600*24*VLOOKUP(MONTH(B762),'Dados de Entrada'!$T$11:$V$22,3,FALSE))),0))</f>
        <v/>
      </c>
      <c r="M762" s="26" t="str">
        <f t="shared" si="65"/>
        <v/>
      </c>
      <c r="N762" s="102" t="str">
        <f>IF(B762="","",IF(K762='Dados de Entrada'!$L$7,1,0))</f>
        <v/>
      </c>
      <c r="O762" s="26" t="str">
        <f t="shared" si="66"/>
        <v/>
      </c>
      <c r="P762" s="110" t="str">
        <f>IF(B762="","",'Dados de Entrada'!$L$7)</f>
        <v/>
      </c>
      <c r="Q762" s="103" t="str">
        <f t="shared" si="67"/>
        <v/>
      </c>
      <c r="U762" s="18"/>
    </row>
    <row r="763" spans="1:21" ht="14.25" customHeight="1" x14ac:dyDescent="0.25">
      <c r="A763" s="18"/>
      <c r="B763" s="99" t="str">
        <f>IF(AND(YEAR('Dados de Entrada'!N753)&gt;=$D$18,YEAR('Dados de Entrada'!N753)&lt;=$D$19),'Dados de Entrada'!N753,"")</f>
        <v/>
      </c>
      <c r="C763" s="100" t="str">
        <f t="shared" si="63"/>
        <v/>
      </c>
      <c r="D763" s="97" t="str">
        <f>IF(B763="","",IFERROR(
INDEX('Dados de Entrada'!$K$13:$K$35,MATCH(C763,'Dados de Entrada'!$J$13:$J$35,0)),
INDEX('Dados de Entrada'!$K$13:$K$35,MATCH(C763,'Dados de Entrada'!$J$13:$J$35,1))+
(C763-INDEX('Dados de Entrada'!$J$13:$J$35,MATCH(C763,'Dados de Entrada'!$J$13:$J$35,1)))*
(INDEX('Dados de Entrada'!$K$13:$K$35,MATCH(C763,'Dados de Entrada'!$J$13:$J$35,1)+1)-INDEX('Dados de Entrada'!$K$13:$K$35,MATCH(C763,'Dados de Entrada'!$J$13:$J$35,1)))/
(INDEX('Dados de Entrada'!$J$13:$J$35,MATCH(C763,'Dados de Entrada'!$J$13:$J$35,1)+1)-INDEX('Dados de Entrada'!$J$13:$J$35,MATCH(C763,'Dados de Entrada'!$J$13:$J$35,1)))
))</f>
        <v/>
      </c>
      <c r="E763" s="101" t="str">
        <f>IF(B763="","",('Dados de Entrada'!O753/'Dados de Entrada'!$Q$6)*'Dados de Entrada'!$L$4)</f>
        <v/>
      </c>
      <c r="F763" s="101" t="str">
        <f t="shared" si="64"/>
        <v/>
      </c>
      <c r="G763" s="101" t="str">
        <f>IF(B763="","",VLOOKUP(MONTH(B763),Retiradas!$P$3:$S$14,3,FALSE))</f>
        <v/>
      </c>
      <c r="H763" s="137" t="str">
        <f>IF(B763="","",(VLOOKUP(MONTH(B763),Evaporação!$D$5:$F$16,3,FALSE)/(1000*3600*24*VLOOKUP(MONTH(B763),'Dados de Entrada'!$T$11:$V$22,3,FALSE)))*Simulação!D763)</f>
        <v/>
      </c>
      <c r="I763" s="146"/>
      <c r="J763" s="138" t="str">
        <f>IF(B763="","",(E763+I763-F763-G763-H763)*3600*24*VLOOKUP(MONTH(B763),'Dados de Entrada'!$T$11:$V$22,3,FALSE))</f>
        <v/>
      </c>
      <c r="K763" s="100" t="str">
        <f>IF(B763="","",IF(J763+K762&lt;'Dados de Entrada'!$G$7,IF(Simulação!J763+K762&lt;'Dados de Entrada'!$L$7,'Dados de Entrada'!$L$7,J763+K762),'Dados de Entrada'!$G$7))</f>
        <v/>
      </c>
      <c r="L763" s="101" t="str">
        <f>IF(B763="","",IF(AND(J763&gt;0,K763='Dados de Entrada'!$G$7),(J763/(3600*24*VLOOKUP(MONTH(B763),'Dados de Entrada'!$T$11:$V$22,3,FALSE))),0))</f>
        <v/>
      </c>
      <c r="M763" s="26" t="str">
        <f t="shared" si="65"/>
        <v/>
      </c>
      <c r="N763" s="102" t="str">
        <f>IF(B763="","",IF(K763='Dados de Entrada'!$L$7,1,0))</f>
        <v/>
      </c>
      <c r="O763" s="26" t="str">
        <f t="shared" si="66"/>
        <v/>
      </c>
      <c r="P763" s="110" t="str">
        <f>IF(B763="","",'Dados de Entrada'!$L$7)</f>
        <v/>
      </c>
      <c r="Q763" s="103" t="str">
        <f t="shared" si="67"/>
        <v/>
      </c>
      <c r="U763" s="18"/>
    </row>
    <row r="764" spans="1:21" ht="14.25" customHeight="1" x14ac:dyDescent="0.25">
      <c r="A764" s="18"/>
      <c r="B764" s="99" t="str">
        <f>IF(AND(YEAR('Dados de Entrada'!N754)&gt;=$D$18,YEAR('Dados de Entrada'!N754)&lt;=$D$19),'Dados de Entrada'!N754,"")</f>
        <v/>
      </c>
      <c r="C764" s="100" t="str">
        <f t="shared" si="63"/>
        <v/>
      </c>
      <c r="D764" s="97" t="str">
        <f>IF(B764="","",IFERROR(
INDEX('Dados de Entrada'!$K$13:$K$35,MATCH(C764,'Dados de Entrada'!$J$13:$J$35,0)),
INDEX('Dados de Entrada'!$K$13:$K$35,MATCH(C764,'Dados de Entrada'!$J$13:$J$35,1))+
(C764-INDEX('Dados de Entrada'!$J$13:$J$35,MATCH(C764,'Dados de Entrada'!$J$13:$J$35,1)))*
(INDEX('Dados de Entrada'!$K$13:$K$35,MATCH(C764,'Dados de Entrada'!$J$13:$J$35,1)+1)-INDEX('Dados de Entrada'!$K$13:$K$35,MATCH(C764,'Dados de Entrada'!$J$13:$J$35,1)))/
(INDEX('Dados de Entrada'!$J$13:$J$35,MATCH(C764,'Dados de Entrada'!$J$13:$J$35,1)+1)-INDEX('Dados de Entrada'!$J$13:$J$35,MATCH(C764,'Dados de Entrada'!$J$13:$J$35,1)))
))</f>
        <v/>
      </c>
      <c r="E764" s="101" t="str">
        <f>IF(B764="","",('Dados de Entrada'!O754/'Dados de Entrada'!$Q$6)*'Dados de Entrada'!$L$4)</f>
        <v/>
      </c>
      <c r="F764" s="101" t="str">
        <f t="shared" si="64"/>
        <v/>
      </c>
      <c r="G764" s="101" t="str">
        <f>IF(B764="","",VLOOKUP(MONTH(B764),Retiradas!$P$3:$S$14,3,FALSE))</f>
        <v/>
      </c>
      <c r="H764" s="137" t="str">
        <f>IF(B764="","",(VLOOKUP(MONTH(B764),Evaporação!$D$5:$F$16,3,FALSE)/(1000*3600*24*VLOOKUP(MONTH(B764),'Dados de Entrada'!$T$11:$V$22,3,FALSE)))*Simulação!D764)</f>
        <v/>
      </c>
      <c r="I764" s="146"/>
      <c r="J764" s="138" t="str">
        <f>IF(B764="","",(E764+I764-F764-G764-H764)*3600*24*VLOOKUP(MONTH(B764),'Dados de Entrada'!$T$11:$V$22,3,FALSE))</f>
        <v/>
      </c>
      <c r="K764" s="100" t="str">
        <f>IF(B764="","",IF(J764+K763&lt;'Dados de Entrada'!$G$7,IF(Simulação!J764+K763&lt;'Dados de Entrada'!$L$7,'Dados de Entrada'!$L$7,J764+K763),'Dados de Entrada'!$G$7))</f>
        <v/>
      </c>
      <c r="L764" s="101" t="str">
        <f>IF(B764="","",IF(AND(J764&gt;0,K764='Dados de Entrada'!$G$7),(J764/(3600*24*VLOOKUP(MONTH(B764),'Dados de Entrada'!$T$11:$V$22,3,FALSE))),0))</f>
        <v/>
      </c>
      <c r="M764" s="26" t="str">
        <f t="shared" si="65"/>
        <v/>
      </c>
      <c r="N764" s="102" t="str">
        <f>IF(B764="","",IF(K764='Dados de Entrada'!$L$7,1,0))</f>
        <v/>
      </c>
      <c r="O764" s="26" t="str">
        <f t="shared" si="66"/>
        <v/>
      </c>
      <c r="P764" s="110" t="str">
        <f>IF(B764="","",'Dados de Entrada'!$L$7)</f>
        <v/>
      </c>
      <c r="Q764" s="103" t="str">
        <f t="shared" si="67"/>
        <v/>
      </c>
      <c r="U764" s="18"/>
    </row>
    <row r="765" spans="1:21" ht="14.25" customHeight="1" x14ac:dyDescent="0.25">
      <c r="A765" s="18"/>
      <c r="B765" s="99" t="str">
        <f>IF(AND(YEAR('Dados de Entrada'!N755)&gt;=$D$18,YEAR('Dados de Entrada'!N755)&lt;=$D$19),'Dados de Entrada'!N755,"")</f>
        <v/>
      </c>
      <c r="C765" s="100" t="str">
        <f t="shared" si="63"/>
        <v/>
      </c>
      <c r="D765" s="97" t="str">
        <f>IF(B765="","",IFERROR(
INDEX('Dados de Entrada'!$K$13:$K$35,MATCH(C765,'Dados de Entrada'!$J$13:$J$35,0)),
INDEX('Dados de Entrada'!$K$13:$K$35,MATCH(C765,'Dados de Entrada'!$J$13:$J$35,1))+
(C765-INDEX('Dados de Entrada'!$J$13:$J$35,MATCH(C765,'Dados de Entrada'!$J$13:$J$35,1)))*
(INDEX('Dados de Entrada'!$K$13:$K$35,MATCH(C765,'Dados de Entrada'!$J$13:$J$35,1)+1)-INDEX('Dados de Entrada'!$K$13:$K$35,MATCH(C765,'Dados de Entrada'!$J$13:$J$35,1)))/
(INDEX('Dados de Entrada'!$J$13:$J$35,MATCH(C765,'Dados de Entrada'!$J$13:$J$35,1)+1)-INDEX('Dados de Entrada'!$J$13:$J$35,MATCH(C765,'Dados de Entrada'!$J$13:$J$35,1)))
))</f>
        <v/>
      </c>
      <c r="E765" s="101" t="str">
        <f>IF(B765="","",('Dados de Entrada'!O755/'Dados de Entrada'!$Q$6)*'Dados de Entrada'!$L$4)</f>
        <v/>
      </c>
      <c r="F765" s="101" t="str">
        <f t="shared" si="64"/>
        <v/>
      </c>
      <c r="G765" s="101" t="str">
        <f>IF(B765="","",VLOOKUP(MONTH(B765),Retiradas!$P$3:$S$14,3,FALSE))</f>
        <v/>
      </c>
      <c r="H765" s="137" t="str">
        <f>IF(B765="","",(VLOOKUP(MONTH(B765),Evaporação!$D$5:$F$16,3,FALSE)/(1000*3600*24*VLOOKUP(MONTH(B765),'Dados de Entrada'!$T$11:$V$22,3,FALSE)))*Simulação!D765)</f>
        <v/>
      </c>
      <c r="I765" s="146"/>
      <c r="J765" s="138" t="str">
        <f>IF(B765="","",(E765+I765-F765-G765-H765)*3600*24*VLOOKUP(MONTH(B765),'Dados de Entrada'!$T$11:$V$22,3,FALSE))</f>
        <v/>
      </c>
      <c r="K765" s="100" t="str">
        <f>IF(B765="","",IF(J765+K764&lt;'Dados de Entrada'!$G$7,IF(Simulação!J765+K764&lt;'Dados de Entrada'!$L$7,'Dados de Entrada'!$L$7,J765+K764),'Dados de Entrada'!$G$7))</f>
        <v/>
      </c>
      <c r="L765" s="101" t="str">
        <f>IF(B765="","",IF(AND(J765&gt;0,K765='Dados de Entrada'!$G$7),(J765/(3600*24*VLOOKUP(MONTH(B765),'Dados de Entrada'!$T$11:$V$22,3,FALSE))),0))</f>
        <v/>
      </c>
      <c r="M765" s="26" t="str">
        <f t="shared" si="65"/>
        <v/>
      </c>
      <c r="N765" s="102" t="str">
        <f>IF(B765="","",IF(K765='Dados de Entrada'!$L$7,1,0))</f>
        <v/>
      </c>
      <c r="O765" s="26" t="str">
        <f t="shared" si="66"/>
        <v/>
      </c>
      <c r="P765" s="110" t="str">
        <f>IF(B765="","",'Dados de Entrada'!$L$7)</f>
        <v/>
      </c>
      <c r="Q765" s="103" t="str">
        <f t="shared" si="67"/>
        <v/>
      </c>
      <c r="U765" s="18"/>
    </row>
    <row r="766" spans="1:21" ht="14.25" customHeight="1" x14ac:dyDescent="0.25">
      <c r="A766" s="18"/>
      <c r="B766" s="99" t="str">
        <f>IF(AND(YEAR('Dados de Entrada'!N756)&gt;=$D$18,YEAR('Dados de Entrada'!N756)&lt;=$D$19),'Dados de Entrada'!N756,"")</f>
        <v/>
      </c>
      <c r="C766" s="100" t="str">
        <f t="shared" ref="C766:C829" si="68">IF(B766="","",K765)</f>
        <v/>
      </c>
      <c r="D766" s="97" t="str">
        <f>IF(B766="","",IFERROR(
INDEX('Dados de Entrada'!$K$13:$K$35,MATCH(C766,'Dados de Entrada'!$J$13:$J$35,0)),
INDEX('Dados de Entrada'!$K$13:$K$35,MATCH(C766,'Dados de Entrada'!$J$13:$J$35,1))+
(C766-INDEX('Dados de Entrada'!$J$13:$J$35,MATCH(C766,'Dados de Entrada'!$J$13:$J$35,1)))*
(INDEX('Dados de Entrada'!$K$13:$K$35,MATCH(C766,'Dados de Entrada'!$J$13:$J$35,1)+1)-INDEX('Dados de Entrada'!$K$13:$K$35,MATCH(C766,'Dados de Entrada'!$J$13:$J$35,1)))/
(INDEX('Dados de Entrada'!$J$13:$J$35,MATCH(C766,'Dados de Entrada'!$J$13:$J$35,1)+1)-INDEX('Dados de Entrada'!$J$13:$J$35,MATCH(C766,'Dados de Entrada'!$J$13:$J$35,1)))
))</f>
        <v/>
      </c>
      <c r="E766" s="101" t="str">
        <f>IF(B766="","",('Dados de Entrada'!O756/'Dados de Entrada'!$Q$6)*'Dados de Entrada'!$L$4)</f>
        <v/>
      </c>
      <c r="F766" s="101" t="str">
        <f t="shared" ref="F766:F829" si="69">IF(B766="","",(VLOOKUP(MONTH(B766),$G$4:$J$15,4,FALSE)))</f>
        <v/>
      </c>
      <c r="G766" s="101" t="str">
        <f>IF(B766="","",VLOOKUP(MONTH(B766),Retiradas!$P$3:$S$14,3,FALSE))</f>
        <v/>
      </c>
      <c r="H766" s="137" t="str">
        <f>IF(B766="","",(VLOOKUP(MONTH(B766),Evaporação!$D$5:$F$16,3,FALSE)/(1000*3600*24*VLOOKUP(MONTH(B766),'Dados de Entrada'!$T$11:$V$22,3,FALSE)))*Simulação!D766)</f>
        <v/>
      </c>
      <c r="I766" s="146"/>
      <c r="J766" s="138" t="str">
        <f>IF(B766="","",(E766+I766-F766-G766-H766)*3600*24*VLOOKUP(MONTH(B766),'Dados de Entrada'!$T$11:$V$22,3,FALSE))</f>
        <v/>
      </c>
      <c r="K766" s="100" t="str">
        <f>IF(B766="","",IF(J766+K765&lt;'Dados de Entrada'!$G$7,IF(Simulação!J766+K765&lt;'Dados de Entrada'!$L$7,'Dados de Entrada'!$L$7,J766+K765),'Dados de Entrada'!$G$7))</f>
        <v/>
      </c>
      <c r="L766" s="101" t="str">
        <f>IF(B766="","",IF(AND(J766&gt;0,K766='Dados de Entrada'!$G$7),(J766/(3600*24*VLOOKUP(MONTH(B766),'Dados de Entrada'!$T$11:$V$22,3,FALSE))),0))</f>
        <v/>
      </c>
      <c r="M766" s="26" t="str">
        <f t="shared" ref="M766:M829" si="70">IF(B766="","",F766+L766)</f>
        <v/>
      </c>
      <c r="N766" s="102" t="str">
        <f>IF(B766="","",IF(K766='Dados de Entrada'!$L$7,1,0))</f>
        <v/>
      </c>
      <c r="O766" s="26" t="str">
        <f t="shared" ref="O766:O829" si="71">IF(B766="","",MONTH(B766))</f>
        <v/>
      </c>
      <c r="P766" s="110" t="str">
        <f>IF(B766="","",'Dados de Entrada'!$L$7)</f>
        <v/>
      </c>
      <c r="Q766" s="103" t="str">
        <f t="shared" si="67"/>
        <v/>
      </c>
      <c r="U766" s="18"/>
    </row>
    <row r="767" spans="1:21" ht="14.25" customHeight="1" x14ac:dyDescent="0.25">
      <c r="A767" s="18"/>
      <c r="B767" s="99" t="str">
        <f>IF(AND(YEAR('Dados de Entrada'!N757)&gt;=$D$18,YEAR('Dados de Entrada'!N757)&lt;=$D$19),'Dados de Entrada'!N757,"")</f>
        <v/>
      </c>
      <c r="C767" s="100" t="str">
        <f t="shared" si="68"/>
        <v/>
      </c>
      <c r="D767" s="97" t="str">
        <f>IF(B767="","",IFERROR(
INDEX('Dados de Entrada'!$K$13:$K$35,MATCH(C767,'Dados de Entrada'!$J$13:$J$35,0)),
INDEX('Dados de Entrada'!$K$13:$K$35,MATCH(C767,'Dados de Entrada'!$J$13:$J$35,1))+
(C767-INDEX('Dados de Entrada'!$J$13:$J$35,MATCH(C767,'Dados de Entrada'!$J$13:$J$35,1)))*
(INDEX('Dados de Entrada'!$K$13:$K$35,MATCH(C767,'Dados de Entrada'!$J$13:$J$35,1)+1)-INDEX('Dados de Entrada'!$K$13:$K$35,MATCH(C767,'Dados de Entrada'!$J$13:$J$35,1)))/
(INDEX('Dados de Entrada'!$J$13:$J$35,MATCH(C767,'Dados de Entrada'!$J$13:$J$35,1)+1)-INDEX('Dados de Entrada'!$J$13:$J$35,MATCH(C767,'Dados de Entrada'!$J$13:$J$35,1)))
))</f>
        <v/>
      </c>
      <c r="E767" s="101" t="str">
        <f>IF(B767="","",('Dados de Entrada'!O757/'Dados de Entrada'!$Q$6)*'Dados de Entrada'!$L$4)</f>
        <v/>
      </c>
      <c r="F767" s="101" t="str">
        <f t="shared" si="69"/>
        <v/>
      </c>
      <c r="G767" s="101" t="str">
        <f>IF(B767="","",VLOOKUP(MONTH(B767),Retiradas!$P$3:$S$14,3,FALSE))</f>
        <v/>
      </c>
      <c r="H767" s="137" t="str">
        <f>IF(B767="","",(VLOOKUP(MONTH(B767),Evaporação!$D$5:$F$16,3,FALSE)/(1000*3600*24*VLOOKUP(MONTH(B767),'Dados de Entrada'!$T$11:$V$22,3,FALSE)))*Simulação!D767)</f>
        <v/>
      </c>
      <c r="I767" s="146"/>
      <c r="J767" s="138" t="str">
        <f>IF(B767="","",(E767+I767-F767-G767-H767)*3600*24*VLOOKUP(MONTH(B767),'Dados de Entrada'!$T$11:$V$22,3,FALSE))</f>
        <v/>
      </c>
      <c r="K767" s="100" t="str">
        <f>IF(B767="","",IF(J767+K766&lt;'Dados de Entrada'!$G$7,IF(Simulação!J767+K766&lt;'Dados de Entrada'!$L$7,'Dados de Entrada'!$L$7,J767+K766),'Dados de Entrada'!$G$7))</f>
        <v/>
      </c>
      <c r="L767" s="101" t="str">
        <f>IF(B767="","",IF(AND(J767&gt;0,K767='Dados de Entrada'!$G$7),(J767/(3600*24*VLOOKUP(MONTH(B767),'Dados de Entrada'!$T$11:$V$22,3,FALSE))),0))</f>
        <v/>
      </c>
      <c r="M767" s="26" t="str">
        <f t="shared" si="70"/>
        <v/>
      </c>
      <c r="N767" s="102" t="str">
        <f>IF(B767="","",IF(K767='Dados de Entrada'!$L$7,1,0))</f>
        <v/>
      </c>
      <c r="O767" s="26" t="str">
        <f t="shared" si="71"/>
        <v/>
      </c>
      <c r="P767" s="110" t="str">
        <f>IF(B767="","",'Dados de Entrada'!$L$7)</f>
        <v/>
      </c>
      <c r="Q767" s="103" t="str">
        <f t="shared" si="67"/>
        <v/>
      </c>
      <c r="U767" s="18"/>
    </row>
    <row r="768" spans="1:21" ht="14.25" customHeight="1" x14ac:dyDescent="0.25">
      <c r="A768" s="18"/>
      <c r="B768" s="99" t="str">
        <f>IF(AND(YEAR('Dados de Entrada'!N758)&gt;=$D$18,YEAR('Dados de Entrada'!N758)&lt;=$D$19),'Dados de Entrada'!N758,"")</f>
        <v/>
      </c>
      <c r="C768" s="100" t="str">
        <f t="shared" si="68"/>
        <v/>
      </c>
      <c r="D768" s="97" t="str">
        <f>IF(B768="","",IFERROR(
INDEX('Dados de Entrada'!$K$13:$K$35,MATCH(C768,'Dados de Entrada'!$J$13:$J$35,0)),
INDEX('Dados de Entrada'!$K$13:$K$35,MATCH(C768,'Dados de Entrada'!$J$13:$J$35,1))+
(C768-INDEX('Dados de Entrada'!$J$13:$J$35,MATCH(C768,'Dados de Entrada'!$J$13:$J$35,1)))*
(INDEX('Dados de Entrada'!$K$13:$K$35,MATCH(C768,'Dados de Entrada'!$J$13:$J$35,1)+1)-INDEX('Dados de Entrada'!$K$13:$K$35,MATCH(C768,'Dados de Entrada'!$J$13:$J$35,1)))/
(INDEX('Dados de Entrada'!$J$13:$J$35,MATCH(C768,'Dados de Entrada'!$J$13:$J$35,1)+1)-INDEX('Dados de Entrada'!$J$13:$J$35,MATCH(C768,'Dados de Entrada'!$J$13:$J$35,1)))
))</f>
        <v/>
      </c>
      <c r="E768" s="101" t="str">
        <f>IF(B768="","",('Dados de Entrada'!O758/'Dados de Entrada'!$Q$6)*'Dados de Entrada'!$L$4)</f>
        <v/>
      </c>
      <c r="F768" s="101" t="str">
        <f t="shared" si="69"/>
        <v/>
      </c>
      <c r="G768" s="101" t="str">
        <f>IF(B768="","",VLOOKUP(MONTH(B768),Retiradas!$P$3:$S$14,3,FALSE))</f>
        <v/>
      </c>
      <c r="H768" s="137" t="str">
        <f>IF(B768="","",(VLOOKUP(MONTH(B768),Evaporação!$D$5:$F$16,3,FALSE)/(1000*3600*24*VLOOKUP(MONTH(B768),'Dados de Entrada'!$T$11:$V$22,3,FALSE)))*Simulação!D768)</f>
        <v/>
      </c>
      <c r="I768" s="146"/>
      <c r="J768" s="138" t="str">
        <f>IF(B768="","",(E768+I768-F768-G768-H768)*3600*24*VLOOKUP(MONTH(B768),'Dados de Entrada'!$T$11:$V$22,3,FALSE))</f>
        <v/>
      </c>
      <c r="K768" s="100" t="str">
        <f>IF(B768="","",IF(J768+K767&lt;'Dados de Entrada'!$G$7,IF(Simulação!J768+K767&lt;'Dados de Entrada'!$L$7,'Dados de Entrada'!$L$7,J768+K767),'Dados de Entrada'!$G$7))</f>
        <v/>
      </c>
      <c r="L768" s="101" t="str">
        <f>IF(B768="","",IF(AND(J768&gt;0,K768='Dados de Entrada'!$G$7),(J768/(3600*24*VLOOKUP(MONTH(B768),'Dados de Entrada'!$T$11:$V$22,3,FALSE))),0))</f>
        <v/>
      </c>
      <c r="M768" s="26" t="str">
        <f t="shared" si="70"/>
        <v/>
      </c>
      <c r="N768" s="102" t="str">
        <f>IF(B768="","",IF(K768='Dados de Entrada'!$L$7,1,0))</f>
        <v/>
      </c>
      <c r="O768" s="26" t="str">
        <f t="shared" si="71"/>
        <v/>
      </c>
      <c r="P768" s="110" t="str">
        <f>IF(B768="","",'Dados de Entrada'!$L$7)</f>
        <v/>
      </c>
      <c r="Q768" s="103" t="str">
        <f t="shared" si="67"/>
        <v/>
      </c>
      <c r="U768" s="18"/>
    </row>
    <row r="769" spans="1:21" ht="14.25" customHeight="1" x14ac:dyDescent="0.25">
      <c r="A769" s="18"/>
      <c r="B769" s="99" t="str">
        <f>IF(AND(YEAR('Dados de Entrada'!N759)&gt;=$D$18,YEAR('Dados de Entrada'!N759)&lt;=$D$19),'Dados de Entrada'!N759,"")</f>
        <v/>
      </c>
      <c r="C769" s="100" t="str">
        <f t="shared" si="68"/>
        <v/>
      </c>
      <c r="D769" s="97" t="str">
        <f>IF(B769="","",IFERROR(
INDEX('Dados de Entrada'!$K$13:$K$35,MATCH(C769,'Dados de Entrada'!$J$13:$J$35,0)),
INDEX('Dados de Entrada'!$K$13:$K$35,MATCH(C769,'Dados de Entrada'!$J$13:$J$35,1))+
(C769-INDEX('Dados de Entrada'!$J$13:$J$35,MATCH(C769,'Dados de Entrada'!$J$13:$J$35,1)))*
(INDEX('Dados de Entrada'!$K$13:$K$35,MATCH(C769,'Dados de Entrada'!$J$13:$J$35,1)+1)-INDEX('Dados de Entrada'!$K$13:$K$35,MATCH(C769,'Dados de Entrada'!$J$13:$J$35,1)))/
(INDEX('Dados de Entrada'!$J$13:$J$35,MATCH(C769,'Dados de Entrada'!$J$13:$J$35,1)+1)-INDEX('Dados de Entrada'!$J$13:$J$35,MATCH(C769,'Dados de Entrada'!$J$13:$J$35,1)))
))</f>
        <v/>
      </c>
      <c r="E769" s="101" t="str">
        <f>IF(B769="","",('Dados de Entrada'!O759/'Dados de Entrada'!$Q$6)*'Dados de Entrada'!$L$4)</f>
        <v/>
      </c>
      <c r="F769" s="101" t="str">
        <f t="shared" si="69"/>
        <v/>
      </c>
      <c r="G769" s="101" t="str">
        <f>IF(B769="","",VLOOKUP(MONTH(B769),Retiradas!$P$3:$S$14,3,FALSE))</f>
        <v/>
      </c>
      <c r="H769" s="137" t="str">
        <f>IF(B769="","",(VLOOKUP(MONTH(B769),Evaporação!$D$5:$F$16,3,FALSE)/(1000*3600*24*VLOOKUP(MONTH(B769),'Dados de Entrada'!$T$11:$V$22,3,FALSE)))*Simulação!D769)</f>
        <v/>
      </c>
      <c r="I769" s="146"/>
      <c r="J769" s="138" t="str">
        <f>IF(B769="","",(E769+I769-F769-G769-H769)*3600*24*VLOOKUP(MONTH(B769),'Dados de Entrada'!$T$11:$V$22,3,FALSE))</f>
        <v/>
      </c>
      <c r="K769" s="100" t="str">
        <f>IF(B769="","",IF(J769+K768&lt;'Dados de Entrada'!$G$7,IF(Simulação!J769+K768&lt;'Dados de Entrada'!$L$7,'Dados de Entrada'!$L$7,J769+K768),'Dados de Entrada'!$G$7))</f>
        <v/>
      </c>
      <c r="L769" s="101" t="str">
        <f>IF(B769="","",IF(AND(J769&gt;0,K769='Dados de Entrada'!$G$7),(J769/(3600*24*VLOOKUP(MONTH(B769),'Dados de Entrada'!$T$11:$V$22,3,FALSE))),0))</f>
        <v/>
      </c>
      <c r="M769" s="26" t="str">
        <f t="shared" si="70"/>
        <v/>
      </c>
      <c r="N769" s="102" t="str">
        <f>IF(B769="","",IF(K769='Dados de Entrada'!$L$7,1,0))</f>
        <v/>
      </c>
      <c r="O769" s="26" t="str">
        <f t="shared" si="71"/>
        <v/>
      </c>
      <c r="P769" s="110" t="str">
        <f>IF(B769="","",'Dados de Entrada'!$L$7)</f>
        <v/>
      </c>
      <c r="Q769" s="103" t="str">
        <f t="shared" si="67"/>
        <v/>
      </c>
      <c r="U769" s="18"/>
    </row>
    <row r="770" spans="1:21" ht="14.25" customHeight="1" x14ac:dyDescent="0.25">
      <c r="A770" s="18"/>
      <c r="B770" s="99" t="str">
        <f>IF(AND(YEAR('Dados de Entrada'!N760)&gt;=$D$18,YEAR('Dados de Entrada'!N760)&lt;=$D$19),'Dados de Entrada'!N760,"")</f>
        <v/>
      </c>
      <c r="C770" s="100" t="str">
        <f t="shared" si="68"/>
        <v/>
      </c>
      <c r="D770" s="97" t="str">
        <f>IF(B770="","",IFERROR(
INDEX('Dados de Entrada'!$K$13:$K$35,MATCH(C770,'Dados de Entrada'!$J$13:$J$35,0)),
INDEX('Dados de Entrada'!$K$13:$K$35,MATCH(C770,'Dados de Entrada'!$J$13:$J$35,1))+
(C770-INDEX('Dados de Entrada'!$J$13:$J$35,MATCH(C770,'Dados de Entrada'!$J$13:$J$35,1)))*
(INDEX('Dados de Entrada'!$K$13:$K$35,MATCH(C770,'Dados de Entrada'!$J$13:$J$35,1)+1)-INDEX('Dados de Entrada'!$K$13:$K$35,MATCH(C770,'Dados de Entrada'!$J$13:$J$35,1)))/
(INDEX('Dados de Entrada'!$J$13:$J$35,MATCH(C770,'Dados de Entrada'!$J$13:$J$35,1)+1)-INDEX('Dados de Entrada'!$J$13:$J$35,MATCH(C770,'Dados de Entrada'!$J$13:$J$35,1)))
))</f>
        <v/>
      </c>
      <c r="E770" s="101" t="str">
        <f>IF(B770="","",('Dados de Entrada'!O760/'Dados de Entrada'!$Q$6)*'Dados de Entrada'!$L$4)</f>
        <v/>
      </c>
      <c r="F770" s="101" t="str">
        <f t="shared" si="69"/>
        <v/>
      </c>
      <c r="G770" s="101" t="str">
        <f>IF(B770="","",VLOOKUP(MONTH(B770),Retiradas!$P$3:$S$14,3,FALSE))</f>
        <v/>
      </c>
      <c r="H770" s="137" t="str">
        <f>IF(B770="","",(VLOOKUP(MONTH(B770),Evaporação!$D$5:$F$16,3,FALSE)/(1000*3600*24*VLOOKUP(MONTH(B770),'Dados de Entrada'!$T$11:$V$22,3,FALSE)))*Simulação!D770)</f>
        <v/>
      </c>
      <c r="I770" s="146"/>
      <c r="J770" s="138" t="str">
        <f>IF(B770="","",(E770+I770-F770-G770-H770)*3600*24*VLOOKUP(MONTH(B770),'Dados de Entrada'!$T$11:$V$22,3,FALSE))</f>
        <v/>
      </c>
      <c r="K770" s="100" t="str">
        <f>IF(B770="","",IF(J770+K769&lt;'Dados de Entrada'!$G$7,IF(Simulação!J770+K769&lt;'Dados de Entrada'!$L$7,'Dados de Entrada'!$L$7,J770+K769),'Dados de Entrada'!$G$7))</f>
        <v/>
      </c>
      <c r="L770" s="101" t="str">
        <f>IF(B770="","",IF(AND(J770&gt;0,K770='Dados de Entrada'!$G$7),(J770/(3600*24*VLOOKUP(MONTH(B770),'Dados de Entrada'!$T$11:$V$22,3,FALSE))),0))</f>
        <v/>
      </c>
      <c r="M770" s="26" t="str">
        <f t="shared" si="70"/>
        <v/>
      </c>
      <c r="N770" s="102" t="str">
        <f>IF(B770="","",IF(K770='Dados de Entrada'!$L$7,1,0))</f>
        <v/>
      </c>
      <c r="O770" s="26" t="str">
        <f t="shared" si="71"/>
        <v/>
      </c>
      <c r="P770" s="110" t="str">
        <f>IF(B770="","",'Dados de Entrada'!$L$7)</f>
        <v/>
      </c>
      <c r="Q770" s="103" t="str">
        <f t="shared" si="67"/>
        <v/>
      </c>
      <c r="U770" s="18"/>
    </row>
    <row r="771" spans="1:21" ht="14.25" customHeight="1" x14ac:dyDescent="0.25">
      <c r="A771" s="18"/>
      <c r="B771" s="99" t="str">
        <f>IF(AND(YEAR('Dados de Entrada'!N761)&gt;=$D$18,YEAR('Dados de Entrada'!N761)&lt;=$D$19),'Dados de Entrada'!N761,"")</f>
        <v/>
      </c>
      <c r="C771" s="100" t="str">
        <f t="shared" si="68"/>
        <v/>
      </c>
      <c r="D771" s="97" t="str">
        <f>IF(B771="","",IFERROR(
INDEX('Dados de Entrada'!$K$13:$K$35,MATCH(C771,'Dados de Entrada'!$J$13:$J$35,0)),
INDEX('Dados de Entrada'!$K$13:$K$35,MATCH(C771,'Dados de Entrada'!$J$13:$J$35,1))+
(C771-INDEX('Dados de Entrada'!$J$13:$J$35,MATCH(C771,'Dados de Entrada'!$J$13:$J$35,1)))*
(INDEX('Dados de Entrada'!$K$13:$K$35,MATCH(C771,'Dados de Entrada'!$J$13:$J$35,1)+1)-INDEX('Dados de Entrada'!$K$13:$K$35,MATCH(C771,'Dados de Entrada'!$J$13:$J$35,1)))/
(INDEX('Dados de Entrada'!$J$13:$J$35,MATCH(C771,'Dados de Entrada'!$J$13:$J$35,1)+1)-INDEX('Dados de Entrada'!$J$13:$J$35,MATCH(C771,'Dados de Entrada'!$J$13:$J$35,1)))
))</f>
        <v/>
      </c>
      <c r="E771" s="101" t="str">
        <f>IF(B771="","",('Dados de Entrada'!O761/'Dados de Entrada'!$Q$6)*'Dados de Entrada'!$L$4)</f>
        <v/>
      </c>
      <c r="F771" s="101" t="str">
        <f t="shared" si="69"/>
        <v/>
      </c>
      <c r="G771" s="101" t="str">
        <f>IF(B771="","",VLOOKUP(MONTH(B771),Retiradas!$P$3:$S$14,3,FALSE))</f>
        <v/>
      </c>
      <c r="H771" s="137" t="str">
        <f>IF(B771="","",(VLOOKUP(MONTH(B771),Evaporação!$D$5:$F$16,3,FALSE)/(1000*3600*24*VLOOKUP(MONTH(B771),'Dados de Entrada'!$T$11:$V$22,3,FALSE)))*Simulação!D771)</f>
        <v/>
      </c>
      <c r="I771" s="146"/>
      <c r="J771" s="138" t="str">
        <f>IF(B771="","",(E771+I771-F771-G771-H771)*3600*24*VLOOKUP(MONTH(B771),'Dados de Entrada'!$T$11:$V$22,3,FALSE))</f>
        <v/>
      </c>
      <c r="K771" s="100" t="str">
        <f>IF(B771="","",IF(J771+K770&lt;'Dados de Entrada'!$G$7,IF(Simulação!J771+K770&lt;'Dados de Entrada'!$L$7,'Dados de Entrada'!$L$7,J771+K770),'Dados de Entrada'!$G$7))</f>
        <v/>
      </c>
      <c r="L771" s="101" t="str">
        <f>IF(B771="","",IF(AND(J771&gt;0,K771='Dados de Entrada'!$G$7),(J771/(3600*24*VLOOKUP(MONTH(B771),'Dados de Entrada'!$T$11:$V$22,3,FALSE))),0))</f>
        <v/>
      </c>
      <c r="M771" s="26" t="str">
        <f t="shared" si="70"/>
        <v/>
      </c>
      <c r="N771" s="102" t="str">
        <f>IF(B771="","",IF(K771='Dados de Entrada'!$L$7,1,0))</f>
        <v/>
      </c>
      <c r="O771" s="26" t="str">
        <f t="shared" si="71"/>
        <v/>
      </c>
      <c r="P771" s="110" t="str">
        <f>IF(B771="","",'Dados de Entrada'!$L$7)</f>
        <v/>
      </c>
      <c r="Q771" s="103" t="str">
        <f t="shared" si="67"/>
        <v/>
      </c>
      <c r="U771" s="18"/>
    </row>
    <row r="772" spans="1:21" ht="14.25" customHeight="1" x14ac:dyDescent="0.25">
      <c r="A772" s="18"/>
      <c r="B772" s="99" t="str">
        <f>IF(AND(YEAR('Dados de Entrada'!N762)&gt;=$D$18,YEAR('Dados de Entrada'!N762)&lt;=$D$19),'Dados de Entrada'!N762,"")</f>
        <v/>
      </c>
      <c r="C772" s="100" t="str">
        <f t="shared" si="68"/>
        <v/>
      </c>
      <c r="D772" s="97" t="str">
        <f>IF(B772="","",IFERROR(
INDEX('Dados de Entrada'!$K$13:$K$35,MATCH(C772,'Dados de Entrada'!$J$13:$J$35,0)),
INDEX('Dados de Entrada'!$K$13:$K$35,MATCH(C772,'Dados de Entrada'!$J$13:$J$35,1))+
(C772-INDEX('Dados de Entrada'!$J$13:$J$35,MATCH(C772,'Dados de Entrada'!$J$13:$J$35,1)))*
(INDEX('Dados de Entrada'!$K$13:$K$35,MATCH(C772,'Dados de Entrada'!$J$13:$J$35,1)+1)-INDEX('Dados de Entrada'!$K$13:$K$35,MATCH(C772,'Dados de Entrada'!$J$13:$J$35,1)))/
(INDEX('Dados de Entrada'!$J$13:$J$35,MATCH(C772,'Dados de Entrada'!$J$13:$J$35,1)+1)-INDEX('Dados de Entrada'!$J$13:$J$35,MATCH(C772,'Dados de Entrada'!$J$13:$J$35,1)))
))</f>
        <v/>
      </c>
      <c r="E772" s="101" t="str">
        <f>IF(B772="","",('Dados de Entrada'!O762/'Dados de Entrada'!$Q$6)*'Dados de Entrada'!$L$4)</f>
        <v/>
      </c>
      <c r="F772" s="101" t="str">
        <f t="shared" si="69"/>
        <v/>
      </c>
      <c r="G772" s="101" t="str">
        <f>IF(B772="","",VLOOKUP(MONTH(B772),Retiradas!$P$3:$S$14,3,FALSE))</f>
        <v/>
      </c>
      <c r="H772" s="137" t="str">
        <f>IF(B772="","",(VLOOKUP(MONTH(B772),Evaporação!$D$5:$F$16,3,FALSE)/(1000*3600*24*VLOOKUP(MONTH(B772),'Dados de Entrada'!$T$11:$V$22,3,FALSE)))*Simulação!D772)</f>
        <v/>
      </c>
      <c r="I772" s="146"/>
      <c r="J772" s="138" t="str">
        <f>IF(B772="","",(E772+I772-F772-G772-H772)*3600*24*VLOOKUP(MONTH(B772),'Dados de Entrada'!$T$11:$V$22,3,FALSE))</f>
        <v/>
      </c>
      <c r="K772" s="100" t="str">
        <f>IF(B772="","",IF(J772+K771&lt;'Dados de Entrada'!$G$7,IF(Simulação!J772+K771&lt;'Dados de Entrada'!$L$7,'Dados de Entrada'!$L$7,J772+K771),'Dados de Entrada'!$G$7))</f>
        <v/>
      </c>
      <c r="L772" s="101" t="str">
        <f>IF(B772="","",IF(AND(J772&gt;0,K772='Dados de Entrada'!$G$7),(J772/(3600*24*VLOOKUP(MONTH(B772),'Dados de Entrada'!$T$11:$V$22,3,FALSE))),0))</f>
        <v/>
      </c>
      <c r="M772" s="26" t="str">
        <f t="shared" si="70"/>
        <v/>
      </c>
      <c r="N772" s="102" t="str">
        <f>IF(B772="","",IF(K772='Dados de Entrada'!$L$7,1,0))</f>
        <v/>
      </c>
      <c r="O772" s="26" t="str">
        <f t="shared" si="71"/>
        <v/>
      </c>
      <c r="P772" s="110" t="str">
        <f>IF(B772="","",'Dados de Entrada'!$L$7)</f>
        <v/>
      </c>
      <c r="Q772" s="103" t="str">
        <f t="shared" si="67"/>
        <v/>
      </c>
      <c r="U772" s="18"/>
    </row>
    <row r="773" spans="1:21" ht="14.25" customHeight="1" x14ac:dyDescent="0.25">
      <c r="A773" s="18"/>
      <c r="B773" s="99" t="str">
        <f>IF(AND(YEAR('Dados de Entrada'!N763)&gt;=$D$18,YEAR('Dados de Entrada'!N763)&lt;=$D$19),'Dados de Entrada'!N763,"")</f>
        <v/>
      </c>
      <c r="C773" s="100" t="str">
        <f t="shared" si="68"/>
        <v/>
      </c>
      <c r="D773" s="97" t="str">
        <f>IF(B773="","",IFERROR(
INDEX('Dados de Entrada'!$K$13:$K$35,MATCH(C773,'Dados de Entrada'!$J$13:$J$35,0)),
INDEX('Dados de Entrada'!$K$13:$K$35,MATCH(C773,'Dados de Entrada'!$J$13:$J$35,1))+
(C773-INDEX('Dados de Entrada'!$J$13:$J$35,MATCH(C773,'Dados de Entrada'!$J$13:$J$35,1)))*
(INDEX('Dados de Entrada'!$K$13:$K$35,MATCH(C773,'Dados de Entrada'!$J$13:$J$35,1)+1)-INDEX('Dados de Entrada'!$K$13:$K$35,MATCH(C773,'Dados de Entrada'!$J$13:$J$35,1)))/
(INDEX('Dados de Entrada'!$J$13:$J$35,MATCH(C773,'Dados de Entrada'!$J$13:$J$35,1)+1)-INDEX('Dados de Entrada'!$J$13:$J$35,MATCH(C773,'Dados de Entrada'!$J$13:$J$35,1)))
))</f>
        <v/>
      </c>
      <c r="E773" s="101" t="str">
        <f>IF(B773="","",('Dados de Entrada'!O763/'Dados de Entrada'!$Q$6)*'Dados de Entrada'!$L$4)</f>
        <v/>
      </c>
      <c r="F773" s="101" t="str">
        <f t="shared" si="69"/>
        <v/>
      </c>
      <c r="G773" s="101" t="str">
        <f>IF(B773="","",VLOOKUP(MONTH(B773),Retiradas!$P$3:$S$14,3,FALSE))</f>
        <v/>
      </c>
      <c r="H773" s="137" t="str">
        <f>IF(B773="","",(VLOOKUP(MONTH(B773),Evaporação!$D$5:$F$16,3,FALSE)/(1000*3600*24*VLOOKUP(MONTH(B773),'Dados de Entrada'!$T$11:$V$22,3,FALSE)))*Simulação!D773)</f>
        <v/>
      </c>
      <c r="I773" s="146"/>
      <c r="J773" s="138" t="str">
        <f>IF(B773="","",(E773+I773-F773-G773-H773)*3600*24*VLOOKUP(MONTH(B773),'Dados de Entrada'!$T$11:$V$22,3,FALSE))</f>
        <v/>
      </c>
      <c r="K773" s="100" t="str">
        <f>IF(B773="","",IF(J773+K772&lt;'Dados de Entrada'!$G$7,IF(Simulação!J773+K772&lt;'Dados de Entrada'!$L$7,'Dados de Entrada'!$L$7,J773+K772),'Dados de Entrada'!$G$7))</f>
        <v/>
      </c>
      <c r="L773" s="101" t="str">
        <f>IF(B773="","",IF(AND(J773&gt;0,K773='Dados de Entrada'!$G$7),(J773/(3600*24*VLOOKUP(MONTH(B773),'Dados de Entrada'!$T$11:$V$22,3,FALSE))),0))</f>
        <v/>
      </c>
      <c r="M773" s="26" t="str">
        <f t="shared" si="70"/>
        <v/>
      </c>
      <c r="N773" s="102" t="str">
        <f>IF(B773="","",IF(K773='Dados de Entrada'!$L$7,1,0))</f>
        <v/>
      </c>
      <c r="O773" s="26" t="str">
        <f t="shared" si="71"/>
        <v/>
      </c>
      <c r="P773" s="110" t="str">
        <f>IF(B773="","",'Dados de Entrada'!$L$7)</f>
        <v/>
      </c>
      <c r="Q773" s="103" t="str">
        <f t="shared" si="67"/>
        <v/>
      </c>
      <c r="U773" s="18"/>
    </row>
    <row r="774" spans="1:21" ht="14.25" customHeight="1" x14ac:dyDescent="0.25">
      <c r="A774" s="18"/>
      <c r="B774" s="99" t="str">
        <f>IF(AND(YEAR('Dados de Entrada'!N764)&gt;=$D$18,YEAR('Dados de Entrada'!N764)&lt;=$D$19),'Dados de Entrada'!N764,"")</f>
        <v/>
      </c>
      <c r="C774" s="100" t="str">
        <f t="shared" si="68"/>
        <v/>
      </c>
      <c r="D774" s="97" t="str">
        <f>IF(B774="","",IFERROR(
INDEX('Dados de Entrada'!$K$13:$K$35,MATCH(C774,'Dados de Entrada'!$J$13:$J$35,0)),
INDEX('Dados de Entrada'!$K$13:$K$35,MATCH(C774,'Dados de Entrada'!$J$13:$J$35,1))+
(C774-INDEX('Dados de Entrada'!$J$13:$J$35,MATCH(C774,'Dados de Entrada'!$J$13:$J$35,1)))*
(INDEX('Dados de Entrada'!$K$13:$K$35,MATCH(C774,'Dados de Entrada'!$J$13:$J$35,1)+1)-INDEX('Dados de Entrada'!$K$13:$K$35,MATCH(C774,'Dados de Entrada'!$J$13:$J$35,1)))/
(INDEX('Dados de Entrada'!$J$13:$J$35,MATCH(C774,'Dados de Entrada'!$J$13:$J$35,1)+1)-INDEX('Dados de Entrada'!$J$13:$J$35,MATCH(C774,'Dados de Entrada'!$J$13:$J$35,1)))
))</f>
        <v/>
      </c>
      <c r="E774" s="101" t="str">
        <f>IF(B774="","",('Dados de Entrada'!O764/'Dados de Entrada'!$Q$6)*'Dados de Entrada'!$L$4)</f>
        <v/>
      </c>
      <c r="F774" s="101" t="str">
        <f t="shared" si="69"/>
        <v/>
      </c>
      <c r="G774" s="101" t="str">
        <f>IF(B774="","",VLOOKUP(MONTH(B774),Retiradas!$P$3:$S$14,3,FALSE))</f>
        <v/>
      </c>
      <c r="H774" s="137" t="str">
        <f>IF(B774="","",(VLOOKUP(MONTH(B774),Evaporação!$D$5:$F$16,3,FALSE)/(1000*3600*24*VLOOKUP(MONTH(B774),'Dados de Entrada'!$T$11:$V$22,3,FALSE)))*Simulação!D774)</f>
        <v/>
      </c>
      <c r="I774" s="146"/>
      <c r="J774" s="138" t="str">
        <f>IF(B774="","",(E774+I774-F774-G774-H774)*3600*24*VLOOKUP(MONTH(B774),'Dados de Entrada'!$T$11:$V$22,3,FALSE))</f>
        <v/>
      </c>
      <c r="K774" s="100" t="str">
        <f>IF(B774="","",IF(J774+K773&lt;'Dados de Entrada'!$G$7,IF(Simulação!J774+K773&lt;'Dados de Entrada'!$L$7,'Dados de Entrada'!$L$7,J774+K773),'Dados de Entrada'!$G$7))</f>
        <v/>
      </c>
      <c r="L774" s="101" t="str">
        <f>IF(B774="","",IF(AND(J774&gt;0,K774='Dados de Entrada'!$G$7),(J774/(3600*24*VLOOKUP(MONTH(B774),'Dados de Entrada'!$T$11:$V$22,3,FALSE))),0))</f>
        <v/>
      </c>
      <c r="M774" s="26" t="str">
        <f t="shared" si="70"/>
        <v/>
      </c>
      <c r="N774" s="102" t="str">
        <f>IF(B774="","",IF(K774='Dados de Entrada'!$L$7,1,0))</f>
        <v/>
      </c>
      <c r="O774" s="26" t="str">
        <f t="shared" si="71"/>
        <v/>
      </c>
      <c r="P774" s="110" t="str">
        <f>IF(B774="","",'Dados de Entrada'!$L$7)</f>
        <v/>
      </c>
      <c r="Q774" s="103" t="str">
        <f t="shared" si="67"/>
        <v/>
      </c>
      <c r="U774" s="18"/>
    </row>
    <row r="775" spans="1:21" ht="14.25" customHeight="1" x14ac:dyDescent="0.25">
      <c r="A775" s="18"/>
      <c r="B775" s="99" t="str">
        <f>IF(AND(YEAR('Dados de Entrada'!N765)&gt;=$D$18,YEAR('Dados de Entrada'!N765)&lt;=$D$19),'Dados de Entrada'!N765,"")</f>
        <v/>
      </c>
      <c r="C775" s="100" t="str">
        <f t="shared" si="68"/>
        <v/>
      </c>
      <c r="D775" s="97" t="str">
        <f>IF(B775="","",IFERROR(
INDEX('Dados de Entrada'!$K$13:$K$35,MATCH(C775,'Dados de Entrada'!$J$13:$J$35,0)),
INDEX('Dados de Entrada'!$K$13:$K$35,MATCH(C775,'Dados de Entrada'!$J$13:$J$35,1))+
(C775-INDEX('Dados de Entrada'!$J$13:$J$35,MATCH(C775,'Dados de Entrada'!$J$13:$J$35,1)))*
(INDEX('Dados de Entrada'!$K$13:$K$35,MATCH(C775,'Dados de Entrada'!$J$13:$J$35,1)+1)-INDEX('Dados de Entrada'!$K$13:$K$35,MATCH(C775,'Dados de Entrada'!$J$13:$J$35,1)))/
(INDEX('Dados de Entrada'!$J$13:$J$35,MATCH(C775,'Dados de Entrada'!$J$13:$J$35,1)+1)-INDEX('Dados de Entrada'!$J$13:$J$35,MATCH(C775,'Dados de Entrada'!$J$13:$J$35,1)))
))</f>
        <v/>
      </c>
      <c r="E775" s="101" t="str">
        <f>IF(B775="","",('Dados de Entrada'!O765/'Dados de Entrada'!$Q$6)*'Dados de Entrada'!$L$4)</f>
        <v/>
      </c>
      <c r="F775" s="101" t="str">
        <f t="shared" si="69"/>
        <v/>
      </c>
      <c r="G775" s="101" t="str">
        <f>IF(B775="","",VLOOKUP(MONTH(B775),Retiradas!$P$3:$S$14,3,FALSE))</f>
        <v/>
      </c>
      <c r="H775" s="137" t="str">
        <f>IF(B775="","",(VLOOKUP(MONTH(B775),Evaporação!$D$5:$F$16,3,FALSE)/(1000*3600*24*VLOOKUP(MONTH(B775),'Dados de Entrada'!$T$11:$V$22,3,FALSE)))*Simulação!D775)</f>
        <v/>
      </c>
      <c r="I775" s="146"/>
      <c r="J775" s="138" t="str">
        <f>IF(B775="","",(E775+I775-F775-G775-H775)*3600*24*VLOOKUP(MONTH(B775),'Dados de Entrada'!$T$11:$V$22,3,FALSE))</f>
        <v/>
      </c>
      <c r="K775" s="100" t="str">
        <f>IF(B775="","",IF(J775+K774&lt;'Dados de Entrada'!$G$7,IF(Simulação!J775+K774&lt;'Dados de Entrada'!$L$7,'Dados de Entrada'!$L$7,J775+K774),'Dados de Entrada'!$G$7))</f>
        <v/>
      </c>
      <c r="L775" s="101" t="str">
        <f>IF(B775="","",IF(AND(J775&gt;0,K775='Dados de Entrada'!$G$7),(J775/(3600*24*VLOOKUP(MONTH(B775),'Dados de Entrada'!$T$11:$V$22,3,FALSE))),0))</f>
        <v/>
      </c>
      <c r="M775" s="26" t="str">
        <f t="shared" si="70"/>
        <v/>
      </c>
      <c r="N775" s="102" t="str">
        <f>IF(B775="","",IF(K775='Dados de Entrada'!$L$7,1,0))</f>
        <v/>
      </c>
      <c r="O775" s="26" t="str">
        <f t="shared" si="71"/>
        <v/>
      </c>
      <c r="P775" s="110" t="str">
        <f>IF(B775="","",'Dados de Entrada'!$L$7)</f>
        <v/>
      </c>
      <c r="Q775" s="103" t="str">
        <f t="shared" si="67"/>
        <v/>
      </c>
      <c r="U775" s="18"/>
    </row>
    <row r="776" spans="1:21" ht="14.25" customHeight="1" x14ac:dyDescent="0.25">
      <c r="A776" s="18"/>
      <c r="B776" s="99" t="str">
        <f>IF(AND(YEAR('Dados de Entrada'!N766)&gt;=$D$18,YEAR('Dados de Entrada'!N766)&lt;=$D$19),'Dados de Entrada'!N766,"")</f>
        <v/>
      </c>
      <c r="C776" s="100" t="str">
        <f t="shared" si="68"/>
        <v/>
      </c>
      <c r="D776" s="97" t="str">
        <f>IF(B776="","",IFERROR(
INDEX('Dados de Entrada'!$K$13:$K$35,MATCH(C776,'Dados de Entrada'!$J$13:$J$35,0)),
INDEX('Dados de Entrada'!$K$13:$K$35,MATCH(C776,'Dados de Entrada'!$J$13:$J$35,1))+
(C776-INDEX('Dados de Entrada'!$J$13:$J$35,MATCH(C776,'Dados de Entrada'!$J$13:$J$35,1)))*
(INDEX('Dados de Entrada'!$K$13:$K$35,MATCH(C776,'Dados de Entrada'!$J$13:$J$35,1)+1)-INDEX('Dados de Entrada'!$K$13:$K$35,MATCH(C776,'Dados de Entrada'!$J$13:$J$35,1)))/
(INDEX('Dados de Entrada'!$J$13:$J$35,MATCH(C776,'Dados de Entrada'!$J$13:$J$35,1)+1)-INDEX('Dados de Entrada'!$J$13:$J$35,MATCH(C776,'Dados de Entrada'!$J$13:$J$35,1)))
))</f>
        <v/>
      </c>
      <c r="E776" s="101" t="str">
        <f>IF(B776="","",('Dados de Entrada'!O766/'Dados de Entrada'!$Q$6)*'Dados de Entrada'!$L$4)</f>
        <v/>
      </c>
      <c r="F776" s="101" t="str">
        <f t="shared" si="69"/>
        <v/>
      </c>
      <c r="G776" s="101" t="str">
        <f>IF(B776="","",VLOOKUP(MONTH(B776),Retiradas!$P$3:$S$14,3,FALSE))</f>
        <v/>
      </c>
      <c r="H776" s="137" t="str">
        <f>IF(B776="","",(VLOOKUP(MONTH(B776),Evaporação!$D$5:$F$16,3,FALSE)/(1000*3600*24*VLOOKUP(MONTH(B776),'Dados de Entrada'!$T$11:$V$22,3,FALSE)))*Simulação!D776)</f>
        <v/>
      </c>
      <c r="I776" s="146"/>
      <c r="J776" s="138" t="str">
        <f>IF(B776="","",(E776+I776-F776-G776-H776)*3600*24*VLOOKUP(MONTH(B776),'Dados de Entrada'!$T$11:$V$22,3,FALSE))</f>
        <v/>
      </c>
      <c r="K776" s="100" t="str">
        <f>IF(B776="","",IF(J776+K775&lt;'Dados de Entrada'!$G$7,IF(Simulação!J776+K775&lt;'Dados de Entrada'!$L$7,'Dados de Entrada'!$L$7,J776+K775),'Dados de Entrada'!$G$7))</f>
        <v/>
      </c>
      <c r="L776" s="101" t="str">
        <f>IF(B776="","",IF(AND(J776&gt;0,K776='Dados de Entrada'!$G$7),(J776/(3600*24*VLOOKUP(MONTH(B776),'Dados de Entrada'!$T$11:$V$22,3,FALSE))),0))</f>
        <v/>
      </c>
      <c r="M776" s="26" t="str">
        <f t="shared" si="70"/>
        <v/>
      </c>
      <c r="N776" s="102" t="str">
        <f>IF(B776="","",IF(K776='Dados de Entrada'!$L$7,1,0))</f>
        <v/>
      </c>
      <c r="O776" s="26" t="str">
        <f t="shared" si="71"/>
        <v/>
      </c>
      <c r="P776" s="110" t="str">
        <f>IF(B776="","",'Dados de Entrada'!$L$7)</f>
        <v/>
      </c>
      <c r="Q776" s="103" t="str">
        <f t="shared" si="67"/>
        <v/>
      </c>
      <c r="U776" s="18"/>
    </row>
    <row r="777" spans="1:21" ht="14.25" customHeight="1" x14ac:dyDescent="0.25">
      <c r="A777" s="18"/>
      <c r="B777" s="99" t="str">
        <f>IF(AND(YEAR('Dados de Entrada'!N767)&gt;=$D$18,YEAR('Dados de Entrada'!N767)&lt;=$D$19),'Dados de Entrada'!N767,"")</f>
        <v/>
      </c>
      <c r="C777" s="100" t="str">
        <f t="shared" si="68"/>
        <v/>
      </c>
      <c r="D777" s="97" t="str">
        <f>IF(B777="","",IFERROR(
INDEX('Dados de Entrada'!$K$13:$K$35,MATCH(C777,'Dados de Entrada'!$J$13:$J$35,0)),
INDEX('Dados de Entrada'!$K$13:$K$35,MATCH(C777,'Dados de Entrada'!$J$13:$J$35,1))+
(C777-INDEX('Dados de Entrada'!$J$13:$J$35,MATCH(C777,'Dados de Entrada'!$J$13:$J$35,1)))*
(INDEX('Dados de Entrada'!$K$13:$K$35,MATCH(C777,'Dados de Entrada'!$J$13:$J$35,1)+1)-INDEX('Dados de Entrada'!$K$13:$K$35,MATCH(C777,'Dados de Entrada'!$J$13:$J$35,1)))/
(INDEX('Dados de Entrada'!$J$13:$J$35,MATCH(C777,'Dados de Entrada'!$J$13:$J$35,1)+1)-INDEX('Dados de Entrada'!$J$13:$J$35,MATCH(C777,'Dados de Entrada'!$J$13:$J$35,1)))
))</f>
        <v/>
      </c>
      <c r="E777" s="101" t="str">
        <f>IF(B777="","",('Dados de Entrada'!O767/'Dados de Entrada'!$Q$6)*'Dados de Entrada'!$L$4)</f>
        <v/>
      </c>
      <c r="F777" s="101" t="str">
        <f t="shared" si="69"/>
        <v/>
      </c>
      <c r="G777" s="101" t="str">
        <f>IF(B777="","",VLOOKUP(MONTH(B777),Retiradas!$P$3:$S$14,3,FALSE))</f>
        <v/>
      </c>
      <c r="H777" s="137" t="str">
        <f>IF(B777="","",(VLOOKUP(MONTH(B777),Evaporação!$D$5:$F$16,3,FALSE)/(1000*3600*24*VLOOKUP(MONTH(B777),'Dados de Entrada'!$T$11:$V$22,3,FALSE)))*Simulação!D777)</f>
        <v/>
      </c>
      <c r="I777" s="146"/>
      <c r="J777" s="138" t="str">
        <f>IF(B777="","",(E777+I777-F777-G777-H777)*3600*24*VLOOKUP(MONTH(B777),'Dados de Entrada'!$T$11:$V$22,3,FALSE))</f>
        <v/>
      </c>
      <c r="K777" s="100" t="str">
        <f>IF(B777="","",IF(J777+K776&lt;'Dados de Entrada'!$G$7,IF(Simulação!J777+K776&lt;'Dados de Entrada'!$L$7,'Dados de Entrada'!$L$7,J777+K776),'Dados de Entrada'!$G$7))</f>
        <v/>
      </c>
      <c r="L777" s="101" t="str">
        <f>IF(B777="","",IF(AND(J777&gt;0,K777='Dados de Entrada'!$G$7),(J777/(3600*24*VLOOKUP(MONTH(B777),'Dados de Entrada'!$T$11:$V$22,3,FALSE))),0))</f>
        <v/>
      </c>
      <c r="M777" s="26" t="str">
        <f t="shared" si="70"/>
        <v/>
      </c>
      <c r="N777" s="102" t="str">
        <f>IF(B777="","",IF(K777='Dados de Entrada'!$L$7,1,0))</f>
        <v/>
      </c>
      <c r="O777" s="26" t="str">
        <f t="shared" si="71"/>
        <v/>
      </c>
      <c r="P777" s="110" t="str">
        <f>IF(B777="","",'Dados de Entrada'!$L$7)</f>
        <v/>
      </c>
      <c r="Q777" s="103" t="str">
        <f t="shared" si="67"/>
        <v/>
      </c>
      <c r="U777" s="18"/>
    </row>
    <row r="778" spans="1:21" ht="14.25" customHeight="1" x14ac:dyDescent="0.25">
      <c r="A778" s="18"/>
      <c r="B778" s="99" t="str">
        <f>IF(AND(YEAR('Dados de Entrada'!N768)&gt;=$D$18,YEAR('Dados de Entrada'!N768)&lt;=$D$19),'Dados de Entrada'!N768,"")</f>
        <v/>
      </c>
      <c r="C778" s="100" t="str">
        <f t="shared" si="68"/>
        <v/>
      </c>
      <c r="D778" s="97" t="str">
        <f>IF(B778="","",IFERROR(
INDEX('Dados de Entrada'!$K$13:$K$35,MATCH(C778,'Dados de Entrada'!$J$13:$J$35,0)),
INDEX('Dados de Entrada'!$K$13:$K$35,MATCH(C778,'Dados de Entrada'!$J$13:$J$35,1))+
(C778-INDEX('Dados de Entrada'!$J$13:$J$35,MATCH(C778,'Dados de Entrada'!$J$13:$J$35,1)))*
(INDEX('Dados de Entrada'!$K$13:$K$35,MATCH(C778,'Dados de Entrada'!$J$13:$J$35,1)+1)-INDEX('Dados de Entrada'!$K$13:$K$35,MATCH(C778,'Dados de Entrada'!$J$13:$J$35,1)))/
(INDEX('Dados de Entrada'!$J$13:$J$35,MATCH(C778,'Dados de Entrada'!$J$13:$J$35,1)+1)-INDEX('Dados de Entrada'!$J$13:$J$35,MATCH(C778,'Dados de Entrada'!$J$13:$J$35,1)))
))</f>
        <v/>
      </c>
      <c r="E778" s="101" t="str">
        <f>IF(B778="","",('Dados de Entrada'!O768/'Dados de Entrada'!$Q$6)*'Dados de Entrada'!$L$4)</f>
        <v/>
      </c>
      <c r="F778" s="101" t="str">
        <f t="shared" si="69"/>
        <v/>
      </c>
      <c r="G778" s="101" t="str">
        <f>IF(B778="","",VLOOKUP(MONTH(B778),Retiradas!$P$3:$S$14,3,FALSE))</f>
        <v/>
      </c>
      <c r="H778" s="137" t="str">
        <f>IF(B778="","",(VLOOKUP(MONTH(B778),Evaporação!$D$5:$F$16,3,FALSE)/(1000*3600*24*VLOOKUP(MONTH(B778),'Dados de Entrada'!$T$11:$V$22,3,FALSE)))*Simulação!D778)</f>
        <v/>
      </c>
      <c r="I778" s="146"/>
      <c r="J778" s="138" t="str">
        <f>IF(B778="","",(E778+I778-F778-G778-H778)*3600*24*VLOOKUP(MONTH(B778),'Dados de Entrada'!$T$11:$V$22,3,FALSE))</f>
        <v/>
      </c>
      <c r="K778" s="100" t="str">
        <f>IF(B778="","",IF(J778+K777&lt;'Dados de Entrada'!$G$7,IF(Simulação!J778+K777&lt;'Dados de Entrada'!$L$7,'Dados de Entrada'!$L$7,J778+K777),'Dados de Entrada'!$G$7))</f>
        <v/>
      </c>
      <c r="L778" s="101" t="str">
        <f>IF(B778="","",IF(AND(J778&gt;0,K778='Dados de Entrada'!$G$7),(J778/(3600*24*VLOOKUP(MONTH(B778),'Dados de Entrada'!$T$11:$V$22,3,FALSE))),0))</f>
        <v/>
      </c>
      <c r="M778" s="26" t="str">
        <f t="shared" si="70"/>
        <v/>
      </c>
      <c r="N778" s="102" t="str">
        <f>IF(B778="","",IF(K778='Dados de Entrada'!$L$7,1,0))</f>
        <v/>
      </c>
      <c r="O778" s="26" t="str">
        <f t="shared" si="71"/>
        <v/>
      </c>
      <c r="P778" s="110" t="str">
        <f>IF(B778="","",'Dados de Entrada'!$L$7)</f>
        <v/>
      </c>
      <c r="Q778" s="103" t="str">
        <f t="shared" si="67"/>
        <v/>
      </c>
      <c r="U778" s="18"/>
    </row>
    <row r="779" spans="1:21" ht="14.25" customHeight="1" x14ac:dyDescent="0.25">
      <c r="A779" s="18"/>
      <c r="B779" s="99" t="str">
        <f>IF(AND(YEAR('Dados de Entrada'!N769)&gt;=$D$18,YEAR('Dados de Entrada'!N769)&lt;=$D$19),'Dados de Entrada'!N769,"")</f>
        <v/>
      </c>
      <c r="C779" s="100" t="str">
        <f t="shared" si="68"/>
        <v/>
      </c>
      <c r="D779" s="97" t="str">
        <f>IF(B779="","",IFERROR(
INDEX('Dados de Entrada'!$K$13:$K$35,MATCH(C779,'Dados de Entrada'!$J$13:$J$35,0)),
INDEX('Dados de Entrada'!$K$13:$K$35,MATCH(C779,'Dados de Entrada'!$J$13:$J$35,1))+
(C779-INDEX('Dados de Entrada'!$J$13:$J$35,MATCH(C779,'Dados de Entrada'!$J$13:$J$35,1)))*
(INDEX('Dados de Entrada'!$K$13:$K$35,MATCH(C779,'Dados de Entrada'!$J$13:$J$35,1)+1)-INDEX('Dados de Entrada'!$K$13:$K$35,MATCH(C779,'Dados de Entrada'!$J$13:$J$35,1)))/
(INDEX('Dados de Entrada'!$J$13:$J$35,MATCH(C779,'Dados de Entrada'!$J$13:$J$35,1)+1)-INDEX('Dados de Entrada'!$J$13:$J$35,MATCH(C779,'Dados de Entrada'!$J$13:$J$35,1)))
))</f>
        <v/>
      </c>
      <c r="E779" s="101" t="str">
        <f>IF(B779="","",('Dados de Entrada'!O769/'Dados de Entrada'!$Q$6)*'Dados de Entrada'!$L$4)</f>
        <v/>
      </c>
      <c r="F779" s="101" t="str">
        <f t="shared" si="69"/>
        <v/>
      </c>
      <c r="G779" s="101" t="str">
        <f>IF(B779="","",VLOOKUP(MONTH(B779),Retiradas!$P$3:$S$14,3,FALSE))</f>
        <v/>
      </c>
      <c r="H779" s="137" t="str">
        <f>IF(B779="","",(VLOOKUP(MONTH(B779),Evaporação!$D$5:$F$16,3,FALSE)/(1000*3600*24*VLOOKUP(MONTH(B779),'Dados de Entrada'!$T$11:$V$22,3,FALSE)))*Simulação!D779)</f>
        <v/>
      </c>
      <c r="I779" s="146"/>
      <c r="J779" s="138" t="str">
        <f>IF(B779="","",(E779+I779-F779-G779-H779)*3600*24*VLOOKUP(MONTH(B779),'Dados de Entrada'!$T$11:$V$22,3,FALSE))</f>
        <v/>
      </c>
      <c r="K779" s="100" t="str">
        <f>IF(B779="","",IF(J779+K778&lt;'Dados de Entrada'!$G$7,IF(Simulação!J779+K778&lt;'Dados de Entrada'!$L$7,'Dados de Entrada'!$L$7,J779+K778),'Dados de Entrada'!$G$7))</f>
        <v/>
      </c>
      <c r="L779" s="101" t="str">
        <f>IF(B779="","",IF(AND(J779&gt;0,K779='Dados de Entrada'!$G$7),(J779/(3600*24*VLOOKUP(MONTH(B779),'Dados de Entrada'!$T$11:$V$22,3,FALSE))),0))</f>
        <v/>
      </c>
      <c r="M779" s="26" t="str">
        <f t="shared" si="70"/>
        <v/>
      </c>
      <c r="N779" s="102" t="str">
        <f>IF(B779="","",IF(K779='Dados de Entrada'!$L$7,1,0))</f>
        <v/>
      </c>
      <c r="O779" s="26" t="str">
        <f t="shared" si="71"/>
        <v/>
      </c>
      <c r="P779" s="110" t="str">
        <f>IF(B779="","",'Dados de Entrada'!$L$7)</f>
        <v/>
      </c>
      <c r="Q779" s="103" t="str">
        <f t="shared" si="67"/>
        <v/>
      </c>
      <c r="U779" s="18"/>
    </row>
    <row r="780" spans="1:21" ht="14.25" customHeight="1" x14ac:dyDescent="0.25">
      <c r="A780" s="18"/>
      <c r="B780" s="99" t="str">
        <f>IF(AND(YEAR('Dados de Entrada'!N770)&gt;=$D$18,YEAR('Dados de Entrada'!N770)&lt;=$D$19),'Dados de Entrada'!N770,"")</f>
        <v/>
      </c>
      <c r="C780" s="100" t="str">
        <f t="shared" si="68"/>
        <v/>
      </c>
      <c r="D780" s="97" t="str">
        <f>IF(B780="","",IFERROR(
INDEX('Dados de Entrada'!$K$13:$K$35,MATCH(C780,'Dados de Entrada'!$J$13:$J$35,0)),
INDEX('Dados de Entrada'!$K$13:$K$35,MATCH(C780,'Dados de Entrada'!$J$13:$J$35,1))+
(C780-INDEX('Dados de Entrada'!$J$13:$J$35,MATCH(C780,'Dados de Entrada'!$J$13:$J$35,1)))*
(INDEX('Dados de Entrada'!$K$13:$K$35,MATCH(C780,'Dados de Entrada'!$J$13:$J$35,1)+1)-INDEX('Dados de Entrada'!$K$13:$K$35,MATCH(C780,'Dados de Entrada'!$J$13:$J$35,1)))/
(INDEX('Dados de Entrada'!$J$13:$J$35,MATCH(C780,'Dados de Entrada'!$J$13:$J$35,1)+1)-INDEX('Dados de Entrada'!$J$13:$J$35,MATCH(C780,'Dados de Entrada'!$J$13:$J$35,1)))
))</f>
        <v/>
      </c>
      <c r="E780" s="101" t="str">
        <f>IF(B780="","",('Dados de Entrada'!O770/'Dados de Entrada'!$Q$6)*'Dados de Entrada'!$L$4)</f>
        <v/>
      </c>
      <c r="F780" s="101" t="str">
        <f t="shared" si="69"/>
        <v/>
      </c>
      <c r="G780" s="101" t="str">
        <f>IF(B780="","",VLOOKUP(MONTH(B780),Retiradas!$P$3:$S$14,3,FALSE))</f>
        <v/>
      </c>
      <c r="H780" s="137" t="str">
        <f>IF(B780="","",(VLOOKUP(MONTH(B780),Evaporação!$D$5:$F$16,3,FALSE)/(1000*3600*24*VLOOKUP(MONTH(B780),'Dados de Entrada'!$T$11:$V$22,3,FALSE)))*Simulação!D780)</f>
        <v/>
      </c>
      <c r="I780" s="146"/>
      <c r="J780" s="138" t="str">
        <f>IF(B780="","",(E780+I780-F780-G780-H780)*3600*24*VLOOKUP(MONTH(B780),'Dados de Entrada'!$T$11:$V$22,3,FALSE))</f>
        <v/>
      </c>
      <c r="K780" s="100" t="str">
        <f>IF(B780="","",IF(J780+K779&lt;'Dados de Entrada'!$G$7,IF(Simulação!J780+K779&lt;'Dados de Entrada'!$L$7,'Dados de Entrada'!$L$7,J780+K779),'Dados de Entrada'!$G$7))</f>
        <v/>
      </c>
      <c r="L780" s="101" t="str">
        <f>IF(B780="","",IF(AND(J780&gt;0,K780='Dados de Entrada'!$G$7),(J780/(3600*24*VLOOKUP(MONTH(B780),'Dados de Entrada'!$T$11:$V$22,3,FALSE))),0))</f>
        <v/>
      </c>
      <c r="M780" s="26" t="str">
        <f t="shared" si="70"/>
        <v/>
      </c>
      <c r="N780" s="102" t="str">
        <f>IF(B780="","",IF(K780='Dados de Entrada'!$L$7,1,0))</f>
        <v/>
      </c>
      <c r="O780" s="26" t="str">
        <f t="shared" si="71"/>
        <v/>
      </c>
      <c r="P780" s="110" t="str">
        <f>IF(B780="","",'Dados de Entrada'!$L$7)</f>
        <v/>
      </c>
      <c r="Q780" s="103" t="str">
        <f t="shared" si="67"/>
        <v/>
      </c>
      <c r="U780" s="18"/>
    </row>
    <row r="781" spans="1:21" ht="14.25" customHeight="1" x14ac:dyDescent="0.25">
      <c r="A781" s="18"/>
      <c r="B781" s="99" t="str">
        <f>IF(AND(YEAR('Dados de Entrada'!N771)&gt;=$D$18,YEAR('Dados de Entrada'!N771)&lt;=$D$19),'Dados de Entrada'!N771,"")</f>
        <v/>
      </c>
      <c r="C781" s="100" t="str">
        <f t="shared" si="68"/>
        <v/>
      </c>
      <c r="D781" s="97" t="str">
        <f>IF(B781="","",IFERROR(
INDEX('Dados de Entrada'!$K$13:$K$35,MATCH(C781,'Dados de Entrada'!$J$13:$J$35,0)),
INDEX('Dados de Entrada'!$K$13:$K$35,MATCH(C781,'Dados de Entrada'!$J$13:$J$35,1))+
(C781-INDEX('Dados de Entrada'!$J$13:$J$35,MATCH(C781,'Dados de Entrada'!$J$13:$J$35,1)))*
(INDEX('Dados de Entrada'!$K$13:$K$35,MATCH(C781,'Dados de Entrada'!$J$13:$J$35,1)+1)-INDEX('Dados de Entrada'!$K$13:$K$35,MATCH(C781,'Dados de Entrada'!$J$13:$J$35,1)))/
(INDEX('Dados de Entrada'!$J$13:$J$35,MATCH(C781,'Dados de Entrada'!$J$13:$J$35,1)+1)-INDEX('Dados de Entrada'!$J$13:$J$35,MATCH(C781,'Dados de Entrada'!$J$13:$J$35,1)))
))</f>
        <v/>
      </c>
      <c r="E781" s="101" t="str">
        <f>IF(B781="","",('Dados de Entrada'!O771/'Dados de Entrada'!$Q$6)*'Dados de Entrada'!$L$4)</f>
        <v/>
      </c>
      <c r="F781" s="101" t="str">
        <f t="shared" si="69"/>
        <v/>
      </c>
      <c r="G781" s="101" t="str">
        <f>IF(B781="","",VLOOKUP(MONTH(B781),Retiradas!$P$3:$S$14,3,FALSE))</f>
        <v/>
      </c>
      <c r="H781" s="137" t="str">
        <f>IF(B781="","",(VLOOKUP(MONTH(B781),Evaporação!$D$5:$F$16,3,FALSE)/(1000*3600*24*VLOOKUP(MONTH(B781),'Dados de Entrada'!$T$11:$V$22,3,FALSE)))*Simulação!D781)</f>
        <v/>
      </c>
      <c r="I781" s="146"/>
      <c r="J781" s="138" t="str">
        <f>IF(B781="","",(E781+I781-F781-G781-H781)*3600*24*VLOOKUP(MONTH(B781),'Dados de Entrada'!$T$11:$V$22,3,FALSE))</f>
        <v/>
      </c>
      <c r="K781" s="100" t="str">
        <f>IF(B781="","",IF(J781+K780&lt;'Dados de Entrada'!$G$7,IF(Simulação!J781+K780&lt;'Dados de Entrada'!$L$7,'Dados de Entrada'!$L$7,J781+K780),'Dados de Entrada'!$G$7))</f>
        <v/>
      </c>
      <c r="L781" s="101" t="str">
        <f>IF(B781="","",IF(AND(J781&gt;0,K781='Dados de Entrada'!$G$7),(J781/(3600*24*VLOOKUP(MONTH(B781),'Dados de Entrada'!$T$11:$V$22,3,FALSE))),0))</f>
        <v/>
      </c>
      <c r="M781" s="26" t="str">
        <f t="shared" si="70"/>
        <v/>
      </c>
      <c r="N781" s="102" t="str">
        <f>IF(B781="","",IF(K781='Dados de Entrada'!$L$7,1,0))</f>
        <v/>
      </c>
      <c r="O781" s="26" t="str">
        <f t="shared" si="71"/>
        <v/>
      </c>
      <c r="P781" s="110" t="str">
        <f>IF(B781="","",'Dados de Entrada'!$L$7)</f>
        <v/>
      </c>
      <c r="Q781" s="103" t="str">
        <f t="shared" si="67"/>
        <v/>
      </c>
      <c r="U781" s="18"/>
    </row>
    <row r="782" spans="1:21" ht="14.25" customHeight="1" x14ac:dyDescent="0.25">
      <c r="A782" s="18"/>
      <c r="B782" s="99" t="str">
        <f>IF(AND(YEAR('Dados de Entrada'!N772)&gt;=$D$18,YEAR('Dados de Entrada'!N772)&lt;=$D$19),'Dados de Entrada'!N772,"")</f>
        <v/>
      </c>
      <c r="C782" s="100" t="str">
        <f t="shared" si="68"/>
        <v/>
      </c>
      <c r="D782" s="97" t="str">
        <f>IF(B782="","",IFERROR(
INDEX('Dados de Entrada'!$K$13:$K$35,MATCH(C782,'Dados de Entrada'!$J$13:$J$35,0)),
INDEX('Dados de Entrada'!$K$13:$K$35,MATCH(C782,'Dados de Entrada'!$J$13:$J$35,1))+
(C782-INDEX('Dados de Entrada'!$J$13:$J$35,MATCH(C782,'Dados de Entrada'!$J$13:$J$35,1)))*
(INDEX('Dados de Entrada'!$K$13:$K$35,MATCH(C782,'Dados de Entrada'!$J$13:$J$35,1)+1)-INDEX('Dados de Entrada'!$K$13:$K$35,MATCH(C782,'Dados de Entrada'!$J$13:$J$35,1)))/
(INDEX('Dados de Entrada'!$J$13:$J$35,MATCH(C782,'Dados de Entrada'!$J$13:$J$35,1)+1)-INDEX('Dados de Entrada'!$J$13:$J$35,MATCH(C782,'Dados de Entrada'!$J$13:$J$35,1)))
))</f>
        <v/>
      </c>
      <c r="E782" s="101" t="str">
        <f>IF(B782="","",('Dados de Entrada'!O772/'Dados de Entrada'!$Q$6)*'Dados de Entrada'!$L$4)</f>
        <v/>
      </c>
      <c r="F782" s="101" t="str">
        <f t="shared" si="69"/>
        <v/>
      </c>
      <c r="G782" s="101" t="str">
        <f>IF(B782="","",VLOOKUP(MONTH(B782),Retiradas!$P$3:$S$14,3,FALSE))</f>
        <v/>
      </c>
      <c r="H782" s="137" t="str">
        <f>IF(B782="","",(VLOOKUP(MONTH(B782),Evaporação!$D$5:$F$16,3,FALSE)/(1000*3600*24*VLOOKUP(MONTH(B782),'Dados de Entrada'!$T$11:$V$22,3,FALSE)))*Simulação!D782)</f>
        <v/>
      </c>
      <c r="I782" s="146"/>
      <c r="J782" s="138" t="str">
        <f>IF(B782="","",(E782+I782-F782-G782-H782)*3600*24*VLOOKUP(MONTH(B782),'Dados de Entrada'!$T$11:$V$22,3,FALSE))</f>
        <v/>
      </c>
      <c r="K782" s="100" t="str">
        <f>IF(B782="","",IF(J782+K781&lt;'Dados de Entrada'!$G$7,IF(Simulação!J782+K781&lt;'Dados de Entrada'!$L$7,'Dados de Entrada'!$L$7,J782+K781),'Dados de Entrada'!$G$7))</f>
        <v/>
      </c>
      <c r="L782" s="101" t="str">
        <f>IF(B782="","",IF(AND(J782&gt;0,K782='Dados de Entrada'!$G$7),(J782/(3600*24*VLOOKUP(MONTH(B782),'Dados de Entrada'!$T$11:$V$22,3,FALSE))),0))</f>
        <v/>
      </c>
      <c r="M782" s="26" t="str">
        <f t="shared" si="70"/>
        <v/>
      </c>
      <c r="N782" s="102" t="str">
        <f>IF(B782="","",IF(K782='Dados de Entrada'!$L$7,1,0))</f>
        <v/>
      </c>
      <c r="O782" s="26" t="str">
        <f t="shared" si="71"/>
        <v/>
      </c>
      <c r="P782" s="110" t="str">
        <f>IF(B782="","",'Dados de Entrada'!$L$7)</f>
        <v/>
      </c>
      <c r="Q782" s="103" t="str">
        <f t="shared" si="67"/>
        <v/>
      </c>
      <c r="U782" s="18"/>
    </row>
    <row r="783" spans="1:21" ht="14.25" customHeight="1" x14ac:dyDescent="0.25">
      <c r="A783" s="18"/>
      <c r="B783" s="99" t="str">
        <f>IF(AND(YEAR('Dados de Entrada'!N773)&gt;=$D$18,YEAR('Dados de Entrada'!N773)&lt;=$D$19),'Dados de Entrada'!N773,"")</f>
        <v/>
      </c>
      <c r="C783" s="100" t="str">
        <f t="shared" si="68"/>
        <v/>
      </c>
      <c r="D783" s="97" t="str">
        <f>IF(B783="","",IFERROR(
INDEX('Dados de Entrada'!$K$13:$K$35,MATCH(C783,'Dados de Entrada'!$J$13:$J$35,0)),
INDEX('Dados de Entrada'!$K$13:$K$35,MATCH(C783,'Dados de Entrada'!$J$13:$J$35,1))+
(C783-INDEX('Dados de Entrada'!$J$13:$J$35,MATCH(C783,'Dados de Entrada'!$J$13:$J$35,1)))*
(INDEX('Dados de Entrada'!$K$13:$K$35,MATCH(C783,'Dados de Entrada'!$J$13:$J$35,1)+1)-INDEX('Dados de Entrada'!$K$13:$K$35,MATCH(C783,'Dados de Entrada'!$J$13:$J$35,1)))/
(INDEX('Dados de Entrada'!$J$13:$J$35,MATCH(C783,'Dados de Entrada'!$J$13:$J$35,1)+1)-INDEX('Dados de Entrada'!$J$13:$J$35,MATCH(C783,'Dados de Entrada'!$J$13:$J$35,1)))
))</f>
        <v/>
      </c>
      <c r="E783" s="101" t="str">
        <f>IF(B783="","",('Dados de Entrada'!O773/'Dados de Entrada'!$Q$6)*'Dados de Entrada'!$L$4)</f>
        <v/>
      </c>
      <c r="F783" s="101" t="str">
        <f t="shared" si="69"/>
        <v/>
      </c>
      <c r="G783" s="101" t="str">
        <f>IF(B783="","",VLOOKUP(MONTH(B783),Retiradas!$P$3:$S$14,3,FALSE))</f>
        <v/>
      </c>
      <c r="H783" s="137" t="str">
        <f>IF(B783="","",(VLOOKUP(MONTH(B783),Evaporação!$D$5:$F$16,3,FALSE)/(1000*3600*24*VLOOKUP(MONTH(B783),'Dados de Entrada'!$T$11:$V$22,3,FALSE)))*Simulação!D783)</f>
        <v/>
      </c>
      <c r="I783" s="146"/>
      <c r="J783" s="138" t="str">
        <f>IF(B783="","",(E783+I783-F783-G783-H783)*3600*24*VLOOKUP(MONTH(B783),'Dados de Entrada'!$T$11:$V$22,3,FALSE))</f>
        <v/>
      </c>
      <c r="K783" s="100" t="str">
        <f>IF(B783="","",IF(J783+K782&lt;'Dados de Entrada'!$G$7,IF(Simulação!J783+K782&lt;'Dados de Entrada'!$L$7,'Dados de Entrada'!$L$7,J783+K782),'Dados de Entrada'!$G$7))</f>
        <v/>
      </c>
      <c r="L783" s="101" t="str">
        <f>IF(B783="","",IF(AND(J783&gt;0,K783='Dados de Entrada'!$G$7),(J783/(3600*24*VLOOKUP(MONTH(B783),'Dados de Entrada'!$T$11:$V$22,3,FALSE))),0))</f>
        <v/>
      </c>
      <c r="M783" s="26" t="str">
        <f t="shared" si="70"/>
        <v/>
      </c>
      <c r="N783" s="102" t="str">
        <f>IF(B783="","",IF(K783='Dados de Entrada'!$L$7,1,0))</f>
        <v/>
      </c>
      <c r="O783" s="26" t="str">
        <f t="shared" si="71"/>
        <v/>
      </c>
      <c r="P783" s="110" t="str">
        <f>IF(B783="","",'Dados de Entrada'!$L$7)</f>
        <v/>
      </c>
      <c r="Q783" s="103" t="str">
        <f t="shared" si="67"/>
        <v/>
      </c>
      <c r="U783" s="18"/>
    </row>
    <row r="784" spans="1:21" ht="14.25" customHeight="1" x14ac:dyDescent="0.25">
      <c r="A784" s="18"/>
      <c r="B784" s="99" t="str">
        <f>IF(AND(YEAR('Dados de Entrada'!N774)&gt;=$D$18,YEAR('Dados de Entrada'!N774)&lt;=$D$19),'Dados de Entrada'!N774,"")</f>
        <v/>
      </c>
      <c r="C784" s="100" t="str">
        <f t="shared" si="68"/>
        <v/>
      </c>
      <c r="D784" s="97" t="str">
        <f>IF(B784="","",IFERROR(
INDEX('Dados de Entrada'!$K$13:$K$35,MATCH(C784,'Dados de Entrada'!$J$13:$J$35,0)),
INDEX('Dados de Entrada'!$K$13:$K$35,MATCH(C784,'Dados de Entrada'!$J$13:$J$35,1))+
(C784-INDEX('Dados de Entrada'!$J$13:$J$35,MATCH(C784,'Dados de Entrada'!$J$13:$J$35,1)))*
(INDEX('Dados de Entrada'!$K$13:$K$35,MATCH(C784,'Dados de Entrada'!$J$13:$J$35,1)+1)-INDEX('Dados de Entrada'!$K$13:$K$35,MATCH(C784,'Dados de Entrada'!$J$13:$J$35,1)))/
(INDEX('Dados de Entrada'!$J$13:$J$35,MATCH(C784,'Dados de Entrada'!$J$13:$J$35,1)+1)-INDEX('Dados de Entrada'!$J$13:$J$35,MATCH(C784,'Dados de Entrada'!$J$13:$J$35,1)))
))</f>
        <v/>
      </c>
      <c r="E784" s="101" t="str">
        <f>IF(B784="","",('Dados de Entrada'!O774/'Dados de Entrada'!$Q$6)*'Dados de Entrada'!$L$4)</f>
        <v/>
      </c>
      <c r="F784" s="101" t="str">
        <f t="shared" si="69"/>
        <v/>
      </c>
      <c r="G784" s="101" t="str">
        <f>IF(B784="","",VLOOKUP(MONTH(B784),Retiradas!$P$3:$S$14,3,FALSE))</f>
        <v/>
      </c>
      <c r="H784" s="137" t="str">
        <f>IF(B784="","",(VLOOKUP(MONTH(B784),Evaporação!$D$5:$F$16,3,FALSE)/(1000*3600*24*VLOOKUP(MONTH(B784),'Dados de Entrada'!$T$11:$V$22,3,FALSE)))*Simulação!D784)</f>
        <v/>
      </c>
      <c r="I784" s="146"/>
      <c r="J784" s="138" t="str">
        <f>IF(B784="","",(E784+I784-F784-G784-H784)*3600*24*VLOOKUP(MONTH(B784),'Dados de Entrada'!$T$11:$V$22,3,FALSE))</f>
        <v/>
      </c>
      <c r="K784" s="100" t="str">
        <f>IF(B784="","",IF(J784+K783&lt;'Dados de Entrada'!$G$7,IF(Simulação!J784+K783&lt;'Dados de Entrada'!$L$7,'Dados de Entrada'!$L$7,J784+K783),'Dados de Entrada'!$G$7))</f>
        <v/>
      </c>
      <c r="L784" s="101" t="str">
        <f>IF(B784="","",IF(AND(J784&gt;0,K784='Dados de Entrada'!$G$7),(J784/(3600*24*VLOOKUP(MONTH(B784),'Dados de Entrada'!$T$11:$V$22,3,FALSE))),0))</f>
        <v/>
      </c>
      <c r="M784" s="26" t="str">
        <f t="shared" si="70"/>
        <v/>
      </c>
      <c r="N784" s="102" t="str">
        <f>IF(B784="","",IF(K784='Dados de Entrada'!$L$7,1,0))</f>
        <v/>
      </c>
      <c r="O784" s="26" t="str">
        <f t="shared" si="71"/>
        <v/>
      </c>
      <c r="P784" s="110" t="str">
        <f>IF(B784="","",'Dados de Entrada'!$L$7)</f>
        <v/>
      </c>
      <c r="Q784" s="103" t="str">
        <f t="shared" si="67"/>
        <v/>
      </c>
      <c r="U784" s="18"/>
    </row>
    <row r="785" spans="1:21" ht="14.25" customHeight="1" x14ac:dyDescent="0.25">
      <c r="A785" s="18"/>
      <c r="B785" s="99" t="str">
        <f>IF(AND(YEAR('Dados de Entrada'!N775)&gt;=$D$18,YEAR('Dados de Entrada'!N775)&lt;=$D$19),'Dados de Entrada'!N775,"")</f>
        <v/>
      </c>
      <c r="C785" s="100" t="str">
        <f t="shared" si="68"/>
        <v/>
      </c>
      <c r="D785" s="97" t="str">
        <f>IF(B785="","",IFERROR(
INDEX('Dados de Entrada'!$K$13:$K$35,MATCH(C785,'Dados de Entrada'!$J$13:$J$35,0)),
INDEX('Dados de Entrada'!$K$13:$K$35,MATCH(C785,'Dados de Entrada'!$J$13:$J$35,1))+
(C785-INDEX('Dados de Entrada'!$J$13:$J$35,MATCH(C785,'Dados de Entrada'!$J$13:$J$35,1)))*
(INDEX('Dados de Entrada'!$K$13:$K$35,MATCH(C785,'Dados de Entrada'!$J$13:$J$35,1)+1)-INDEX('Dados de Entrada'!$K$13:$K$35,MATCH(C785,'Dados de Entrada'!$J$13:$J$35,1)))/
(INDEX('Dados de Entrada'!$J$13:$J$35,MATCH(C785,'Dados de Entrada'!$J$13:$J$35,1)+1)-INDEX('Dados de Entrada'!$J$13:$J$35,MATCH(C785,'Dados de Entrada'!$J$13:$J$35,1)))
))</f>
        <v/>
      </c>
      <c r="E785" s="101" t="str">
        <f>IF(B785="","",('Dados de Entrada'!O775/'Dados de Entrada'!$Q$6)*'Dados de Entrada'!$L$4)</f>
        <v/>
      </c>
      <c r="F785" s="101" t="str">
        <f t="shared" si="69"/>
        <v/>
      </c>
      <c r="G785" s="101" t="str">
        <f>IF(B785="","",VLOOKUP(MONTH(B785),Retiradas!$P$3:$S$14,3,FALSE))</f>
        <v/>
      </c>
      <c r="H785" s="137" t="str">
        <f>IF(B785="","",(VLOOKUP(MONTH(B785),Evaporação!$D$5:$F$16,3,FALSE)/(1000*3600*24*VLOOKUP(MONTH(B785),'Dados de Entrada'!$T$11:$V$22,3,FALSE)))*Simulação!D785)</f>
        <v/>
      </c>
      <c r="I785" s="146"/>
      <c r="J785" s="138" t="str">
        <f>IF(B785="","",(E785+I785-F785-G785-H785)*3600*24*VLOOKUP(MONTH(B785),'Dados de Entrada'!$T$11:$V$22,3,FALSE))</f>
        <v/>
      </c>
      <c r="K785" s="100" t="str">
        <f>IF(B785="","",IF(J785+K784&lt;'Dados de Entrada'!$G$7,IF(Simulação!J785+K784&lt;'Dados de Entrada'!$L$7,'Dados de Entrada'!$L$7,J785+K784),'Dados de Entrada'!$G$7))</f>
        <v/>
      </c>
      <c r="L785" s="101" t="str">
        <f>IF(B785="","",IF(AND(J785&gt;0,K785='Dados de Entrada'!$G$7),(J785/(3600*24*VLOOKUP(MONTH(B785),'Dados de Entrada'!$T$11:$V$22,3,FALSE))),0))</f>
        <v/>
      </c>
      <c r="M785" s="26" t="str">
        <f t="shared" si="70"/>
        <v/>
      </c>
      <c r="N785" s="102" t="str">
        <f>IF(B785="","",IF(K785='Dados de Entrada'!$L$7,1,0))</f>
        <v/>
      </c>
      <c r="O785" s="26" t="str">
        <f t="shared" si="71"/>
        <v/>
      </c>
      <c r="P785" s="110" t="str">
        <f>IF(B785="","",'Dados de Entrada'!$L$7)</f>
        <v/>
      </c>
      <c r="Q785" s="103" t="str">
        <f t="shared" si="67"/>
        <v/>
      </c>
      <c r="U785" s="18"/>
    </row>
    <row r="786" spans="1:21" ht="14.25" customHeight="1" x14ac:dyDescent="0.25">
      <c r="A786" s="18"/>
      <c r="B786" s="99" t="str">
        <f>IF(AND(YEAR('Dados de Entrada'!N776)&gt;=$D$18,YEAR('Dados de Entrada'!N776)&lt;=$D$19),'Dados de Entrada'!N776,"")</f>
        <v/>
      </c>
      <c r="C786" s="100" t="str">
        <f t="shared" si="68"/>
        <v/>
      </c>
      <c r="D786" s="97" t="str">
        <f>IF(B786="","",IFERROR(
INDEX('Dados de Entrada'!$K$13:$K$35,MATCH(C786,'Dados de Entrada'!$J$13:$J$35,0)),
INDEX('Dados de Entrada'!$K$13:$K$35,MATCH(C786,'Dados de Entrada'!$J$13:$J$35,1))+
(C786-INDEX('Dados de Entrada'!$J$13:$J$35,MATCH(C786,'Dados de Entrada'!$J$13:$J$35,1)))*
(INDEX('Dados de Entrada'!$K$13:$K$35,MATCH(C786,'Dados de Entrada'!$J$13:$J$35,1)+1)-INDEX('Dados de Entrada'!$K$13:$K$35,MATCH(C786,'Dados de Entrada'!$J$13:$J$35,1)))/
(INDEX('Dados de Entrada'!$J$13:$J$35,MATCH(C786,'Dados de Entrada'!$J$13:$J$35,1)+1)-INDEX('Dados de Entrada'!$J$13:$J$35,MATCH(C786,'Dados de Entrada'!$J$13:$J$35,1)))
))</f>
        <v/>
      </c>
      <c r="E786" s="101" t="str">
        <f>IF(B786="","",('Dados de Entrada'!O776/'Dados de Entrada'!$Q$6)*'Dados de Entrada'!$L$4)</f>
        <v/>
      </c>
      <c r="F786" s="101" t="str">
        <f t="shared" si="69"/>
        <v/>
      </c>
      <c r="G786" s="101" t="str">
        <f>IF(B786="","",VLOOKUP(MONTH(B786),Retiradas!$P$3:$S$14,3,FALSE))</f>
        <v/>
      </c>
      <c r="H786" s="137" t="str">
        <f>IF(B786="","",(VLOOKUP(MONTH(B786),Evaporação!$D$5:$F$16,3,FALSE)/(1000*3600*24*VLOOKUP(MONTH(B786),'Dados de Entrada'!$T$11:$V$22,3,FALSE)))*Simulação!D786)</f>
        <v/>
      </c>
      <c r="I786" s="146"/>
      <c r="J786" s="138" t="str">
        <f>IF(B786="","",(E786+I786-F786-G786-H786)*3600*24*VLOOKUP(MONTH(B786),'Dados de Entrada'!$T$11:$V$22,3,FALSE))</f>
        <v/>
      </c>
      <c r="K786" s="100" t="str">
        <f>IF(B786="","",IF(J786+K785&lt;'Dados de Entrada'!$G$7,IF(Simulação!J786+K785&lt;'Dados de Entrada'!$L$7,'Dados de Entrada'!$L$7,J786+K785),'Dados de Entrada'!$G$7))</f>
        <v/>
      </c>
      <c r="L786" s="101" t="str">
        <f>IF(B786="","",IF(AND(J786&gt;0,K786='Dados de Entrada'!$G$7),(J786/(3600*24*VLOOKUP(MONTH(B786),'Dados de Entrada'!$T$11:$V$22,3,FALSE))),0))</f>
        <v/>
      </c>
      <c r="M786" s="26" t="str">
        <f t="shared" si="70"/>
        <v/>
      </c>
      <c r="N786" s="102" t="str">
        <f>IF(B786="","",IF(K786='Dados de Entrada'!$L$7,1,0))</f>
        <v/>
      </c>
      <c r="O786" s="26" t="str">
        <f t="shared" si="71"/>
        <v/>
      </c>
      <c r="P786" s="110" t="str">
        <f>IF(B786="","",'Dados de Entrada'!$L$7)</f>
        <v/>
      </c>
      <c r="Q786" s="103" t="str">
        <f t="shared" si="67"/>
        <v/>
      </c>
      <c r="U786" s="18"/>
    </row>
    <row r="787" spans="1:21" ht="14.25" customHeight="1" x14ac:dyDescent="0.25">
      <c r="A787" s="18"/>
      <c r="B787" s="99" t="str">
        <f>IF(AND(YEAR('Dados de Entrada'!N777)&gt;=$D$18,YEAR('Dados de Entrada'!N777)&lt;=$D$19),'Dados de Entrada'!N777,"")</f>
        <v/>
      </c>
      <c r="C787" s="100" t="str">
        <f t="shared" si="68"/>
        <v/>
      </c>
      <c r="D787" s="97" t="str">
        <f>IF(B787="","",IFERROR(
INDEX('Dados de Entrada'!$K$13:$K$35,MATCH(C787,'Dados de Entrada'!$J$13:$J$35,0)),
INDEX('Dados de Entrada'!$K$13:$K$35,MATCH(C787,'Dados de Entrada'!$J$13:$J$35,1))+
(C787-INDEX('Dados de Entrada'!$J$13:$J$35,MATCH(C787,'Dados de Entrada'!$J$13:$J$35,1)))*
(INDEX('Dados de Entrada'!$K$13:$K$35,MATCH(C787,'Dados de Entrada'!$J$13:$J$35,1)+1)-INDEX('Dados de Entrada'!$K$13:$K$35,MATCH(C787,'Dados de Entrada'!$J$13:$J$35,1)))/
(INDEX('Dados de Entrada'!$J$13:$J$35,MATCH(C787,'Dados de Entrada'!$J$13:$J$35,1)+1)-INDEX('Dados de Entrada'!$J$13:$J$35,MATCH(C787,'Dados de Entrada'!$J$13:$J$35,1)))
))</f>
        <v/>
      </c>
      <c r="E787" s="101" t="str">
        <f>IF(B787="","",('Dados de Entrada'!O777/'Dados de Entrada'!$Q$6)*'Dados de Entrada'!$L$4)</f>
        <v/>
      </c>
      <c r="F787" s="101" t="str">
        <f t="shared" si="69"/>
        <v/>
      </c>
      <c r="G787" s="101" t="str">
        <f>IF(B787="","",VLOOKUP(MONTH(B787),Retiradas!$P$3:$S$14,3,FALSE))</f>
        <v/>
      </c>
      <c r="H787" s="137" t="str">
        <f>IF(B787="","",(VLOOKUP(MONTH(B787),Evaporação!$D$5:$F$16,3,FALSE)/(1000*3600*24*VLOOKUP(MONTH(B787),'Dados de Entrada'!$T$11:$V$22,3,FALSE)))*Simulação!D787)</f>
        <v/>
      </c>
      <c r="I787" s="146"/>
      <c r="J787" s="138" t="str">
        <f>IF(B787="","",(E787+I787-F787-G787-H787)*3600*24*VLOOKUP(MONTH(B787),'Dados de Entrada'!$T$11:$V$22,3,FALSE))</f>
        <v/>
      </c>
      <c r="K787" s="100" t="str">
        <f>IF(B787="","",IF(J787+K786&lt;'Dados de Entrada'!$G$7,IF(Simulação!J787+K786&lt;'Dados de Entrada'!$L$7,'Dados de Entrada'!$L$7,J787+K786),'Dados de Entrada'!$G$7))</f>
        <v/>
      </c>
      <c r="L787" s="101" t="str">
        <f>IF(B787="","",IF(AND(J787&gt;0,K787='Dados de Entrada'!$G$7),(J787/(3600*24*VLOOKUP(MONTH(B787),'Dados de Entrada'!$T$11:$V$22,3,FALSE))),0))</f>
        <v/>
      </c>
      <c r="M787" s="26" t="str">
        <f t="shared" si="70"/>
        <v/>
      </c>
      <c r="N787" s="102" t="str">
        <f>IF(B787="","",IF(K787='Dados de Entrada'!$L$7,1,0))</f>
        <v/>
      </c>
      <c r="O787" s="26" t="str">
        <f t="shared" si="71"/>
        <v/>
      </c>
      <c r="P787" s="110" t="str">
        <f>IF(B787="","",'Dados de Entrada'!$L$7)</f>
        <v/>
      </c>
      <c r="Q787" s="103" t="str">
        <f t="shared" si="67"/>
        <v/>
      </c>
      <c r="U787" s="18"/>
    </row>
    <row r="788" spans="1:21" ht="14.25" customHeight="1" x14ac:dyDescent="0.25">
      <c r="A788" s="18"/>
      <c r="B788" s="99" t="str">
        <f>IF(AND(YEAR('Dados de Entrada'!N778)&gt;=$D$18,YEAR('Dados de Entrada'!N778)&lt;=$D$19),'Dados de Entrada'!N778,"")</f>
        <v/>
      </c>
      <c r="C788" s="100" t="str">
        <f t="shared" si="68"/>
        <v/>
      </c>
      <c r="D788" s="97" t="str">
        <f>IF(B788="","",IFERROR(
INDEX('Dados de Entrada'!$K$13:$K$35,MATCH(C788,'Dados de Entrada'!$J$13:$J$35,0)),
INDEX('Dados de Entrada'!$K$13:$K$35,MATCH(C788,'Dados de Entrada'!$J$13:$J$35,1))+
(C788-INDEX('Dados de Entrada'!$J$13:$J$35,MATCH(C788,'Dados de Entrada'!$J$13:$J$35,1)))*
(INDEX('Dados de Entrada'!$K$13:$K$35,MATCH(C788,'Dados de Entrada'!$J$13:$J$35,1)+1)-INDEX('Dados de Entrada'!$K$13:$K$35,MATCH(C788,'Dados de Entrada'!$J$13:$J$35,1)))/
(INDEX('Dados de Entrada'!$J$13:$J$35,MATCH(C788,'Dados de Entrada'!$J$13:$J$35,1)+1)-INDEX('Dados de Entrada'!$J$13:$J$35,MATCH(C788,'Dados de Entrada'!$J$13:$J$35,1)))
))</f>
        <v/>
      </c>
      <c r="E788" s="101" t="str">
        <f>IF(B788="","",('Dados de Entrada'!O778/'Dados de Entrada'!$Q$6)*'Dados de Entrada'!$L$4)</f>
        <v/>
      </c>
      <c r="F788" s="101" t="str">
        <f t="shared" si="69"/>
        <v/>
      </c>
      <c r="G788" s="101" t="str">
        <f>IF(B788="","",VLOOKUP(MONTH(B788),Retiradas!$P$3:$S$14,3,FALSE))</f>
        <v/>
      </c>
      <c r="H788" s="137" t="str">
        <f>IF(B788="","",(VLOOKUP(MONTH(B788),Evaporação!$D$5:$F$16,3,FALSE)/(1000*3600*24*VLOOKUP(MONTH(B788),'Dados de Entrada'!$T$11:$V$22,3,FALSE)))*Simulação!D788)</f>
        <v/>
      </c>
      <c r="I788" s="146"/>
      <c r="J788" s="138" t="str">
        <f>IF(B788="","",(E788+I788-F788-G788-H788)*3600*24*VLOOKUP(MONTH(B788),'Dados de Entrada'!$T$11:$V$22,3,FALSE))</f>
        <v/>
      </c>
      <c r="K788" s="100" t="str">
        <f>IF(B788="","",IF(J788+K787&lt;'Dados de Entrada'!$G$7,IF(Simulação!J788+K787&lt;'Dados de Entrada'!$L$7,'Dados de Entrada'!$L$7,J788+K787),'Dados de Entrada'!$G$7))</f>
        <v/>
      </c>
      <c r="L788" s="101" t="str">
        <f>IF(B788="","",IF(AND(J788&gt;0,K788='Dados de Entrada'!$G$7),(J788/(3600*24*VLOOKUP(MONTH(B788),'Dados de Entrada'!$T$11:$V$22,3,FALSE))),0))</f>
        <v/>
      </c>
      <c r="M788" s="26" t="str">
        <f t="shared" si="70"/>
        <v/>
      </c>
      <c r="N788" s="102" t="str">
        <f>IF(B788="","",IF(K788='Dados de Entrada'!$L$7,1,0))</f>
        <v/>
      </c>
      <c r="O788" s="26" t="str">
        <f t="shared" si="71"/>
        <v/>
      </c>
      <c r="P788" s="110" t="str">
        <f>IF(B788="","",'Dados de Entrada'!$L$7)</f>
        <v/>
      </c>
      <c r="Q788" s="103" t="str">
        <f t="shared" si="67"/>
        <v/>
      </c>
      <c r="U788" s="18"/>
    </row>
    <row r="789" spans="1:21" ht="14.25" customHeight="1" x14ac:dyDescent="0.25">
      <c r="A789" s="18"/>
      <c r="B789" s="99" t="str">
        <f>IF(AND(YEAR('Dados de Entrada'!N779)&gt;=$D$18,YEAR('Dados de Entrada'!N779)&lt;=$D$19),'Dados de Entrada'!N779,"")</f>
        <v/>
      </c>
      <c r="C789" s="100" t="str">
        <f t="shared" si="68"/>
        <v/>
      </c>
      <c r="D789" s="97" t="str">
        <f>IF(B789="","",IFERROR(
INDEX('Dados de Entrada'!$K$13:$K$35,MATCH(C789,'Dados de Entrada'!$J$13:$J$35,0)),
INDEX('Dados de Entrada'!$K$13:$K$35,MATCH(C789,'Dados de Entrada'!$J$13:$J$35,1))+
(C789-INDEX('Dados de Entrada'!$J$13:$J$35,MATCH(C789,'Dados de Entrada'!$J$13:$J$35,1)))*
(INDEX('Dados de Entrada'!$K$13:$K$35,MATCH(C789,'Dados de Entrada'!$J$13:$J$35,1)+1)-INDEX('Dados de Entrada'!$K$13:$K$35,MATCH(C789,'Dados de Entrada'!$J$13:$J$35,1)))/
(INDEX('Dados de Entrada'!$J$13:$J$35,MATCH(C789,'Dados de Entrada'!$J$13:$J$35,1)+1)-INDEX('Dados de Entrada'!$J$13:$J$35,MATCH(C789,'Dados de Entrada'!$J$13:$J$35,1)))
))</f>
        <v/>
      </c>
      <c r="E789" s="101" t="str">
        <f>IF(B789="","",('Dados de Entrada'!O779/'Dados de Entrada'!$Q$6)*'Dados de Entrada'!$L$4)</f>
        <v/>
      </c>
      <c r="F789" s="101" t="str">
        <f t="shared" si="69"/>
        <v/>
      </c>
      <c r="G789" s="101" t="str">
        <f>IF(B789="","",VLOOKUP(MONTH(B789),Retiradas!$P$3:$S$14,3,FALSE))</f>
        <v/>
      </c>
      <c r="H789" s="137" t="str">
        <f>IF(B789="","",(VLOOKUP(MONTH(B789),Evaporação!$D$5:$F$16,3,FALSE)/(1000*3600*24*VLOOKUP(MONTH(B789),'Dados de Entrada'!$T$11:$V$22,3,FALSE)))*Simulação!D789)</f>
        <v/>
      </c>
      <c r="I789" s="146"/>
      <c r="J789" s="138" t="str">
        <f>IF(B789="","",(E789+I789-F789-G789-H789)*3600*24*VLOOKUP(MONTH(B789),'Dados de Entrada'!$T$11:$V$22,3,FALSE))</f>
        <v/>
      </c>
      <c r="K789" s="100" t="str">
        <f>IF(B789="","",IF(J789+K788&lt;'Dados de Entrada'!$G$7,IF(Simulação!J789+K788&lt;'Dados de Entrada'!$L$7,'Dados de Entrada'!$L$7,J789+K788),'Dados de Entrada'!$G$7))</f>
        <v/>
      </c>
      <c r="L789" s="101" t="str">
        <f>IF(B789="","",IF(AND(J789&gt;0,K789='Dados de Entrada'!$G$7),(J789/(3600*24*VLOOKUP(MONTH(B789),'Dados de Entrada'!$T$11:$V$22,3,FALSE))),0))</f>
        <v/>
      </c>
      <c r="M789" s="26" t="str">
        <f t="shared" si="70"/>
        <v/>
      </c>
      <c r="N789" s="102" t="str">
        <f>IF(B789="","",IF(K789='Dados de Entrada'!$L$7,1,0))</f>
        <v/>
      </c>
      <c r="O789" s="26" t="str">
        <f t="shared" si="71"/>
        <v/>
      </c>
      <c r="P789" s="110" t="str">
        <f>IF(B789="","",'Dados de Entrada'!$L$7)</f>
        <v/>
      </c>
      <c r="Q789" s="103" t="str">
        <f t="shared" si="67"/>
        <v/>
      </c>
      <c r="U789" s="18"/>
    </row>
    <row r="790" spans="1:21" ht="14.25" customHeight="1" x14ac:dyDescent="0.25">
      <c r="A790" s="18"/>
      <c r="B790" s="99" t="str">
        <f>IF(AND(YEAR('Dados de Entrada'!N780)&gt;=$D$18,YEAR('Dados de Entrada'!N780)&lt;=$D$19),'Dados de Entrada'!N780,"")</f>
        <v/>
      </c>
      <c r="C790" s="100" t="str">
        <f t="shared" si="68"/>
        <v/>
      </c>
      <c r="D790" s="97" t="str">
        <f>IF(B790="","",IFERROR(
INDEX('Dados de Entrada'!$K$13:$K$35,MATCH(C790,'Dados de Entrada'!$J$13:$J$35,0)),
INDEX('Dados de Entrada'!$K$13:$K$35,MATCH(C790,'Dados de Entrada'!$J$13:$J$35,1))+
(C790-INDEX('Dados de Entrada'!$J$13:$J$35,MATCH(C790,'Dados de Entrada'!$J$13:$J$35,1)))*
(INDEX('Dados de Entrada'!$K$13:$K$35,MATCH(C790,'Dados de Entrada'!$J$13:$J$35,1)+1)-INDEX('Dados de Entrada'!$K$13:$K$35,MATCH(C790,'Dados de Entrada'!$J$13:$J$35,1)))/
(INDEX('Dados de Entrada'!$J$13:$J$35,MATCH(C790,'Dados de Entrada'!$J$13:$J$35,1)+1)-INDEX('Dados de Entrada'!$J$13:$J$35,MATCH(C790,'Dados de Entrada'!$J$13:$J$35,1)))
))</f>
        <v/>
      </c>
      <c r="E790" s="101" t="str">
        <f>IF(B790="","",('Dados de Entrada'!O780/'Dados de Entrada'!$Q$6)*'Dados de Entrada'!$L$4)</f>
        <v/>
      </c>
      <c r="F790" s="101" t="str">
        <f t="shared" si="69"/>
        <v/>
      </c>
      <c r="G790" s="101" t="str">
        <f>IF(B790="","",VLOOKUP(MONTH(B790),Retiradas!$P$3:$S$14,3,FALSE))</f>
        <v/>
      </c>
      <c r="H790" s="137" t="str">
        <f>IF(B790="","",(VLOOKUP(MONTH(B790),Evaporação!$D$5:$F$16,3,FALSE)/(1000*3600*24*VLOOKUP(MONTH(B790),'Dados de Entrada'!$T$11:$V$22,3,FALSE)))*Simulação!D790)</f>
        <v/>
      </c>
      <c r="I790" s="146"/>
      <c r="J790" s="138" t="str">
        <f>IF(B790="","",(E790+I790-F790-G790-H790)*3600*24*VLOOKUP(MONTH(B790),'Dados de Entrada'!$T$11:$V$22,3,FALSE))</f>
        <v/>
      </c>
      <c r="K790" s="100" t="str">
        <f>IF(B790="","",IF(J790+K789&lt;'Dados de Entrada'!$G$7,IF(Simulação!J790+K789&lt;'Dados de Entrada'!$L$7,'Dados de Entrada'!$L$7,J790+K789),'Dados de Entrada'!$G$7))</f>
        <v/>
      </c>
      <c r="L790" s="101" t="str">
        <f>IF(B790="","",IF(AND(J790&gt;0,K790='Dados de Entrada'!$G$7),(J790/(3600*24*VLOOKUP(MONTH(B790),'Dados de Entrada'!$T$11:$V$22,3,FALSE))),0))</f>
        <v/>
      </c>
      <c r="M790" s="26" t="str">
        <f t="shared" si="70"/>
        <v/>
      </c>
      <c r="N790" s="102" t="str">
        <f>IF(B790="","",IF(K790='Dados de Entrada'!$L$7,1,0))</f>
        <v/>
      </c>
      <c r="O790" s="26" t="str">
        <f t="shared" si="71"/>
        <v/>
      </c>
      <c r="P790" s="110" t="str">
        <f>IF(B790="","",'Dados de Entrada'!$L$7)</f>
        <v/>
      </c>
      <c r="Q790" s="103" t="str">
        <f t="shared" si="67"/>
        <v/>
      </c>
      <c r="U790" s="18"/>
    </row>
    <row r="791" spans="1:21" ht="14.25" customHeight="1" x14ac:dyDescent="0.25">
      <c r="A791" s="18"/>
      <c r="B791" s="99" t="str">
        <f>IF(AND(YEAR('Dados de Entrada'!N781)&gt;=$D$18,YEAR('Dados de Entrada'!N781)&lt;=$D$19),'Dados de Entrada'!N781,"")</f>
        <v/>
      </c>
      <c r="C791" s="100" t="str">
        <f t="shared" si="68"/>
        <v/>
      </c>
      <c r="D791" s="97" t="str">
        <f>IF(B791="","",IFERROR(
INDEX('Dados de Entrada'!$K$13:$K$35,MATCH(C791,'Dados de Entrada'!$J$13:$J$35,0)),
INDEX('Dados de Entrada'!$K$13:$K$35,MATCH(C791,'Dados de Entrada'!$J$13:$J$35,1))+
(C791-INDEX('Dados de Entrada'!$J$13:$J$35,MATCH(C791,'Dados de Entrada'!$J$13:$J$35,1)))*
(INDEX('Dados de Entrada'!$K$13:$K$35,MATCH(C791,'Dados de Entrada'!$J$13:$J$35,1)+1)-INDEX('Dados de Entrada'!$K$13:$K$35,MATCH(C791,'Dados de Entrada'!$J$13:$J$35,1)))/
(INDEX('Dados de Entrada'!$J$13:$J$35,MATCH(C791,'Dados de Entrada'!$J$13:$J$35,1)+1)-INDEX('Dados de Entrada'!$J$13:$J$35,MATCH(C791,'Dados de Entrada'!$J$13:$J$35,1)))
))</f>
        <v/>
      </c>
      <c r="E791" s="101" t="str">
        <f>IF(B791="","",('Dados de Entrada'!O781/'Dados de Entrada'!$Q$6)*'Dados de Entrada'!$L$4)</f>
        <v/>
      </c>
      <c r="F791" s="101" t="str">
        <f t="shared" si="69"/>
        <v/>
      </c>
      <c r="G791" s="101" t="str">
        <f>IF(B791="","",VLOOKUP(MONTH(B791),Retiradas!$P$3:$S$14,3,FALSE))</f>
        <v/>
      </c>
      <c r="H791" s="137" t="str">
        <f>IF(B791="","",(VLOOKUP(MONTH(B791),Evaporação!$D$5:$F$16,3,FALSE)/(1000*3600*24*VLOOKUP(MONTH(B791),'Dados de Entrada'!$T$11:$V$22,3,FALSE)))*Simulação!D791)</f>
        <v/>
      </c>
      <c r="I791" s="146"/>
      <c r="J791" s="138" t="str">
        <f>IF(B791="","",(E791+I791-F791-G791-H791)*3600*24*VLOOKUP(MONTH(B791),'Dados de Entrada'!$T$11:$V$22,3,FALSE))</f>
        <v/>
      </c>
      <c r="K791" s="100" t="str">
        <f>IF(B791="","",IF(J791+K790&lt;'Dados de Entrada'!$G$7,IF(Simulação!J791+K790&lt;'Dados de Entrada'!$L$7,'Dados de Entrada'!$L$7,J791+K790),'Dados de Entrada'!$G$7))</f>
        <v/>
      </c>
      <c r="L791" s="101" t="str">
        <f>IF(B791="","",IF(AND(J791&gt;0,K791='Dados de Entrada'!$G$7),(J791/(3600*24*VLOOKUP(MONTH(B791),'Dados de Entrada'!$T$11:$V$22,3,FALSE))),0))</f>
        <v/>
      </c>
      <c r="M791" s="26" t="str">
        <f t="shared" si="70"/>
        <v/>
      </c>
      <c r="N791" s="102" t="str">
        <f>IF(B791="","",IF(K791='Dados de Entrada'!$L$7,1,0))</f>
        <v/>
      </c>
      <c r="O791" s="26" t="str">
        <f t="shared" si="71"/>
        <v/>
      </c>
      <c r="P791" s="110" t="str">
        <f>IF(B791="","",'Dados de Entrada'!$L$7)</f>
        <v/>
      </c>
      <c r="Q791" s="103" t="str">
        <f t="shared" ref="Q791:Q854" si="72">IF(B791&lt;&gt;"",Q790+1,"")</f>
        <v/>
      </c>
      <c r="U791" s="18"/>
    </row>
    <row r="792" spans="1:21" ht="14.25" customHeight="1" x14ac:dyDescent="0.25">
      <c r="A792" s="18"/>
      <c r="B792" s="99" t="str">
        <f>IF(AND(YEAR('Dados de Entrada'!N782)&gt;=$D$18,YEAR('Dados de Entrada'!N782)&lt;=$D$19),'Dados de Entrada'!N782,"")</f>
        <v/>
      </c>
      <c r="C792" s="100" t="str">
        <f t="shared" si="68"/>
        <v/>
      </c>
      <c r="D792" s="97" t="str">
        <f>IF(B792="","",IFERROR(
INDEX('Dados de Entrada'!$K$13:$K$35,MATCH(C792,'Dados de Entrada'!$J$13:$J$35,0)),
INDEX('Dados de Entrada'!$K$13:$K$35,MATCH(C792,'Dados de Entrada'!$J$13:$J$35,1))+
(C792-INDEX('Dados de Entrada'!$J$13:$J$35,MATCH(C792,'Dados de Entrada'!$J$13:$J$35,1)))*
(INDEX('Dados de Entrada'!$K$13:$K$35,MATCH(C792,'Dados de Entrada'!$J$13:$J$35,1)+1)-INDEX('Dados de Entrada'!$K$13:$K$35,MATCH(C792,'Dados de Entrada'!$J$13:$J$35,1)))/
(INDEX('Dados de Entrada'!$J$13:$J$35,MATCH(C792,'Dados de Entrada'!$J$13:$J$35,1)+1)-INDEX('Dados de Entrada'!$J$13:$J$35,MATCH(C792,'Dados de Entrada'!$J$13:$J$35,1)))
))</f>
        <v/>
      </c>
      <c r="E792" s="101" t="str">
        <f>IF(B792="","",('Dados de Entrada'!O782/'Dados de Entrada'!$Q$6)*'Dados de Entrada'!$L$4)</f>
        <v/>
      </c>
      <c r="F792" s="101" t="str">
        <f t="shared" si="69"/>
        <v/>
      </c>
      <c r="G792" s="101" t="str">
        <f>IF(B792="","",VLOOKUP(MONTH(B792),Retiradas!$P$3:$S$14,3,FALSE))</f>
        <v/>
      </c>
      <c r="H792" s="137" t="str">
        <f>IF(B792="","",(VLOOKUP(MONTH(B792),Evaporação!$D$5:$F$16,3,FALSE)/(1000*3600*24*VLOOKUP(MONTH(B792),'Dados de Entrada'!$T$11:$V$22,3,FALSE)))*Simulação!D792)</f>
        <v/>
      </c>
      <c r="I792" s="146"/>
      <c r="J792" s="138" t="str">
        <f>IF(B792="","",(E792+I792-F792-G792-H792)*3600*24*VLOOKUP(MONTH(B792),'Dados de Entrada'!$T$11:$V$22,3,FALSE))</f>
        <v/>
      </c>
      <c r="K792" s="100" t="str">
        <f>IF(B792="","",IF(J792+K791&lt;'Dados de Entrada'!$G$7,IF(Simulação!J792+K791&lt;'Dados de Entrada'!$L$7,'Dados de Entrada'!$L$7,J792+K791),'Dados de Entrada'!$G$7))</f>
        <v/>
      </c>
      <c r="L792" s="101" t="str">
        <f>IF(B792="","",IF(AND(J792&gt;0,K792='Dados de Entrada'!$G$7),(J792/(3600*24*VLOOKUP(MONTH(B792),'Dados de Entrada'!$T$11:$V$22,3,FALSE))),0))</f>
        <v/>
      </c>
      <c r="M792" s="26" t="str">
        <f t="shared" si="70"/>
        <v/>
      </c>
      <c r="N792" s="102" t="str">
        <f>IF(B792="","",IF(K792='Dados de Entrada'!$L$7,1,0))</f>
        <v/>
      </c>
      <c r="O792" s="26" t="str">
        <f t="shared" si="71"/>
        <v/>
      </c>
      <c r="P792" s="110" t="str">
        <f>IF(B792="","",'Dados de Entrada'!$L$7)</f>
        <v/>
      </c>
      <c r="Q792" s="103" t="str">
        <f t="shared" si="72"/>
        <v/>
      </c>
      <c r="U792" s="18"/>
    </row>
    <row r="793" spans="1:21" ht="14.25" customHeight="1" x14ac:dyDescent="0.25">
      <c r="A793" s="18"/>
      <c r="B793" s="99" t="str">
        <f>IF(AND(YEAR('Dados de Entrada'!N783)&gt;=$D$18,YEAR('Dados de Entrada'!N783)&lt;=$D$19),'Dados de Entrada'!N783,"")</f>
        <v/>
      </c>
      <c r="C793" s="100" t="str">
        <f t="shared" si="68"/>
        <v/>
      </c>
      <c r="D793" s="97" t="str">
        <f>IF(B793="","",IFERROR(
INDEX('Dados de Entrada'!$K$13:$K$35,MATCH(C793,'Dados de Entrada'!$J$13:$J$35,0)),
INDEX('Dados de Entrada'!$K$13:$K$35,MATCH(C793,'Dados de Entrada'!$J$13:$J$35,1))+
(C793-INDEX('Dados de Entrada'!$J$13:$J$35,MATCH(C793,'Dados de Entrada'!$J$13:$J$35,1)))*
(INDEX('Dados de Entrada'!$K$13:$K$35,MATCH(C793,'Dados de Entrada'!$J$13:$J$35,1)+1)-INDEX('Dados de Entrada'!$K$13:$K$35,MATCH(C793,'Dados de Entrada'!$J$13:$J$35,1)))/
(INDEX('Dados de Entrada'!$J$13:$J$35,MATCH(C793,'Dados de Entrada'!$J$13:$J$35,1)+1)-INDEX('Dados de Entrada'!$J$13:$J$35,MATCH(C793,'Dados de Entrada'!$J$13:$J$35,1)))
))</f>
        <v/>
      </c>
      <c r="E793" s="101" t="str">
        <f>IF(B793="","",('Dados de Entrada'!O783/'Dados de Entrada'!$Q$6)*'Dados de Entrada'!$L$4)</f>
        <v/>
      </c>
      <c r="F793" s="101" t="str">
        <f t="shared" si="69"/>
        <v/>
      </c>
      <c r="G793" s="101" t="str">
        <f>IF(B793="","",VLOOKUP(MONTH(B793),Retiradas!$P$3:$S$14,3,FALSE))</f>
        <v/>
      </c>
      <c r="H793" s="137" t="str">
        <f>IF(B793="","",(VLOOKUP(MONTH(B793),Evaporação!$D$5:$F$16,3,FALSE)/(1000*3600*24*VLOOKUP(MONTH(B793),'Dados de Entrada'!$T$11:$V$22,3,FALSE)))*Simulação!D793)</f>
        <v/>
      </c>
      <c r="I793" s="146"/>
      <c r="J793" s="138" t="str">
        <f>IF(B793="","",(E793+I793-F793-G793-H793)*3600*24*VLOOKUP(MONTH(B793),'Dados de Entrada'!$T$11:$V$22,3,FALSE))</f>
        <v/>
      </c>
      <c r="K793" s="100" t="str">
        <f>IF(B793="","",IF(J793+K792&lt;'Dados de Entrada'!$G$7,IF(Simulação!J793+K792&lt;'Dados de Entrada'!$L$7,'Dados de Entrada'!$L$7,J793+K792),'Dados de Entrada'!$G$7))</f>
        <v/>
      </c>
      <c r="L793" s="101" t="str">
        <f>IF(B793="","",IF(AND(J793&gt;0,K793='Dados de Entrada'!$G$7),(J793/(3600*24*VLOOKUP(MONTH(B793),'Dados de Entrada'!$T$11:$V$22,3,FALSE))),0))</f>
        <v/>
      </c>
      <c r="M793" s="26" t="str">
        <f t="shared" si="70"/>
        <v/>
      </c>
      <c r="N793" s="102" t="str">
        <f>IF(B793="","",IF(K793='Dados de Entrada'!$L$7,1,0))</f>
        <v/>
      </c>
      <c r="O793" s="26" t="str">
        <f t="shared" si="71"/>
        <v/>
      </c>
      <c r="P793" s="110" t="str">
        <f>IF(B793="","",'Dados de Entrada'!$L$7)</f>
        <v/>
      </c>
      <c r="Q793" s="103" t="str">
        <f t="shared" si="72"/>
        <v/>
      </c>
      <c r="U793" s="18"/>
    </row>
    <row r="794" spans="1:21" ht="14.25" customHeight="1" x14ac:dyDescent="0.25">
      <c r="A794" s="18"/>
      <c r="B794" s="99" t="str">
        <f>IF(AND(YEAR('Dados de Entrada'!N784)&gt;=$D$18,YEAR('Dados de Entrada'!N784)&lt;=$D$19),'Dados de Entrada'!N784,"")</f>
        <v/>
      </c>
      <c r="C794" s="100" t="str">
        <f t="shared" si="68"/>
        <v/>
      </c>
      <c r="D794" s="97" t="str">
        <f>IF(B794="","",IFERROR(
INDEX('Dados de Entrada'!$K$13:$K$35,MATCH(C794,'Dados de Entrada'!$J$13:$J$35,0)),
INDEX('Dados de Entrada'!$K$13:$K$35,MATCH(C794,'Dados de Entrada'!$J$13:$J$35,1))+
(C794-INDEX('Dados de Entrada'!$J$13:$J$35,MATCH(C794,'Dados de Entrada'!$J$13:$J$35,1)))*
(INDEX('Dados de Entrada'!$K$13:$K$35,MATCH(C794,'Dados de Entrada'!$J$13:$J$35,1)+1)-INDEX('Dados de Entrada'!$K$13:$K$35,MATCH(C794,'Dados de Entrada'!$J$13:$J$35,1)))/
(INDEX('Dados de Entrada'!$J$13:$J$35,MATCH(C794,'Dados de Entrada'!$J$13:$J$35,1)+1)-INDEX('Dados de Entrada'!$J$13:$J$35,MATCH(C794,'Dados de Entrada'!$J$13:$J$35,1)))
))</f>
        <v/>
      </c>
      <c r="E794" s="101" t="str">
        <f>IF(B794="","",('Dados de Entrada'!O784/'Dados de Entrada'!$Q$6)*'Dados de Entrada'!$L$4)</f>
        <v/>
      </c>
      <c r="F794" s="101" t="str">
        <f t="shared" si="69"/>
        <v/>
      </c>
      <c r="G794" s="101" t="str">
        <f>IF(B794="","",VLOOKUP(MONTH(B794),Retiradas!$P$3:$S$14,3,FALSE))</f>
        <v/>
      </c>
      <c r="H794" s="137" t="str">
        <f>IF(B794="","",(VLOOKUP(MONTH(B794),Evaporação!$D$5:$F$16,3,FALSE)/(1000*3600*24*VLOOKUP(MONTH(B794),'Dados de Entrada'!$T$11:$V$22,3,FALSE)))*Simulação!D794)</f>
        <v/>
      </c>
      <c r="I794" s="146"/>
      <c r="J794" s="138" t="str">
        <f>IF(B794="","",(E794+I794-F794-G794-H794)*3600*24*VLOOKUP(MONTH(B794),'Dados de Entrada'!$T$11:$V$22,3,FALSE))</f>
        <v/>
      </c>
      <c r="K794" s="100" t="str">
        <f>IF(B794="","",IF(J794+K793&lt;'Dados de Entrada'!$G$7,IF(Simulação!J794+K793&lt;'Dados de Entrada'!$L$7,'Dados de Entrada'!$L$7,J794+K793),'Dados de Entrada'!$G$7))</f>
        <v/>
      </c>
      <c r="L794" s="101" t="str">
        <f>IF(B794="","",IF(AND(J794&gt;0,K794='Dados de Entrada'!$G$7),(J794/(3600*24*VLOOKUP(MONTH(B794),'Dados de Entrada'!$T$11:$V$22,3,FALSE))),0))</f>
        <v/>
      </c>
      <c r="M794" s="26" t="str">
        <f t="shared" si="70"/>
        <v/>
      </c>
      <c r="N794" s="102" t="str">
        <f>IF(B794="","",IF(K794='Dados de Entrada'!$L$7,1,0))</f>
        <v/>
      </c>
      <c r="O794" s="26" t="str">
        <f t="shared" si="71"/>
        <v/>
      </c>
      <c r="P794" s="110" t="str">
        <f>IF(B794="","",'Dados de Entrada'!$L$7)</f>
        <v/>
      </c>
      <c r="Q794" s="103" t="str">
        <f t="shared" si="72"/>
        <v/>
      </c>
      <c r="U794" s="18"/>
    </row>
    <row r="795" spans="1:21" ht="14.25" customHeight="1" x14ac:dyDescent="0.25">
      <c r="A795" s="18"/>
      <c r="B795" s="99" t="str">
        <f>IF(AND(YEAR('Dados de Entrada'!N785)&gt;=$D$18,YEAR('Dados de Entrada'!N785)&lt;=$D$19),'Dados de Entrada'!N785,"")</f>
        <v/>
      </c>
      <c r="C795" s="100" t="str">
        <f t="shared" si="68"/>
        <v/>
      </c>
      <c r="D795" s="97" t="str">
        <f>IF(B795="","",IFERROR(
INDEX('Dados de Entrada'!$K$13:$K$35,MATCH(C795,'Dados de Entrada'!$J$13:$J$35,0)),
INDEX('Dados de Entrada'!$K$13:$K$35,MATCH(C795,'Dados de Entrada'!$J$13:$J$35,1))+
(C795-INDEX('Dados de Entrada'!$J$13:$J$35,MATCH(C795,'Dados de Entrada'!$J$13:$J$35,1)))*
(INDEX('Dados de Entrada'!$K$13:$K$35,MATCH(C795,'Dados de Entrada'!$J$13:$J$35,1)+1)-INDEX('Dados de Entrada'!$K$13:$K$35,MATCH(C795,'Dados de Entrada'!$J$13:$J$35,1)))/
(INDEX('Dados de Entrada'!$J$13:$J$35,MATCH(C795,'Dados de Entrada'!$J$13:$J$35,1)+1)-INDEX('Dados de Entrada'!$J$13:$J$35,MATCH(C795,'Dados de Entrada'!$J$13:$J$35,1)))
))</f>
        <v/>
      </c>
      <c r="E795" s="101" t="str">
        <f>IF(B795="","",('Dados de Entrada'!O785/'Dados de Entrada'!$Q$6)*'Dados de Entrada'!$L$4)</f>
        <v/>
      </c>
      <c r="F795" s="101" t="str">
        <f t="shared" si="69"/>
        <v/>
      </c>
      <c r="G795" s="101" t="str">
        <f>IF(B795="","",VLOOKUP(MONTH(B795),Retiradas!$P$3:$S$14,3,FALSE))</f>
        <v/>
      </c>
      <c r="H795" s="137" t="str">
        <f>IF(B795="","",(VLOOKUP(MONTH(B795),Evaporação!$D$5:$F$16,3,FALSE)/(1000*3600*24*VLOOKUP(MONTH(B795),'Dados de Entrada'!$T$11:$V$22,3,FALSE)))*Simulação!D795)</f>
        <v/>
      </c>
      <c r="I795" s="146"/>
      <c r="J795" s="138" t="str">
        <f>IF(B795="","",(E795+I795-F795-G795-H795)*3600*24*VLOOKUP(MONTH(B795),'Dados de Entrada'!$T$11:$V$22,3,FALSE))</f>
        <v/>
      </c>
      <c r="K795" s="100" t="str">
        <f>IF(B795="","",IF(J795+K794&lt;'Dados de Entrada'!$G$7,IF(Simulação!J795+K794&lt;'Dados de Entrada'!$L$7,'Dados de Entrada'!$L$7,J795+K794),'Dados de Entrada'!$G$7))</f>
        <v/>
      </c>
      <c r="L795" s="101" t="str">
        <f>IF(B795="","",IF(AND(J795&gt;0,K795='Dados de Entrada'!$G$7),(J795/(3600*24*VLOOKUP(MONTH(B795),'Dados de Entrada'!$T$11:$V$22,3,FALSE))),0))</f>
        <v/>
      </c>
      <c r="M795" s="26" t="str">
        <f t="shared" si="70"/>
        <v/>
      </c>
      <c r="N795" s="102" t="str">
        <f>IF(B795="","",IF(K795='Dados de Entrada'!$L$7,1,0))</f>
        <v/>
      </c>
      <c r="O795" s="26" t="str">
        <f t="shared" si="71"/>
        <v/>
      </c>
      <c r="P795" s="110" t="str">
        <f>IF(B795="","",'Dados de Entrada'!$L$7)</f>
        <v/>
      </c>
      <c r="Q795" s="103" t="str">
        <f t="shared" si="72"/>
        <v/>
      </c>
      <c r="U795" s="18"/>
    </row>
    <row r="796" spans="1:21" ht="14.25" customHeight="1" x14ac:dyDescent="0.25">
      <c r="A796" s="18"/>
      <c r="B796" s="99" t="str">
        <f>IF(AND(YEAR('Dados de Entrada'!N786)&gt;=$D$18,YEAR('Dados de Entrada'!N786)&lt;=$D$19),'Dados de Entrada'!N786,"")</f>
        <v/>
      </c>
      <c r="C796" s="100" t="str">
        <f t="shared" si="68"/>
        <v/>
      </c>
      <c r="D796" s="97" t="str">
        <f>IF(B796="","",IFERROR(
INDEX('Dados de Entrada'!$K$13:$K$35,MATCH(C796,'Dados de Entrada'!$J$13:$J$35,0)),
INDEX('Dados de Entrada'!$K$13:$K$35,MATCH(C796,'Dados de Entrada'!$J$13:$J$35,1))+
(C796-INDEX('Dados de Entrada'!$J$13:$J$35,MATCH(C796,'Dados de Entrada'!$J$13:$J$35,1)))*
(INDEX('Dados de Entrada'!$K$13:$K$35,MATCH(C796,'Dados de Entrada'!$J$13:$J$35,1)+1)-INDEX('Dados de Entrada'!$K$13:$K$35,MATCH(C796,'Dados de Entrada'!$J$13:$J$35,1)))/
(INDEX('Dados de Entrada'!$J$13:$J$35,MATCH(C796,'Dados de Entrada'!$J$13:$J$35,1)+1)-INDEX('Dados de Entrada'!$J$13:$J$35,MATCH(C796,'Dados de Entrada'!$J$13:$J$35,1)))
))</f>
        <v/>
      </c>
      <c r="E796" s="101" t="str">
        <f>IF(B796="","",('Dados de Entrada'!O786/'Dados de Entrada'!$Q$6)*'Dados de Entrada'!$L$4)</f>
        <v/>
      </c>
      <c r="F796" s="101" t="str">
        <f t="shared" si="69"/>
        <v/>
      </c>
      <c r="G796" s="101" t="str">
        <f>IF(B796="","",VLOOKUP(MONTH(B796),Retiradas!$P$3:$S$14,3,FALSE))</f>
        <v/>
      </c>
      <c r="H796" s="137" t="str">
        <f>IF(B796="","",(VLOOKUP(MONTH(B796),Evaporação!$D$5:$F$16,3,FALSE)/(1000*3600*24*VLOOKUP(MONTH(B796),'Dados de Entrada'!$T$11:$V$22,3,FALSE)))*Simulação!D796)</f>
        <v/>
      </c>
      <c r="I796" s="146"/>
      <c r="J796" s="138" t="str">
        <f>IF(B796="","",(E796+I796-F796-G796-H796)*3600*24*VLOOKUP(MONTH(B796),'Dados de Entrada'!$T$11:$V$22,3,FALSE))</f>
        <v/>
      </c>
      <c r="K796" s="100" t="str">
        <f>IF(B796="","",IF(J796+K795&lt;'Dados de Entrada'!$G$7,IF(Simulação!J796+K795&lt;'Dados de Entrada'!$L$7,'Dados de Entrada'!$L$7,J796+K795),'Dados de Entrada'!$G$7))</f>
        <v/>
      </c>
      <c r="L796" s="101" t="str">
        <f>IF(B796="","",IF(AND(J796&gt;0,K796='Dados de Entrada'!$G$7),(J796/(3600*24*VLOOKUP(MONTH(B796),'Dados de Entrada'!$T$11:$V$22,3,FALSE))),0))</f>
        <v/>
      </c>
      <c r="M796" s="26" t="str">
        <f t="shared" si="70"/>
        <v/>
      </c>
      <c r="N796" s="102" t="str">
        <f>IF(B796="","",IF(K796='Dados de Entrada'!$L$7,1,0))</f>
        <v/>
      </c>
      <c r="O796" s="26" t="str">
        <f t="shared" si="71"/>
        <v/>
      </c>
      <c r="P796" s="110" t="str">
        <f>IF(B796="","",'Dados de Entrada'!$L$7)</f>
        <v/>
      </c>
      <c r="Q796" s="103" t="str">
        <f t="shared" si="72"/>
        <v/>
      </c>
      <c r="U796" s="18"/>
    </row>
    <row r="797" spans="1:21" ht="14.25" customHeight="1" x14ac:dyDescent="0.25">
      <c r="A797" s="18"/>
      <c r="B797" s="99" t="str">
        <f>IF(AND(YEAR('Dados de Entrada'!N787)&gt;=$D$18,YEAR('Dados de Entrada'!N787)&lt;=$D$19),'Dados de Entrada'!N787,"")</f>
        <v/>
      </c>
      <c r="C797" s="100" t="str">
        <f t="shared" si="68"/>
        <v/>
      </c>
      <c r="D797" s="97" t="str">
        <f>IF(B797="","",IFERROR(
INDEX('Dados de Entrada'!$K$13:$K$35,MATCH(C797,'Dados de Entrada'!$J$13:$J$35,0)),
INDEX('Dados de Entrada'!$K$13:$K$35,MATCH(C797,'Dados de Entrada'!$J$13:$J$35,1))+
(C797-INDEX('Dados de Entrada'!$J$13:$J$35,MATCH(C797,'Dados de Entrada'!$J$13:$J$35,1)))*
(INDEX('Dados de Entrada'!$K$13:$K$35,MATCH(C797,'Dados de Entrada'!$J$13:$J$35,1)+1)-INDEX('Dados de Entrada'!$K$13:$K$35,MATCH(C797,'Dados de Entrada'!$J$13:$J$35,1)))/
(INDEX('Dados de Entrada'!$J$13:$J$35,MATCH(C797,'Dados de Entrada'!$J$13:$J$35,1)+1)-INDEX('Dados de Entrada'!$J$13:$J$35,MATCH(C797,'Dados de Entrada'!$J$13:$J$35,1)))
))</f>
        <v/>
      </c>
      <c r="E797" s="101" t="str">
        <f>IF(B797="","",('Dados de Entrada'!O787/'Dados de Entrada'!$Q$6)*'Dados de Entrada'!$L$4)</f>
        <v/>
      </c>
      <c r="F797" s="101" t="str">
        <f t="shared" si="69"/>
        <v/>
      </c>
      <c r="G797" s="101" t="str">
        <f>IF(B797="","",VLOOKUP(MONTH(B797),Retiradas!$P$3:$S$14,3,FALSE))</f>
        <v/>
      </c>
      <c r="H797" s="137" t="str">
        <f>IF(B797="","",(VLOOKUP(MONTH(B797),Evaporação!$D$5:$F$16,3,FALSE)/(1000*3600*24*VLOOKUP(MONTH(B797),'Dados de Entrada'!$T$11:$V$22,3,FALSE)))*Simulação!D797)</f>
        <v/>
      </c>
      <c r="I797" s="146"/>
      <c r="J797" s="138" t="str">
        <f>IF(B797="","",(E797+I797-F797-G797-H797)*3600*24*VLOOKUP(MONTH(B797),'Dados de Entrada'!$T$11:$V$22,3,FALSE))</f>
        <v/>
      </c>
      <c r="K797" s="100" t="str">
        <f>IF(B797="","",IF(J797+K796&lt;'Dados de Entrada'!$G$7,IF(Simulação!J797+K796&lt;'Dados de Entrada'!$L$7,'Dados de Entrada'!$L$7,J797+K796),'Dados de Entrada'!$G$7))</f>
        <v/>
      </c>
      <c r="L797" s="101" t="str">
        <f>IF(B797="","",IF(AND(J797&gt;0,K797='Dados de Entrada'!$G$7),(J797/(3600*24*VLOOKUP(MONTH(B797),'Dados de Entrada'!$T$11:$V$22,3,FALSE))),0))</f>
        <v/>
      </c>
      <c r="M797" s="26" t="str">
        <f t="shared" si="70"/>
        <v/>
      </c>
      <c r="N797" s="102" t="str">
        <f>IF(B797="","",IF(K797='Dados de Entrada'!$L$7,1,0))</f>
        <v/>
      </c>
      <c r="O797" s="26" t="str">
        <f t="shared" si="71"/>
        <v/>
      </c>
      <c r="P797" s="110" t="str">
        <f>IF(B797="","",'Dados de Entrada'!$L$7)</f>
        <v/>
      </c>
      <c r="Q797" s="103" t="str">
        <f t="shared" si="72"/>
        <v/>
      </c>
      <c r="U797" s="18"/>
    </row>
    <row r="798" spans="1:21" ht="14.25" customHeight="1" x14ac:dyDescent="0.25">
      <c r="A798" s="18"/>
      <c r="B798" s="99" t="str">
        <f>IF(AND(YEAR('Dados de Entrada'!N788)&gt;=$D$18,YEAR('Dados de Entrada'!N788)&lt;=$D$19),'Dados de Entrada'!N788,"")</f>
        <v/>
      </c>
      <c r="C798" s="100" t="str">
        <f t="shared" si="68"/>
        <v/>
      </c>
      <c r="D798" s="97" t="str">
        <f>IF(B798="","",IFERROR(
INDEX('Dados de Entrada'!$K$13:$K$35,MATCH(C798,'Dados de Entrada'!$J$13:$J$35,0)),
INDEX('Dados de Entrada'!$K$13:$K$35,MATCH(C798,'Dados de Entrada'!$J$13:$J$35,1))+
(C798-INDEX('Dados de Entrada'!$J$13:$J$35,MATCH(C798,'Dados de Entrada'!$J$13:$J$35,1)))*
(INDEX('Dados de Entrada'!$K$13:$K$35,MATCH(C798,'Dados de Entrada'!$J$13:$J$35,1)+1)-INDEX('Dados de Entrada'!$K$13:$K$35,MATCH(C798,'Dados de Entrada'!$J$13:$J$35,1)))/
(INDEX('Dados de Entrada'!$J$13:$J$35,MATCH(C798,'Dados de Entrada'!$J$13:$J$35,1)+1)-INDEX('Dados de Entrada'!$J$13:$J$35,MATCH(C798,'Dados de Entrada'!$J$13:$J$35,1)))
))</f>
        <v/>
      </c>
      <c r="E798" s="101" t="str">
        <f>IF(B798="","",('Dados de Entrada'!O788/'Dados de Entrada'!$Q$6)*'Dados de Entrada'!$L$4)</f>
        <v/>
      </c>
      <c r="F798" s="101" t="str">
        <f t="shared" si="69"/>
        <v/>
      </c>
      <c r="G798" s="101" t="str">
        <f>IF(B798="","",VLOOKUP(MONTH(B798),Retiradas!$P$3:$S$14,3,FALSE))</f>
        <v/>
      </c>
      <c r="H798" s="137" t="str">
        <f>IF(B798="","",(VLOOKUP(MONTH(B798),Evaporação!$D$5:$F$16,3,FALSE)/(1000*3600*24*VLOOKUP(MONTH(B798),'Dados de Entrada'!$T$11:$V$22,3,FALSE)))*Simulação!D798)</f>
        <v/>
      </c>
      <c r="I798" s="146"/>
      <c r="J798" s="138" t="str">
        <f>IF(B798="","",(E798+I798-F798-G798-H798)*3600*24*VLOOKUP(MONTH(B798),'Dados de Entrada'!$T$11:$V$22,3,FALSE))</f>
        <v/>
      </c>
      <c r="K798" s="100" t="str">
        <f>IF(B798="","",IF(J798+K797&lt;'Dados de Entrada'!$G$7,IF(Simulação!J798+K797&lt;'Dados de Entrada'!$L$7,'Dados de Entrada'!$L$7,J798+K797),'Dados de Entrada'!$G$7))</f>
        <v/>
      </c>
      <c r="L798" s="101" t="str">
        <f>IF(B798="","",IF(AND(J798&gt;0,K798='Dados de Entrada'!$G$7),(J798/(3600*24*VLOOKUP(MONTH(B798),'Dados de Entrada'!$T$11:$V$22,3,FALSE))),0))</f>
        <v/>
      </c>
      <c r="M798" s="26" t="str">
        <f t="shared" si="70"/>
        <v/>
      </c>
      <c r="N798" s="102" t="str">
        <f>IF(B798="","",IF(K798='Dados de Entrada'!$L$7,1,0))</f>
        <v/>
      </c>
      <c r="O798" s="26" t="str">
        <f t="shared" si="71"/>
        <v/>
      </c>
      <c r="P798" s="110" t="str">
        <f>IF(B798="","",'Dados de Entrada'!$L$7)</f>
        <v/>
      </c>
      <c r="Q798" s="103" t="str">
        <f t="shared" si="72"/>
        <v/>
      </c>
      <c r="U798" s="18"/>
    </row>
    <row r="799" spans="1:21" ht="14.25" customHeight="1" x14ac:dyDescent="0.25">
      <c r="A799" s="18"/>
      <c r="B799" s="99" t="str">
        <f>IF(AND(YEAR('Dados de Entrada'!N789)&gt;=$D$18,YEAR('Dados de Entrada'!N789)&lt;=$D$19),'Dados de Entrada'!N789,"")</f>
        <v/>
      </c>
      <c r="C799" s="100" t="str">
        <f t="shared" si="68"/>
        <v/>
      </c>
      <c r="D799" s="97" t="str">
        <f>IF(B799="","",IFERROR(
INDEX('Dados de Entrada'!$K$13:$K$35,MATCH(C799,'Dados de Entrada'!$J$13:$J$35,0)),
INDEX('Dados de Entrada'!$K$13:$K$35,MATCH(C799,'Dados de Entrada'!$J$13:$J$35,1))+
(C799-INDEX('Dados de Entrada'!$J$13:$J$35,MATCH(C799,'Dados de Entrada'!$J$13:$J$35,1)))*
(INDEX('Dados de Entrada'!$K$13:$K$35,MATCH(C799,'Dados de Entrada'!$J$13:$J$35,1)+1)-INDEX('Dados de Entrada'!$K$13:$K$35,MATCH(C799,'Dados de Entrada'!$J$13:$J$35,1)))/
(INDEX('Dados de Entrada'!$J$13:$J$35,MATCH(C799,'Dados de Entrada'!$J$13:$J$35,1)+1)-INDEX('Dados de Entrada'!$J$13:$J$35,MATCH(C799,'Dados de Entrada'!$J$13:$J$35,1)))
))</f>
        <v/>
      </c>
      <c r="E799" s="101" t="str">
        <f>IF(B799="","",('Dados de Entrada'!O789/'Dados de Entrada'!$Q$6)*'Dados de Entrada'!$L$4)</f>
        <v/>
      </c>
      <c r="F799" s="101" t="str">
        <f t="shared" si="69"/>
        <v/>
      </c>
      <c r="G799" s="101" t="str">
        <f>IF(B799="","",VLOOKUP(MONTH(B799),Retiradas!$P$3:$S$14,3,FALSE))</f>
        <v/>
      </c>
      <c r="H799" s="137" t="str">
        <f>IF(B799="","",(VLOOKUP(MONTH(B799),Evaporação!$D$5:$F$16,3,FALSE)/(1000*3600*24*VLOOKUP(MONTH(B799),'Dados de Entrada'!$T$11:$V$22,3,FALSE)))*Simulação!D799)</f>
        <v/>
      </c>
      <c r="I799" s="146"/>
      <c r="J799" s="138" t="str">
        <f>IF(B799="","",(E799+I799-F799-G799-H799)*3600*24*VLOOKUP(MONTH(B799),'Dados de Entrada'!$T$11:$V$22,3,FALSE))</f>
        <v/>
      </c>
      <c r="K799" s="100" t="str">
        <f>IF(B799="","",IF(J799+K798&lt;'Dados de Entrada'!$G$7,IF(Simulação!J799+K798&lt;'Dados de Entrada'!$L$7,'Dados de Entrada'!$L$7,J799+K798),'Dados de Entrada'!$G$7))</f>
        <v/>
      </c>
      <c r="L799" s="101" t="str">
        <f>IF(B799="","",IF(AND(J799&gt;0,K799='Dados de Entrada'!$G$7),(J799/(3600*24*VLOOKUP(MONTH(B799),'Dados de Entrada'!$T$11:$V$22,3,FALSE))),0))</f>
        <v/>
      </c>
      <c r="M799" s="26" t="str">
        <f t="shared" si="70"/>
        <v/>
      </c>
      <c r="N799" s="102" t="str">
        <f>IF(B799="","",IF(K799='Dados de Entrada'!$L$7,1,0))</f>
        <v/>
      </c>
      <c r="O799" s="26" t="str">
        <f t="shared" si="71"/>
        <v/>
      </c>
      <c r="P799" s="110" t="str">
        <f>IF(B799="","",'Dados de Entrada'!$L$7)</f>
        <v/>
      </c>
      <c r="Q799" s="103" t="str">
        <f t="shared" si="72"/>
        <v/>
      </c>
      <c r="U799" s="18"/>
    </row>
    <row r="800" spans="1:21" ht="14.25" customHeight="1" x14ac:dyDescent="0.25">
      <c r="A800" s="18"/>
      <c r="B800" s="99" t="str">
        <f>IF(AND(YEAR('Dados de Entrada'!N790)&gt;=$D$18,YEAR('Dados de Entrada'!N790)&lt;=$D$19),'Dados de Entrada'!N790,"")</f>
        <v/>
      </c>
      <c r="C800" s="100" t="str">
        <f t="shared" si="68"/>
        <v/>
      </c>
      <c r="D800" s="97" t="str">
        <f>IF(B800="","",IFERROR(
INDEX('Dados de Entrada'!$K$13:$K$35,MATCH(C800,'Dados de Entrada'!$J$13:$J$35,0)),
INDEX('Dados de Entrada'!$K$13:$K$35,MATCH(C800,'Dados de Entrada'!$J$13:$J$35,1))+
(C800-INDEX('Dados de Entrada'!$J$13:$J$35,MATCH(C800,'Dados de Entrada'!$J$13:$J$35,1)))*
(INDEX('Dados de Entrada'!$K$13:$K$35,MATCH(C800,'Dados de Entrada'!$J$13:$J$35,1)+1)-INDEX('Dados de Entrada'!$K$13:$K$35,MATCH(C800,'Dados de Entrada'!$J$13:$J$35,1)))/
(INDEX('Dados de Entrada'!$J$13:$J$35,MATCH(C800,'Dados de Entrada'!$J$13:$J$35,1)+1)-INDEX('Dados de Entrada'!$J$13:$J$35,MATCH(C800,'Dados de Entrada'!$J$13:$J$35,1)))
))</f>
        <v/>
      </c>
      <c r="E800" s="101" t="str">
        <f>IF(B800="","",('Dados de Entrada'!O790/'Dados de Entrada'!$Q$6)*'Dados de Entrada'!$L$4)</f>
        <v/>
      </c>
      <c r="F800" s="101" t="str">
        <f t="shared" si="69"/>
        <v/>
      </c>
      <c r="G800" s="101" t="str">
        <f>IF(B800="","",VLOOKUP(MONTH(B800),Retiradas!$P$3:$S$14,3,FALSE))</f>
        <v/>
      </c>
      <c r="H800" s="137" t="str">
        <f>IF(B800="","",(VLOOKUP(MONTH(B800),Evaporação!$D$5:$F$16,3,FALSE)/(1000*3600*24*VLOOKUP(MONTH(B800),'Dados de Entrada'!$T$11:$V$22,3,FALSE)))*Simulação!D800)</f>
        <v/>
      </c>
      <c r="I800" s="146"/>
      <c r="J800" s="138" t="str">
        <f>IF(B800="","",(E800+I800-F800-G800-H800)*3600*24*VLOOKUP(MONTH(B800),'Dados de Entrada'!$T$11:$V$22,3,FALSE))</f>
        <v/>
      </c>
      <c r="K800" s="100" t="str">
        <f>IF(B800="","",IF(J800+K799&lt;'Dados de Entrada'!$G$7,IF(Simulação!J800+K799&lt;'Dados de Entrada'!$L$7,'Dados de Entrada'!$L$7,J800+K799),'Dados de Entrada'!$G$7))</f>
        <v/>
      </c>
      <c r="L800" s="101" t="str">
        <f>IF(B800="","",IF(AND(J800&gt;0,K800='Dados de Entrada'!$G$7),(J800/(3600*24*VLOOKUP(MONTH(B800),'Dados de Entrada'!$T$11:$V$22,3,FALSE))),0))</f>
        <v/>
      </c>
      <c r="M800" s="26" t="str">
        <f t="shared" si="70"/>
        <v/>
      </c>
      <c r="N800" s="102" t="str">
        <f>IF(B800="","",IF(K800='Dados de Entrada'!$L$7,1,0))</f>
        <v/>
      </c>
      <c r="O800" s="26" t="str">
        <f t="shared" si="71"/>
        <v/>
      </c>
      <c r="P800" s="110" t="str">
        <f>IF(B800="","",'Dados de Entrada'!$L$7)</f>
        <v/>
      </c>
      <c r="Q800" s="103" t="str">
        <f t="shared" si="72"/>
        <v/>
      </c>
      <c r="U800" s="18"/>
    </row>
    <row r="801" spans="1:21" ht="14.25" customHeight="1" x14ac:dyDescent="0.25">
      <c r="A801" s="18"/>
      <c r="B801" s="99" t="str">
        <f>IF(AND(YEAR('Dados de Entrada'!N791)&gt;=$D$18,YEAR('Dados de Entrada'!N791)&lt;=$D$19),'Dados de Entrada'!N791,"")</f>
        <v/>
      </c>
      <c r="C801" s="100" t="str">
        <f t="shared" si="68"/>
        <v/>
      </c>
      <c r="D801" s="97" t="str">
        <f>IF(B801="","",IFERROR(
INDEX('Dados de Entrada'!$K$13:$K$35,MATCH(C801,'Dados de Entrada'!$J$13:$J$35,0)),
INDEX('Dados de Entrada'!$K$13:$K$35,MATCH(C801,'Dados de Entrada'!$J$13:$J$35,1))+
(C801-INDEX('Dados de Entrada'!$J$13:$J$35,MATCH(C801,'Dados de Entrada'!$J$13:$J$35,1)))*
(INDEX('Dados de Entrada'!$K$13:$K$35,MATCH(C801,'Dados de Entrada'!$J$13:$J$35,1)+1)-INDEX('Dados de Entrada'!$K$13:$K$35,MATCH(C801,'Dados de Entrada'!$J$13:$J$35,1)))/
(INDEX('Dados de Entrada'!$J$13:$J$35,MATCH(C801,'Dados de Entrada'!$J$13:$J$35,1)+1)-INDEX('Dados de Entrada'!$J$13:$J$35,MATCH(C801,'Dados de Entrada'!$J$13:$J$35,1)))
))</f>
        <v/>
      </c>
      <c r="E801" s="101" t="str">
        <f>IF(B801="","",('Dados de Entrada'!O791/'Dados de Entrada'!$Q$6)*'Dados de Entrada'!$L$4)</f>
        <v/>
      </c>
      <c r="F801" s="101" t="str">
        <f t="shared" si="69"/>
        <v/>
      </c>
      <c r="G801" s="101" t="str">
        <f>IF(B801="","",VLOOKUP(MONTH(B801),Retiradas!$P$3:$S$14,3,FALSE))</f>
        <v/>
      </c>
      <c r="H801" s="137" t="str">
        <f>IF(B801="","",(VLOOKUP(MONTH(B801),Evaporação!$D$5:$F$16,3,FALSE)/(1000*3600*24*VLOOKUP(MONTH(B801),'Dados de Entrada'!$T$11:$V$22,3,FALSE)))*Simulação!D801)</f>
        <v/>
      </c>
      <c r="I801" s="146"/>
      <c r="J801" s="138" t="str">
        <f>IF(B801="","",(E801+I801-F801-G801-H801)*3600*24*VLOOKUP(MONTH(B801),'Dados de Entrada'!$T$11:$V$22,3,FALSE))</f>
        <v/>
      </c>
      <c r="K801" s="100" t="str">
        <f>IF(B801="","",IF(J801+K800&lt;'Dados de Entrada'!$G$7,IF(Simulação!J801+K800&lt;'Dados de Entrada'!$L$7,'Dados de Entrada'!$L$7,J801+K800),'Dados de Entrada'!$G$7))</f>
        <v/>
      </c>
      <c r="L801" s="101" t="str">
        <f>IF(B801="","",IF(AND(J801&gt;0,K801='Dados de Entrada'!$G$7),(J801/(3600*24*VLOOKUP(MONTH(B801),'Dados de Entrada'!$T$11:$V$22,3,FALSE))),0))</f>
        <v/>
      </c>
      <c r="M801" s="26" t="str">
        <f t="shared" si="70"/>
        <v/>
      </c>
      <c r="N801" s="102" t="str">
        <f>IF(B801="","",IF(K801='Dados de Entrada'!$L$7,1,0))</f>
        <v/>
      </c>
      <c r="O801" s="26" t="str">
        <f t="shared" si="71"/>
        <v/>
      </c>
      <c r="P801" s="110" t="str">
        <f>IF(B801="","",'Dados de Entrada'!$L$7)</f>
        <v/>
      </c>
      <c r="Q801" s="103" t="str">
        <f t="shared" si="72"/>
        <v/>
      </c>
      <c r="U801" s="18"/>
    </row>
    <row r="802" spans="1:21" ht="14.25" customHeight="1" x14ac:dyDescent="0.25">
      <c r="A802" s="18"/>
      <c r="B802" s="99" t="str">
        <f>IF(AND(YEAR('Dados de Entrada'!N792)&gt;=$D$18,YEAR('Dados de Entrada'!N792)&lt;=$D$19),'Dados de Entrada'!N792,"")</f>
        <v/>
      </c>
      <c r="C802" s="100" t="str">
        <f t="shared" si="68"/>
        <v/>
      </c>
      <c r="D802" s="97" t="str">
        <f>IF(B802="","",IFERROR(
INDEX('Dados de Entrada'!$K$13:$K$35,MATCH(C802,'Dados de Entrada'!$J$13:$J$35,0)),
INDEX('Dados de Entrada'!$K$13:$K$35,MATCH(C802,'Dados de Entrada'!$J$13:$J$35,1))+
(C802-INDEX('Dados de Entrada'!$J$13:$J$35,MATCH(C802,'Dados de Entrada'!$J$13:$J$35,1)))*
(INDEX('Dados de Entrada'!$K$13:$K$35,MATCH(C802,'Dados de Entrada'!$J$13:$J$35,1)+1)-INDEX('Dados de Entrada'!$K$13:$K$35,MATCH(C802,'Dados de Entrada'!$J$13:$J$35,1)))/
(INDEX('Dados de Entrada'!$J$13:$J$35,MATCH(C802,'Dados de Entrada'!$J$13:$J$35,1)+1)-INDEX('Dados de Entrada'!$J$13:$J$35,MATCH(C802,'Dados de Entrada'!$J$13:$J$35,1)))
))</f>
        <v/>
      </c>
      <c r="E802" s="101" t="str">
        <f>IF(B802="","",('Dados de Entrada'!O792/'Dados de Entrada'!$Q$6)*'Dados de Entrada'!$L$4)</f>
        <v/>
      </c>
      <c r="F802" s="101" t="str">
        <f t="shared" si="69"/>
        <v/>
      </c>
      <c r="G802" s="101" t="str">
        <f>IF(B802="","",VLOOKUP(MONTH(B802),Retiradas!$P$3:$S$14,3,FALSE))</f>
        <v/>
      </c>
      <c r="H802" s="137" t="str">
        <f>IF(B802="","",(VLOOKUP(MONTH(B802),Evaporação!$D$5:$F$16,3,FALSE)/(1000*3600*24*VLOOKUP(MONTH(B802),'Dados de Entrada'!$T$11:$V$22,3,FALSE)))*Simulação!D802)</f>
        <v/>
      </c>
      <c r="I802" s="146"/>
      <c r="J802" s="138" t="str">
        <f>IF(B802="","",(E802+I802-F802-G802-H802)*3600*24*VLOOKUP(MONTH(B802),'Dados de Entrada'!$T$11:$V$22,3,FALSE))</f>
        <v/>
      </c>
      <c r="K802" s="100" t="str">
        <f>IF(B802="","",IF(J802+K801&lt;'Dados de Entrada'!$G$7,IF(Simulação!J802+K801&lt;'Dados de Entrada'!$L$7,'Dados de Entrada'!$L$7,J802+K801),'Dados de Entrada'!$G$7))</f>
        <v/>
      </c>
      <c r="L802" s="101" t="str">
        <f>IF(B802="","",IF(AND(J802&gt;0,K802='Dados de Entrada'!$G$7),(J802/(3600*24*VLOOKUP(MONTH(B802),'Dados de Entrada'!$T$11:$V$22,3,FALSE))),0))</f>
        <v/>
      </c>
      <c r="M802" s="26" t="str">
        <f t="shared" si="70"/>
        <v/>
      </c>
      <c r="N802" s="102" t="str">
        <f>IF(B802="","",IF(K802='Dados de Entrada'!$L$7,1,0))</f>
        <v/>
      </c>
      <c r="O802" s="26" t="str">
        <f t="shared" si="71"/>
        <v/>
      </c>
      <c r="P802" s="110" t="str">
        <f>IF(B802="","",'Dados de Entrada'!$L$7)</f>
        <v/>
      </c>
      <c r="Q802" s="103" t="str">
        <f t="shared" si="72"/>
        <v/>
      </c>
      <c r="U802" s="18"/>
    </row>
    <row r="803" spans="1:21" ht="14.25" customHeight="1" x14ac:dyDescent="0.25">
      <c r="A803" s="18"/>
      <c r="B803" s="99" t="str">
        <f>IF(AND(YEAR('Dados de Entrada'!N793)&gt;=$D$18,YEAR('Dados de Entrada'!N793)&lt;=$D$19),'Dados de Entrada'!N793,"")</f>
        <v/>
      </c>
      <c r="C803" s="100" t="str">
        <f t="shared" si="68"/>
        <v/>
      </c>
      <c r="D803" s="97" t="str">
        <f>IF(B803="","",IFERROR(
INDEX('Dados de Entrada'!$K$13:$K$35,MATCH(C803,'Dados de Entrada'!$J$13:$J$35,0)),
INDEX('Dados de Entrada'!$K$13:$K$35,MATCH(C803,'Dados de Entrada'!$J$13:$J$35,1))+
(C803-INDEX('Dados de Entrada'!$J$13:$J$35,MATCH(C803,'Dados de Entrada'!$J$13:$J$35,1)))*
(INDEX('Dados de Entrada'!$K$13:$K$35,MATCH(C803,'Dados de Entrada'!$J$13:$J$35,1)+1)-INDEX('Dados de Entrada'!$K$13:$K$35,MATCH(C803,'Dados de Entrada'!$J$13:$J$35,1)))/
(INDEX('Dados de Entrada'!$J$13:$J$35,MATCH(C803,'Dados de Entrada'!$J$13:$J$35,1)+1)-INDEX('Dados de Entrada'!$J$13:$J$35,MATCH(C803,'Dados de Entrada'!$J$13:$J$35,1)))
))</f>
        <v/>
      </c>
      <c r="E803" s="101" t="str">
        <f>IF(B803="","",('Dados de Entrada'!O793/'Dados de Entrada'!$Q$6)*'Dados de Entrada'!$L$4)</f>
        <v/>
      </c>
      <c r="F803" s="101" t="str">
        <f t="shared" si="69"/>
        <v/>
      </c>
      <c r="G803" s="101" t="str">
        <f>IF(B803="","",VLOOKUP(MONTH(B803),Retiradas!$P$3:$S$14,3,FALSE))</f>
        <v/>
      </c>
      <c r="H803" s="137" t="str">
        <f>IF(B803="","",(VLOOKUP(MONTH(B803),Evaporação!$D$5:$F$16,3,FALSE)/(1000*3600*24*VLOOKUP(MONTH(B803),'Dados de Entrada'!$T$11:$V$22,3,FALSE)))*Simulação!D803)</f>
        <v/>
      </c>
      <c r="I803" s="146"/>
      <c r="J803" s="138" t="str">
        <f>IF(B803="","",(E803+I803-F803-G803-H803)*3600*24*VLOOKUP(MONTH(B803),'Dados de Entrada'!$T$11:$V$22,3,FALSE))</f>
        <v/>
      </c>
      <c r="K803" s="100" t="str">
        <f>IF(B803="","",IF(J803+K802&lt;'Dados de Entrada'!$G$7,IF(Simulação!J803+K802&lt;'Dados de Entrada'!$L$7,'Dados de Entrada'!$L$7,J803+K802),'Dados de Entrada'!$G$7))</f>
        <v/>
      </c>
      <c r="L803" s="101" t="str">
        <f>IF(B803="","",IF(AND(J803&gt;0,K803='Dados de Entrada'!$G$7),(J803/(3600*24*VLOOKUP(MONTH(B803),'Dados de Entrada'!$T$11:$V$22,3,FALSE))),0))</f>
        <v/>
      </c>
      <c r="M803" s="26" t="str">
        <f t="shared" si="70"/>
        <v/>
      </c>
      <c r="N803" s="102" t="str">
        <f>IF(B803="","",IF(K803='Dados de Entrada'!$L$7,1,0))</f>
        <v/>
      </c>
      <c r="O803" s="26" t="str">
        <f t="shared" si="71"/>
        <v/>
      </c>
      <c r="P803" s="110" t="str">
        <f>IF(B803="","",'Dados de Entrada'!$L$7)</f>
        <v/>
      </c>
      <c r="Q803" s="103" t="str">
        <f t="shared" si="72"/>
        <v/>
      </c>
      <c r="U803" s="18"/>
    </row>
    <row r="804" spans="1:21" ht="14.25" customHeight="1" x14ac:dyDescent="0.25">
      <c r="A804" s="18"/>
      <c r="B804" s="99" t="str">
        <f>IF(AND(YEAR('Dados de Entrada'!N794)&gt;=$D$18,YEAR('Dados de Entrada'!N794)&lt;=$D$19),'Dados de Entrada'!N794,"")</f>
        <v/>
      </c>
      <c r="C804" s="100" t="str">
        <f t="shared" si="68"/>
        <v/>
      </c>
      <c r="D804" s="97" t="str">
        <f>IF(B804="","",IFERROR(
INDEX('Dados de Entrada'!$K$13:$K$35,MATCH(C804,'Dados de Entrada'!$J$13:$J$35,0)),
INDEX('Dados de Entrada'!$K$13:$K$35,MATCH(C804,'Dados de Entrada'!$J$13:$J$35,1))+
(C804-INDEX('Dados de Entrada'!$J$13:$J$35,MATCH(C804,'Dados de Entrada'!$J$13:$J$35,1)))*
(INDEX('Dados de Entrada'!$K$13:$K$35,MATCH(C804,'Dados de Entrada'!$J$13:$J$35,1)+1)-INDEX('Dados de Entrada'!$K$13:$K$35,MATCH(C804,'Dados de Entrada'!$J$13:$J$35,1)))/
(INDEX('Dados de Entrada'!$J$13:$J$35,MATCH(C804,'Dados de Entrada'!$J$13:$J$35,1)+1)-INDEX('Dados de Entrada'!$J$13:$J$35,MATCH(C804,'Dados de Entrada'!$J$13:$J$35,1)))
))</f>
        <v/>
      </c>
      <c r="E804" s="101" t="str">
        <f>IF(B804="","",('Dados de Entrada'!O794/'Dados de Entrada'!$Q$6)*'Dados de Entrada'!$L$4)</f>
        <v/>
      </c>
      <c r="F804" s="101" t="str">
        <f t="shared" si="69"/>
        <v/>
      </c>
      <c r="G804" s="101" t="str">
        <f>IF(B804="","",VLOOKUP(MONTH(B804),Retiradas!$P$3:$S$14,3,FALSE))</f>
        <v/>
      </c>
      <c r="H804" s="137" t="str">
        <f>IF(B804="","",(VLOOKUP(MONTH(B804),Evaporação!$D$5:$F$16,3,FALSE)/(1000*3600*24*VLOOKUP(MONTH(B804),'Dados de Entrada'!$T$11:$V$22,3,FALSE)))*Simulação!D804)</f>
        <v/>
      </c>
      <c r="I804" s="146"/>
      <c r="J804" s="138" t="str">
        <f>IF(B804="","",(E804+I804-F804-G804-H804)*3600*24*VLOOKUP(MONTH(B804),'Dados de Entrada'!$T$11:$V$22,3,FALSE))</f>
        <v/>
      </c>
      <c r="K804" s="100" t="str">
        <f>IF(B804="","",IF(J804+K803&lt;'Dados de Entrada'!$G$7,IF(Simulação!J804+K803&lt;'Dados de Entrada'!$L$7,'Dados de Entrada'!$L$7,J804+K803),'Dados de Entrada'!$G$7))</f>
        <v/>
      </c>
      <c r="L804" s="101" t="str">
        <f>IF(B804="","",IF(AND(J804&gt;0,K804='Dados de Entrada'!$G$7),(J804/(3600*24*VLOOKUP(MONTH(B804),'Dados de Entrada'!$T$11:$V$22,3,FALSE))),0))</f>
        <v/>
      </c>
      <c r="M804" s="26" t="str">
        <f t="shared" si="70"/>
        <v/>
      </c>
      <c r="N804" s="102" t="str">
        <f>IF(B804="","",IF(K804='Dados de Entrada'!$L$7,1,0))</f>
        <v/>
      </c>
      <c r="O804" s="26" t="str">
        <f t="shared" si="71"/>
        <v/>
      </c>
      <c r="P804" s="110" t="str">
        <f>IF(B804="","",'Dados de Entrada'!$L$7)</f>
        <v/>
      </c>
      <c r="Q804" s="103" t="str">
        <f t="shared" si="72"/>
        <v/>
      </c>
      <c r="U804" s="18"/>
    </row>
    <row r="805" spans="1:21" ht="14.25" customHeight="1" x14ac:dyDescent="0.25">
      <c r="A805" s="18"/>
      <c r="B805" s="99" t="str">
        <f>IF(AND(YEAR('Dados de Entrada'!N795)&gt;=$D$18,YEAR('Dados de Entrada'!N795)&lt;=$D$19),'Dados de Entrada'!N795,"")</f>
        <v/>
      </c>
      <c r="C805" s="100" t="str">
        <f t="shared" si="68"/>
        <v/>
      </c>
      <c r="D805" s="97" t="str">
        <f>IF(B805="","",IFERROR(
INDEX('Dados de Entrada'!$K$13:$K$35,MATCH(C805,'Dados de Entrada'!$J$13:$J$35,0)),
INDEX('Dados de Entrada'!$K$13:$K$35,MATCH(C805,'Dados de Entrada'!$J$13:$J$35,1))+
(C805-INDEX('Dados de Entrada'!$J$13:$J$35,MATCH(C805,'Dados de Entrada'!$J$13:$J$35,1)))*
(INDEX('Dados de Entrada'!$K$13:$K$35,MATCH(C805,'Dados de Entrada'!$J$13:$J$35,1)+1)-INDEX('Dados de Entrada'!$K$13:$K$35,MATCH(C805,'Dados de Entrada'!$J$13:$J$35,1)))/
(INDEX('Dados de Entrada'!$J$13:$J$35,MATCH(C805,'Dados de Entrada'!$J$13:$J$35,1)+1)-INDEX('Dados de Entrada'!$J$13:$J$35,MATCH(C805,'Dados de Entrada'!$J$13:$J$35,1)))
))</f>
        <v/>
      </c>
      <c r="E805" s="101" t="str">
        <f>IF(B805="","",('Dados de Entrada'!O795/'Dados de Entrada'!$Q$6)*'Dados de Entrada'!$L$4)</f>
        <v/>
      </c>
      <c r="F805" s="101" t="str">
        <f t="shared" si="69"/>
        <v/>
      </c>
      <c r="G805" s="101" t="str">
        <f>IF(B805="","",VLOOKUP(MONTH(B805),Retiradas!$P$3:$S$14,3,FALSE))</f>
        <v/>
      </c>
      <c r="H805" s="137" t="str">
        <f>IF(B805="","",(VLOOKUP(MONTH(B805),Evaporação!$D$5:$F$16,3,FALSE)/(1000*3600*24*VLOOKUP(MONTH(B805),'Dados de Entrada'!$T$11:$V$22,3,FALSE)))*Simulação!D805)</f>
        <v/>
      </c>
      <c r="I805" s="146"/>
      <c r="J805" s="138" t="str">
        <f>IF(B805="","",(E805+I805-F805-G805-H805)*3600*24*VLOOKUP(MONTH(B805),'Dados de Entrada'!$T$11:$V$22,3,FALSE))</f>
        <v/>
      </c>
      <c r="K805" s="100" t="str">
        <f>IF(B805="","",IF(J805+K804&lt;'Dados de Entrada'!$G$7,IF(Simulação!J805+K804&lt;'Dados de Entrada'!$L$7,'Dados de Entrada'!$L$7,J805+K804),'Dados de Entrada'!$G$7))</f>
        <v/>
      </c>
      <c r="L805" s="101" t="str">
        <f>IF(B805="","",IF(AND(J805&gt;0,K805='Dados de Entrada'!$G$7),(J805/(3600*24*VLOOKUP(MONTH(B805),'Dados de Entrada'!$T$11:$V$22,3,FALSE))),0))</f>
        <v/>
      </c>
      <c r="M805" s="26" t="str">
        <f t="shared" si="70"/>
        <v/>
      </c>
      <c r="N805" s="102" t="str">
        <f>IF(B805="","",IF(K805='Dados de Entrada'!$L$7,1,0))</f>
        <v/>
      </c>
      <c r="O805" s="26" t="str">
        <f t="shared" si="71"/>
        <v/>
      </c>
      <c r="P805" s="110" t="str">
        <f>IF(B805="","",'Dados de Entrada'!$L$7)</f>
        <v/>
      </c>
      <c r="Q805" s="103" t="str">
        <f t="shared" si="72"/>
        <v/>
      </c>
      <c r="U805" s="18"/>
    </row>
    <row r="806" spans="1:21" ht="14.25" customHeight="1" x14ac:dyDescent="0.25">
      <c r="A806" s="18"/>
      <c r="B806" s="99" t="str">
        <f>IF(AND(YEAR('Dados de Entrada'!N796)&gt;=$D$18,YEAR('Dados de Entrada'!N796)&lt;=$D$19),'Dados de Entrada'!N796,"")</f>
        <v/>
      </c>
      <c r="C806" s="100" t="str">
        <f t="shared" si="68"/>
        <v/>
      </c>
      <c r="D806" s="97" t="str">
        <f>IF(B806="","",IFERROR(
INDEX('Dados de Entrada'!$K$13:$K$35,MATCH(C806,'Dados de Entrada'!$J$13:$J$35,0)),
INDEX('Dados de Entrada'!$K$13:$K$35,MATCH(C806,'Dados de Entrada'!$J$13:$J$35,1))+
(C806-INDEX('Dados de Entrada'!$J$13:$J$35,MATCH(C806,'Dados de Entrada'!$J$13:$J$35,1)))*
(INDEX('Dados de Entrada'!$K$13:$K$35,MATCH(C806,'Dados de Entrada'!$J$13:$J$35,1)+1)-INDEX('Dados de Entrada'!$K$13:$K$35,MATCH(C806,'Dados de Entrada'!$J$13:$J$35,1)))/
(INDEX('Dados de Entrada'!$J$13:$J$35,MATCH(C806,'Dados de Entrada'!$J$13:$J$35,1)+1)-INDEX('Dados de Entrada'!$J$13:$J$35,MATCH(C806,'Dados de Entrada'!$J$13:$J$35,1)))
))</f>
        <v/>
      </c>
      <c r="E806" s="101" t="str">
        <f>IF(B806="","",('Dados de Entrada'!O796/'Dados de Entrada'!$Q$6)*'Dados de Entrada'!$L$4)</f>
        <v/>
      </c>
      <c r="F806" s="101" t="str">
        <f t="shared" si="69"/>
        <v/>
      </c>
      <c r="G806" s="101" t="str">
        <f>IF(B806="","",VLOOKUP(MONTH(B806),Retiradas!$P$3:$S$14,3,FALSE))</f>
        <v/>
      </c>
      <c r="H806" s="137" t="str">
        <f>IF(B806="","",(VLOOKUP(MONTH(B806),Evaporação!$D$5:$F$16,3,FALSE)/(1000*3600*24*VLOOKUP(MONTH(B806),'Dados de Entrada'!$T$11:$V$22,3,FALSE)))*Simulação!D806)</f>
        <v/>
      </c>
      <c r="I806" s="146"/>
      <c r="J806" s="138" t="str">
        <f>IF(B806="","",(E806+I806-F806-G806-H806)*3600*24*VLOOKUP(MONTH(B806),'Dados de Entrada'!$T$11:$V$22,3,FALSE))</f>
        <v/>
      </c>
      <c r="K806" s="100" t="str">
        <f>IF(B806="","",IF(J806+K805&lt;'Dados de Entrada'!$G$7,IF(Simulação!J806+K805&lt;'Dados de Entrada'!$L$7,'Dados de Entrada'!$L$7,J806+K805),'Dados de Entrada'!$G$7))</f>
        <v/>
      </c>
      <c r="L806" s="101" t="str">
        <f>IF(B806="","",IF(AND(J806&gt;0,K806='Dados de Entrada'!$G$7),(J806/(3600*24*VLOOKUP(MONTH(B806),'Dados de Entrada'!$T$11:$V$22,3,FALSE))),0))</f>
        <v/>
      </c>
      <c r="M806" s="26" t="str">
        <f t="shared" si="70"/>
        <v/>
      </c>
      <c r="N806" s="102" t="str">
        <f>IF(B806="","",IF(K806='Dados de Entrada'!$L$7,1,0))</f>
        <v/>
      </c>
      <c r="O806" s="26" t="str">
        <f t="shared" si="71"/>
        <v/>
      </c>
      <c r="P806" s="110" t="str">
        <f>IF(B806="","",'Dados de Entrada'!$L$7)</f>
        <v/>
      </c>
      <c r="Q806" s="103" t="str">
        <f t="shared" si="72"/>
        <v/>
      </c>
      <c r="U806" s="18"/>
    </row>
    <row r="807" spans="1:21" ht="14.25" customHeight="1" x14ac:dyDescent="0.25">
      <c r="A807" s="18"/>
      <c r="B807" s="99" t="str">
        <f>IF(AND(YEAR('Dados de Entrada'!N797)&gt;=$D$18,YEAR('Dados de Entrada'!N797)&lt;=$D$19),'Dados de Entrada'!N797,"")</f>
        <v/>
      </c>
      <c r="C807" s="100" t="str">
        <f t="shared" si="68"/>
        <v/>
      </c>
      <c r="D807" s="97" t="str">
        <f>IF(B807="","",IFERROR(
INDEX('Dados de Entrada'!$K$13:$K$35,MATCH(C807,'Dados de Entrada'!$J$13:$J$35,0)),
INDEX('Dados de Entrada'!$K$13:$K$35,MATCH(C807,'Dados de Entrada'!$J$13:$J$35,1))+
(C807-INDEX('Dados de Entrada'!$J$13:$J$35,MATCH(C807,'Dados de Entrada'!$J$13:$J$35,1)))*
(INDEX('Dados de Entrada'!$K$13:$K$35,MATCH(C807,'Dados de Entrada'!$J$13:$J$35,1)+1)-INDEX('Dados de Entrada'!$K$13:$K$35,MATCH(C807,'Dados de Entrada'!$J$13:$J$35,1)))/
(INDEX('Dados de Entrada'!$J$13:$J$35,MATCH(C807,'Dados de Entrada'!$J$13:$J$35,1)+1)-INDEX('Dados de Entrada'!$J$13:$J$35,MATCH(C807,'Dados de Entrada'!$J$13:$J$35,1)))
))</f>
        <v/>
      </c>
      <c r="E807" s="101" t="str">
        <f>IF(B807="","",('Dados de Entrada'!O797/'Dados de Entrada'!$Q$6)*'Dados de Entrada'!$L$4)</f>
        <v/>
      </c>
      <c r="F807" s="101" t="str">
        <f t="shared" si="69"/>
        <v/>
      </c>
      <c r="G807" s="101" t="str">
        <f>IF(B807="","",VLOOKUP(MONTH(B807),Retiradas!$P$3:$S$14,3,FALSE))</f>
        <v/>
      </c>
      <c r="H807" s="137" t="str">
        <f>IF(B807="","",(VLOOKUP(MONTH(B807),Evaporação!$D$5:$F$16,3,FALSE)/(1000*3600*24*VLOOKUP(MONTH(B807),'Dados de Entrada'!$T$11:$V$22,3,FALSE)))*Simulação!D807)</f>
        <v/>
      </c>
      <c r="I807" s="146"/>
      <c r="J807" s="138" t="str">
        <f>IF(B807="","",(E807+I807-F807-G807-H807)*3600*24*VLOOKUP(MONTH(B807),'Dados de Entrada'!$T$11:$V$22,3,FALSE))</f>
        <v/>
      </c>
      <c r="K807" s="100" t="str">
        <f>IF(B807="","",IF(J807+K806&lt;'Dados de Entrada'!$G$7,IF(Simulação!J807+K806&lt;'Dados de Entrada'!$L$7,'Dados de Entrada'!$L$7,J807+K806),'Dados de Entrada'!$G$7))</f>
        <v/>
      </c>
      <c r="L807" s="101" t="str">
        <f>IF(B807="","",IF(AND(J807&gt;0,K807='Dados de Entrada'!$G$7),(J807/(3600*24*VLOOKUP(MONTH(B807),'Dados de Entrada'!$T$11:$V$22,3,FALSE))),0))</f>
        <v/>
      </c>
      <c r="M807" s="26" t="str">
        <f t="shared" si="70"/>
        <v/>
      </c>
      <c r="N807" s="102" t="str">
        <f>IF(B807="","",IF(K807='Dados de Entrada'!$L$7,1,0))</f>
        <v/>
      </c>
      <c r="O807" s="26" t="str">
        <f t="shared" si="71"/>
        <v/>
      </c>
      <c r="P807" s="110" t="str">
        <f>IF(B807="","",'Dados de Entrada'!$L$7)</f>
        <v/>
      </c>
      <c r="Q807" s="103" t="str">
        <f t="shared" si="72"/>
        <v/>
      </c>
      <c r="U807" s="18"/>
    </row>
    <row r="808" spans="1:21" ht="14.25" customHeight="1" x14ac:dyDescent="0.25">
      <c r="A808" s="18"/>
      <c r="B808" s="99" t="str">
        <f>IF(AND(YEAR('Dados de Entrada'!N798)&gt;=$D$18,YEAR('Dados de Entrada'!N798)&lt;=$D$19),'Dados de Entrada'!N798,"")</f>
        <v/>
      </c>
      <c r="C808" s="100" t="str">
        <f t="shared" si="68"/>
        <v/>
      </c>
      <c r="D808" s="97" t="str">
        <f>IF(B808="","",IFERROR(
INDEX('Dados de Entrada'!$K$13:$K$35,MATCH(C808,'Dados de Entrada'!$J$13:$J$35,0)),
INDEX('Dados de Entrada'!$K$13:$K$35,MATCH(C808,'Dados de Entrada'!$J$13:$J$35,1))+
(C808-INDEX('Dados de Entrada'!$J$13:$J$35,MATCH(C808,'Dados de Entrada'!$J$13:$J$35,1)))*
(INDEX('Dados de Entrada'!$K$13:$K$35,MATCH(C808,'Dados de Entrada'!$J$13:$J$35,1)+1)-INDEX('Dados de Entrada'!$K$13:$K$35,MATCH(C808,'Dados de Entrada'!$J$13:$J$35,1)))/
(INDEX('Dados de Entrada'!$J$13:$J$35,MATCH(C808,'Dados de Entrada'!$J$13:$J$35,1)+1)-INDEX('Dados de Entrada'!$J$13:$J$35,MATCH(C808,'Dados de Entrada'!$J$13:$J$35,1)))
))</f>
        <v/>
      </c>
      <c r="E808" s="101" t="str">
        <f>IF(B808="","",('Dados de Entrada'!O798/'Dados de Entrada'!$Q$6)*'Dados de Entrada'!$L$4)</f>
        <v/>
      </c>
      <c r="F808" s="101" t="str">
        <f t="shared" si="69"/>
        <v/>
      </c>
      <c r="G808" s="101" t="str">
        <f>IF(B808="","",VLOOKUP(MONTH(B808),Retiradas!$P$3:$S$14,3,FALSE))</f>
        <v/>
      </c>
      <c r="H808" s="137" t="str">
        <f>IF(B808="","",(VLOOKUP(MONTH(B808),Evaporação!$D$5:$F$16,3,FALSE)/(1000*3600*24*VLOOKUP(MONTH(B808),'Dados de Entrada'!$T$11:$V$22,3,FALSE)))*Simulação!D808)</f>
        <v/>
      </c>
      <c r="I808" s="146"/>
      <c r="J808" s="138" t="str">
        <f>IF(B808="","",(E808+I808-F808-G808-H808)*3600*24*VLOOKUP(MONTH(B808),'Dados de Entrada'!$T$11:$V$22,3,FALSE))</f>
        <v/>
      </c>
      <c r="K808" s="100" t="str">
        <f>IF(B808="","",IF(J808+K807&lt;'Dados de Entrada'!$G$7,IF(Simulação!J808+K807&lt;'Dados de Entrada'!$L$7,'Dados de Entrada'!$L$7,J808+K807),'Dados de Entrada'!$G$7))</f>
        <v/>
      </c>
      <c r="L808" s="101" t="str">
        <f>IF(B808="","",IF(AND(J808&gt;0,K808='Dados de Entrada'!$G$7),(J808/(3600*24*VLOOKUP(MONTH(B808),'Dados de Entrada'!$T$11:$V$22,3,FALSE))),0))</f>
        <v/>
      </c>
      <c r="M808" s="26" t="str">
        <f t="shared" si="70"/>
        <v/>
      </c>
      <c r="N808" s="102" t="str">
        <f>IF(B808="","",IF(K808='Dados de Entrada'!$L$7,1,0))</f>
        <v/>
      </c>
      <c r="O808" s="26" t="str">
        <f t="shared" si="71"/>
        <v/>
      </c>
      <c r="P808" s="110" t="str">
        <f>IF(B808="","",'Dados de Entrada'!$L$7)</f>
        <v/>
      </c>
      <c r="Q808" s="103" t="str">
        <f t="shared" si="72"/>
        <v/>
      </c>
      <c r="U808" s="18"/>
    </row>
    <row r="809" spans="1:21" ht="14.25" customHeight="1" x14ac:dyDescent="0.25">
      <c r="A809" s="18"/>
      <c r="B809" s="99" t="str">
        <f>IF(AND(YEAR('Dados de Entrada'!N799)&gt;=$D$18,YEAR('Dados de Entrada'!N799)&lt;=$D$19),'Dados de Entrada'!N799,"")</f>
        <v/>
      </c>
      <c r="C809" s="100" t="str">
        <f t="shared" si="68"/>
        <v/>
      </c>
      <c r="D809" s="97" t="str">
        <f>IF(B809="","",IFERROR(
INDEX('Dados de Entrada'!$K$13:$K$35,MATCH(C809,'Dados de Entrada'!$J$13:$J$35,0)),
INDEX('Dados de Entrada'!$K$13:$K$35,MATCH(C809,'Dados de Entrada'!$J$13:$J$35,1))+
(C809-INDEX('Dados de Entrada'!$J$13:$J$35,MATCH(C809,'Dados de Entrada'!$J$13:$J$35,1)))*
(INDEX('Dados de Entrada'!$K$13:$K$35,MATCH(C809,'Dados de Entrada'!$J$13:$J$35,1)+1)-INDEX('Dados de Entrada'!$K$13:$K$35,MATCH(C809,'Dados de Entrada'!$J$13:$J$35,1)))/
(INDEX('Dados de Entrada'!$J$13:$J$35,MATCH(C809,'Dados de Entrada'!$J$13:$J$35,1)+1)-INDEX('Dados de Entrada'!$J$13:$J$35,MATCH(C809,'Dados de Entrada'!$J$13:$J$35,1)))
))</f>
        <v/>
      </c>
      <c r="E809" s="101" t="str">
        <f>IF(B809="","",('Dados de Entrada'!O799/'Dados de Entrada'!$Q$6)*'Dados de Entrada'!$L$4)</f>
        <v/>
      </c>
      <c r="F809" s="101" t="str">
        <f t="shared" si="69"/>
        <v/>
      </c>
      <c r="G809" s="101" t="str">
        <f>IF(B809="","",VLOOKUP(MONTH(B809),Retiradas!$P$3:$S$14,3,FALSE))</f>
        <v/>
      </c>
      <c r="H809" s="137" t="str">
        <f>IF(B809="","",(VLOOKUP(MONTH(B809),Evaporação!$D$5:$F$16,3,FALSE)/(1000*3600*24*VLOOKUP(MONTH(B809),'Dados de Entrada'!$T$11:$V$22,3,FALSE)))*Simulação!D809)</f>
        <v/>
      </c>
      <c r="I809" s="146"/>
      <c r="J809" s="138" t="str">
        <f>IF(B809="","",(E809+I809-F809-G809-H809)*3600*24*VLOOKUP(MONTH(B809),'Dados de Entrada'!$T$11:$V$22,3,FALSE))</f>
        <v/>
      </c>
      <c r="K809" s="100" t="str">
        <f>IF(B809="","",IF(J809+K808&lt;'Dados de Entrada'!$G$7,IF(Simulação!J809+K808&lt;'Dados de Entrada'!$L$7,'Dados de Entrada'!$L$7,J809+K808),'Dados de Entrada'!$G$7))</f>
        <v/>
      </c>
      <c r="L809" s="101" t="str">
        <f>IF(B809="","",IF(AND(J809&gt;0,K809='Dados de Entrada'!$G$7),(J809/(3600*24*VLOOKUP(MONTH(B809),'Dados de Entrada'!$T$11:$V$22,3,FALSE))),0))</f>
        <v/>
      </c>
      <c r="M809" s="26" t="str">
        <f t="shared" si="70"/>
        <v/>
      </c>
      <c r="N809" s="102" t="str">
        <f>IF(B809="","",IF(K809='Dados de Entrada'!$L$7,1,0))</f>
        <v/>
      </c>
      <c r="O809" s="26" t="str">
        <f t="shared" si="71"/>
        <v/>
      </c>
      <c r="P809" s="110" t="str">
        <f>IF(B809="","",'Dados de Entrada'!$L$7)</f>
        <v/>
      </c>
      <c r="Q809" s="103" t="str">
        <f t="shared" si="72"/>
        <v/>
      </c>
      <c r="U809" s="18"/>
    </row>
    <row r="810" spans="1:21" ht="14.25" customHeight="1" x14ac:dyDescent="0.25">
      <c r="A810" s="18"/>
      <c r="B810" s="99" t="str">
        <f>IF(AND(YEAR('Dados de Entrada'!N800)&gt;=$D$18,YEAR('Dados de Entrada'!N800)&lt;=$D$19),'Dados de Entrada'!N800,"")</f>
        <v/>
      </c>
      <c r="C810" s="100" t="str">
        <f t="shared" si="68"/>
        <v/>
      </c>
      <c r="D810" s="97" t="str">
        <f>IF(B810="","",IFERROR(
INDEX('Dados de Entrada'!$K$13:$K$35,MATCH(C810,'Dados de Entrada'!$J$13:$J$35,0)),
INDEX('Dados de Entrada'!$K$13:$K$35,MATCH(C810,'Dados de Entrada'!$J$13:$J$35,1))+
(C810-INDEX('Dados de Entrada'!$J$13:$J$35,MATCH(C810,'Dados de Entrada'!$J$13:$J$35,1)))*
(INDEX('Dados de Entrada'!$K$13:$K$35,MATCH(C810,'Dados de Entrada'!$J$13:$J$35,1)+1)-INDEX('Dados de Entrada'!$K$13:$K$35,MATCH(C810,'Dados de Entrada'!$J$13:$J$35,1)))/
(INDEX('Dados de Entrada'!$J$13:$J$35,MATCH(C810,'Dados de Entrada'!$J$13:$J$35,1)+1)-INDEX('Dados de Entrada'!$J$13:$J$35,MATCH(C810,'Dados de Entrada'!$J$13:$J$35,1)))
))</f>
        <v/>
      </c>
      <c r="E810" s="101" t="str">
        <f>IF(B810="","",('Dados de Entrada'!O800/'Dados de Entrada'!$Q$6)*'Dados de Entrada'!$L$4)</f>
        <v/>
      </c>
      <c r="F810" s="101" t="str">
        <f t="shared" si="69"/>
        <v/>
      </c>
      <c r="G810" s="101" t="str">
        <f>IF(B810="","",VLOOKUP(MONTH(B810),Retiradas!$P$3:$S$14,3,FALSE))</f>
        <v/>
      </c>
      <c r="H810" s="137" t="str">
        <f>IF(B810="","",(VLOOKUP(MONTH(B810),Evaporação!$D$5:$F$16,3,FALSE)/(1000*3600*24*VLOOKUP(MONTH(B810),'Dados de Entrada'!$T$11:$V$22,3,FALSE)))*Simulação!D810)</f>
        <v/>
      </c>
      <c r="I810" s="146"/>
      <c r="J810" s="138" t="str">
        <f>IF(B810="","",(E810+I810-F810-G810-H810)*3600*24*VLOOKUP(MONTH(B810),'Dados de Entrada'!$T$11:$V$22,3,FALSE))</f>
        <v/>
      </c>
      <c r="K810" s="100" t="str">
        <f>IF(B810="","",IF(J810+K809&lt;'Dados de Entrada'!$G$7,IF(Simulação!J810+K809&lt;'Dados de Entrada'!$L$7,'Dados de Entrada'!$L$7,J810+K809),'Dados de Entrada'!$G$7))</f>
        <v/>
      </c>
      <c r="L810" s="101" t="str">
        <f>IF(B810="","",IF(AND(J810&gt;0,K810='Dados de Entrada'!$G$7),(J810/(3600*24*VLOOKUP(MONTH(B810),'Dados de Entrada'!$T$11:$V$22,3,FALSE))),0))</f>
        <v/>
      </c>
      <c r="M810" s="26" t="str">
        <f t="shared" si="70"/>
        <v/>
      </c>
      <c r="N810" s="102" t="str">
        <f>IF(B810="","",IF(K810='Dados de Entrada'!$L$7,1,0))</f>
        <v/>
      </c>
      <c r="O810" s="26" t="str">
        <f t="shared" si="71"/>
        <v/>
      </c>
      <c r="P810" s="110" t="str">
        <f>IF(B810="","",'Dados de Entrada'!$L$7)</f>
        <v/>
      </c>
      <c r="Q810" s="103" t="str">
        <f t="shared" si="72"/>
        <v/>
      </c>
      <c r="U810" s="18"/>
    </row>
    <row r="811" spans="1:21" ht="14.25" customHeight="1" x14ac:dyDescent="0.25">
      <c r="A811" s="18"/>
      <c r="B811" s="99" t="str">
        <f>IF(AND(YEAR('Dados de Entrada'!N801)&gt;=$D$18,YEAR('Dados de Entrada'!N801)&lt;=$D$19),'Dados de Entrada'!N801,"")</f>
        <v/>
      </c>
      <c r="C811" s="100" t="str">
        <f t="shared" si="68"/>
        <v/>
      </c>
      <c r="D811" s="97" t="str">
        <f>IF(B811="","",IFERROR(
INDEX('Dados de Entrada'!$K$13:$K$35,MATCH(C811,'Dados de Entrada'!$J$13:$J$35,0)),
INDEX('Dados de Entrada'!$K$13:$K$35,MATCH(C811,'Dados de Entrada'!$J$13:$J$35,1))+
(C811-INDEX('Dados de Entrada'!$J$13:$J$35,MATCH(C811,'Dados de Entrada'!$J$13:$J$35,1)))*
(INDEX('Dados de Entrada'!$K$13:$K$35,MATCH(C811,'Dados de Entrada'!$J$13:$J$35,1)+1)-INDEX('Dados de Entrada'!$K$13:$K$35,MATCH(C811,'Dados de Entrada'!$J$13:$J$35,1)))/
(INDEX('Dados de Entrada'!$J$13:$J$35,MATCH(C811,'Dados de Entrada'!$J$13:$J$35,1)+1)-INDEX('Dados de Entrada'!$J$13:$J$35,MATCH(C811,'Dados de Entrada'!$J$13:$J$35,1)))
))</f>
        <v/>
      </c>
      <c r="E811" s="101" t="str">
        <f>IF(B811="","",('Dados de Entrada'!O801/'Dados de Entrada'!$Q$6)*'Dados de Entrada'!$L$4)</f>
        <v/>
      </c>
      <c r="F811" s="101" t="str">
        <f t="shared" si="69"/>
        <v/>
      </c>
      <c r="G811" s="101" t="str">
        <f>IF(B811="","",VLOOKUP(MONTH(B811),Retiradas!$P$3:$S$14,3,FALSE))</f>
        <v/>
      </c>
      <c r="H811" s="137" t="str">
        <f>IF(B811="","",(VLOOKUP(MONTH(B811),Evaporação!$D$5:$F$16,3,FALSE)/(1000*3600*24*VLOOKUP(MONTH(B811),'Dados de Entrada'!$T$11:$V$22,3,FALSE)))*Simulação!D811)</f>
        <v/>
      </c>
      <c r="I811" s="146"/>
      <c r="J811" s="138" t="str">
        <f>IF(B811="","",(E811+I811-F811-G811-H811)*3600*24*VLOOKUP(MONTH(B811),'Dados de Entrada'!$T$11:$V$22,3,FALSE))</f>
        <v/>
      </c>
      <c r="K811" s="100" t="str">
        <f>IF(B811="","",IF(J811+K810&lt;'Dados de Entrada'!$G$7,IF(Simulação!J811+K810&lt;'Dados de Entrada'!$L$7,'Dados de Entrada'!$L$7,J811+K810),'Dados de Entrada'!$G$7))</f>
        <v/>
      </c>
      <c r="L811" s="101" t="str">
        <f>IF(B811="","",IF(AND(J811&gt;0,K811='Dados de Entrada'!$G$7),(J811/(3600*24*VLOOKUP(MONTH(B811),'Dados de Entrada'!$T$11:$V$22,3,FALSE))),0))</f>
        <v/>
      </c>
      <c r="M811" s="26" t="str">
        <f t="shared" si="70"/>
        <v/>
      </c>
      <c r="N811" s="102" t="str">
        <f>IF(B811="","",IF(K811='Dados de Entrada'!$L$7,1,0))</f>
        <v/>
      </c>
      <c r="O811" s="26" t="str">
        <f t="shared" si="71"/>
        <v/>
      </c>
      <c r="P811" s="110" t="str">
        <f>IF(B811="","",'Dados de Entrada'!$L$7)</f>
        <v/>
      </c>
      <c r="Q811" s="103" t="str">
        <f t="shared" si="72"/>
        <v/>
      </c>
      <c r="U811" s="18"/>
    </row>
    <row r="812" spans="1:21" ht="14.25" customHeight="1" x14ac:dyDescent="0.25">
      <c r="A812" s="18"/>
      <c r="B812" s="99" t="str">
        <f>IF(AND(YEAR('Dados de Entrada'!N802)&gt;=$D$18,YEAR('Dados de Entrada'!N802)&lt;=$D$19),'Dados de Entrada'!N802,"")</f>
        <v/>
      </c>
      <c r="C812" s="100" t="str">
        <f t="shared" si="68"/>
        <v/>
      </c>
      <c r="D812" s="97" t="str">
        <f>IF(B812="","",IFERROR(
INDEX('Dados de Entrada'!$K$13:$K$35,MATCH(C812,'Dados de Entrada'!$J$13:$J$35,0)),
INDEX('Dados de Entrada'!$K$13:$K$35,MATCH(C812,'Dados de Entrada'!$J$13:$J$35,1))+
(C812-INDEX('Dados de Entrada'!$J$13:$J$35,MATCH(C812,'Dados de Entrada'!$J$13:$J$35,1)))*
(INDEX('Dados de Entrada'!$K$13:$K$35,MATCH(C812,'Dados de Entrada'!$J$13:$J$35,1)+1)-INDEX('Dados de Entrada'!$K$13:$K$35,MATCH(C812,'Dados de Entrada'!$J$13:$J$35,1)))/
(INDEX('Dados de Entrada'!$J$13:$J$35,MATCH(C812,'Dados de Entrada'!$J$13:$J$35,1)+1)-INDEX('Dados de Entrada'!$J$13:$J$35,MATCH(C812,'Dados de Entrada'!$J$13:$J$35,1)))
))</f>
        <v/>
      </c>
      <c r="E812" s="101" t="str">
        <f>IF(B812="","",('Dados de Entrada'!O802/'Dados de Entrada'!$Q$6)*'Dados de Entrada'!$L$4)</f>
        <v/>
      </c>
      <c r="F812" s="101" t="str">
        <f t="shared" si="69"/>
        <v/>
      </c>
      <c r="G812" s="101" t="str">
        <f>IF(B812="","",VLOOKUP(MONTH(B812),Retiradas!$P$3:$S$14,3,FALSE))</f>
        <v/>
      </c>
      <c r="H812" s="137" t="str">
        <f>IF(B812="","",(VLOOKUP(MONTH(B812),Evaporação!$D$5:$F$16,3,FALSE)/(1000*3600*24*VLOOKUP(MONTH(B812),'Dados de Entrada'!$T$11:$V$22,3,FALSE)))*Simulação!D812)</f>
        <v/>
      </c>
      <c r="I812" s="146"/>
      <c r="J812" s="138" t="str">
        <f>IF(B812="","",(E812+I812-F812-G812-H812)*3600*24*VLOOKUP(MONTH(B812),'Dados de Entrada'!$T$11:$V$22,3,FALSE))</f>
        <v/>
      </c>
      <c r="K812" s="100" t="str">
        <f>IF(B812="","",IF(J812+K811&lt;'Dados de Entrada'!$G$7,IF(Simulação!J812+K811&lt;'Dados de Entrada'!$L$7,'Dados de Entrada'!$L$7,J812+K811),'Dados de Entrada'!$G$7))</f>
        <v/>
      </c>
      <c r="L812" s="101" t="str">
        <f>IF(B812="","",IF(AND(J812&gt;0,K812='Dados de Entrada'!$G$7),(J812/(3600*24*VLOOKUP(MONTH(B812),'Dados de Entrada'!$T$11:$V$22,3,FALSE))),0))</f>
        <v/>
      </c>
      <c r="M812" s="26" t="str">
        <f t="shared" si="70"/>
        <v/>
      </c>
      <c r="N812" s="102" t="str">
        <f>IF(B812="","",IF(K812='Dados de Entrada'!$L$7,1,0))</f>
        <v/>
      </c>
      <c r="O812" s="26" t="str">
        <f t="shared" si="71"/>
        <v/>
      </c>
      <c r="P812" s="110" t="str">
        <f>IF(B812="","",'Dados de Entrada'!$L$7)</f>
        <v/>
      </c>
      <c r="Q812" s="103" t="str">
        <f t="shared" si="72"/>
        <v/>
      </c>
      <c r="U812" s="18"/>
    </row>
    <row r="813" spans="1:21" ht="14.25" customHeight="1" x14ac:dyDescent="0.25">
      <c r="A813" s="18"/>
      <c r="B813" s="99" t="str">
        <f>IF(AND(YEAR('Dados de Entrada'!N803)&gt;=$D$18,YEAR('Dados de Entrada'!N803)&lt;=$D$19),'Dados de Entrada'!N803,"")</f>
        <v/>
      </c>
      <c r="C813" s="100" t="str">
        <f t="shared" si="68"/>
        <v/>
      </c>
      <c r="D813" s="97" t="str">
        <f>IF(B813="","",IFERROR(
INDEX('Dados de Entrada'!$K$13:$K$35,MATCH(C813,'Dados de Entrada'!$J$13:$J$35,0)),
INDEX('Dados de Entrada'!$K$13:$K$35,MATCH(C813,'Dados de Entrada'!$J$13:$J$35,1))+
(C813-INDEX('Dados de Entrada'!$J$13:$J$35,MATCH(C813,'Dados de Entrada'!$J$13:$J$35,1)))*
(INDEX('Dados de Entrada'!$K$13:$K$35,MATCH(C813,'Dados de Entrada'!$J$13:$J$35,1)+1)-INDEX('Dados de Entrada'!$K$13:$K$35,MATCH(C813,'Dados de Entrada'!$J$13:$J$35,1)))/
(INDEX('Dados de Entrada'!$J$13:$J$35,MATCH(C813,'Dados de Entrada'!$J$13:$J$35,1)+1)-INDEX('Dados de Entrada'!$J$13:$J$35,MATCH(C813,'Dados de Entrada'!$J$13:$J$35,1)))
))</f>
        <v/>
      </c>
      <c r="E813" s="101" t="str">
        <f>IF(B813="","",('Dados de Entrada'!O803/'Dados de Entrada'!$Q$6)*'Dados de Entrada'!$L$4)</f>
        <v/>
      </c>
      <c r="F813" s="101" t="str">
        <f t="shared" si="69"/>
        <v/>
      </c>
      <c r="G813" s="101" t="str">
        <f>IF(B813="","",VLOOKUP(MONTH(B813),Retiradas!$P$3:$S$14,3,FALSE))</f>
        <v/>
      </c>
      <c r="H813" s="137" t="str">
        <f>IF(B813="","",(VLOOKUP(MONTH(B813),Evaporação!$D$5:$F$16,3,FALSE)/(1000*3600*24*VLOOKUP(MONTH(B813),'Dados de Entrada'!$T$11:$V$22,3,FALSE)))*Simulação!D813)</f>
        <v/>
      </c>
      <c r="I813" s="146"/>
      <c r="J813" s="138" t="str">
        <f>IF(B813="","",(E813+I813-F813-G813-H813)*3600*24*VLOOKUP(MONTH(B813),'Dados de Entrada'!$T$11:$V$22,3,FALSE))</f>
        <v/>
      </c>
      <c r="K813" s="100" t="str">
        <f>IF(B813="","",IF(J813+K812&lt;'Dados de Entrada'!$G$7,IF(Simulação!J813+K812&lt;'Dados de Entrada'!$L$7,'Dados de Entrada'!$L$7,J813+K812),'Dados de Entrada'!$G$7))</f>
        <v/>
      </c>
      <c r="L813" s="101" t="str">
        <f>IF(B813="","",IF(AND(J813&gt;0,K813='Dados de Entrada'!$G$7),(J813/(3600*24*VLOOKUP(MONTH(B813),'Dados de Entrada'!$T$11:$V$22,3,FALSE))),0))</f>
        <v/>
      </c>
      <c r="M813" s="26" t="str">
        <f t="shared" si="70"/>
        <v/>
      </c>
      <c r="N813" s="102" t="str">
        <f>IF(B813="","",IF(K813='Dados de Entrada'!$L$7,1,0))</f>
        <v/>
      </c>
      <c r="O813" s="26" t="str">
        <f t="shared" si="71"/>
        <v/>
      </c>
      <c r="P813" s="110" t="str">
        <f>IF(B813="","",'Dados de Entrada'!$L$7)</f>
        <v/>
      </c>
      <c r="Q813" s="103" t="str">
        <f t="shared" si="72"/>
        <v/>
      </c>
      <c r="U813" s="18"/>
    </row>
    <row r="814" spans="1:21" ht="14.25" customHeight="1" x14ac:dyDescent="0.25">
      <c r="A814" s="18"/>
      <c r="B814" s="99" t="str">
        <f>IF(AND(YEAR('Dados de Entrada'!N804)&gt;=$D$18,YEAR('Dados de Entrada'!N804)&lt;=$D$19),'Dados de Entrada'!N804,"")</f>
        <v/>
      </c>
      <c r="C814" s="100" t="str">
        <f t="shared" si="68"/>
        <v/>
      </c>
      <c r="D814" s="97" t="str">
        <f>IF(B814="","",IFERROR(
INDEX('Dados de Entrada'!$K$13:$K$35,MATCH(C814,'Dados de Entrada'!$J$13:$J$35,0)),
INDEX('Dados de Entrada'!$K$13:$K$35,MATCH(C814,'Dados de Entrada'!$J$13:$J$35,1))+
(C814-INDEX('Dados de Entrada'!$J$13:$J$35,MATCH(C814,'Dados de Entrada'!$J$13:$J$35,1)))*
(INDEX('Dados de Entrada'!$K$13:$K$35,MATCH(C814,'Dados de Entrada'!$J$13:$J$35,1)+1)-INDEX('Dados de Entrada'!$K$13:$K$35,MATCH(C814,'Dados de Entrada'!$J$13:$J$35,1)))/
(INDEX('Dados de Entrada'!$J$13:$J$35,MATCH(C814,'Dados de Entrada'!$J$13:$J$35,1)+1)-INDEX('Dados de Entrada'!$J$13:$J$35,MATCH(C814,'Dados de Entrada'!$J$13:$J$35,1)))
))</f>
        <v/>
      </c>
      <c r="E814" s="101" t="str">
        <f>IF(B814="","",('Dados de Entrada'!O804/'Dados de Entrada'!$Q$6)*'Dados de Entrada'!$L$4)</f>
        <v/>
      </c>
      <c r="F814" s="101" t="str">
        <f t="shared" si="69"/>
        <v/>
      </c>
      <c r="G814" s="101" t="str">
        <f>IF(B814="","",VLOOKUP(MONTH(B814),Retiradas!$P$3:$S$14,3,FALSE))</f>
        <v/>
      </c>
      <c r="H814" s="137" t="str">
        <f>IF(B814="","",(VLOOKUP(MONTH(B814),Evaporação!$D$5:$F$16,3,FALSE)/(1000*3600*24*VLOOKUP(MONTH(B814),'Dados de Entrada'!$T$11:$V$22,3,FALSE)))*Simulação!D814)</f>
        <v/>
      </c>
      <c r="I814" s="146"/>
      <c r="J814" s="138" t="str">
        <f>IF(B814="","",(E814+I814-F814-G814-H814)*3600*24*VLOOKUP(MONTH(B814),'Dados de Entrada'!$T$11:$V$22,3,FALSE))</f>
        <v/>
      </c>
      <c r="K814" s="100" t="str">
        <f>IF(B814="","",IF(J814+K813&lt;'Dados de Entrada'!$G$7,IF(Simulação!J814+K813&lt;'Dados de Entrada'!$L$7,'Dados de Entrada'!$L$7,J814+K813),'Dados de Entrada'!$G$7))</f>
        <v/>
      </c>
      <c r="L814" s="101" t="str">
        <f>IF(B814="","",IF(AND(J814&gt;0,K814='Dados de Entrada'!$G$7),(J814/(3600*24*VLOOKUP(MONTH(B814),'Dados de Entrada'!$T$11:$V$22,3,FALSE))),0))</f>
        <v/>
      </c>
      <c r="M814" s="26" t="str">
        <f t="shared" si="70"/>
        <v/>
      </c>
      <c r="N814" s="102" t="str">
        <f>IF(B814="","",IF(K814='Dados de Entrada'!$L$7,1,0))</f>
        <v/>
      </c>
      <c r="O814" s="26" t="str">
        <f t="shared" si="71"/>
        <v/>
      </c>
      <c r="P814" s="110" t="str">
        <f>IF(B814="","",'Dados de Entrada'!$L$7)</f>
        <v/>
      </c>
      <c r="Q814" s="103" t="str">
        <f t="shared" si="72"/>
        <v/>
      </c>
      <c r="U814" s="18"/>
    </row>
    <row r="815" spans="1:21" ht="14.25" customHeight="1" x14ac:dyDescent="0.25">
      <c r="A815" s="18"/>
      <c r="B815" s="99" t="str">
        <f>IF(AND(YEAR('Dados de Entrada'!N805)&gt;=$D$18,YEAR('Dados de Entrada'!N805)&lt;=$D$19),'Dados de Entrada'!N805,"")</f>
        <v/>
      </c>
      <c r="C815" s="100" t="str">
        <f t="shared" si="68"/>
        <v/>
      </c>
      <c r="D815" s="97" t="str">
        <f>IF(B815="","",IFERROR(
INDEX('Dados de Entrada'!$K$13:$K$35,MATCH(C815,'Dados de Entrada'!$J$13:$J$35,0)),
INDEX('Dados de Entrada'!$K$13:$K$35,MATCH(C815,'Dados de Entrada'!$J$13:$J$35,1))+
(C815-INDEX('Dados de Entrada'!$J$13:$J$35,MATCH(C815,'Dados de Entrada'!$J$13:$J$35,1)))*
(INDEX('Dados de Entrada'!$K$13:$K$35,MATCH(C815,'Dados de Entrada'!$J$13:$J$35,1)+1)-INDEX('Dados de Entrada'!$K$13:$K$35,MATCH(C815,'Dados de Entrada'!$J$13:$J$35,1)))/
(INDEX('Dados de Entrada'!$J$13:$J$35,MATCH(C815,'Dados de Entrada'!$J$13:$J$35,1)+1)-INDEX('Dados de Entrada'!$J$13:$J$35,MATCH(C815,'Dados de Entrada'!$J$13:$J$35,1)))
))</f>
        <v/>
      </c>
      <c r="E815" s="101" t="str">
        <f>IF(B815="","",('Dados de Entrada'!O805/'Dados de Entrada'!$Q$6)*'Dados de Entrada'!$L$4)</f>
        <v/>
      </c>
      <c r="F815" s="101" t="str">
        <f t="shared" si="69"/>
        <v/>
      </c>
      <c r="G815" s="101" t="str">
        <f>IF(B815="","",VLOOKUP(MONTH(B815),Retiradas!$P$3:$S$14,3,FALSE))</f>
        <v/>
      </c>
      <c r="H815" s="137" t="str">
        <f>IF(B815="","",(VLOOKUP(MONTH(B815),Evaporação!$D$5:$F$16,3,FALSE)/(1000*3600*24*VLOOKUP(MONTH(B815),'Dados de Entrada'!$T$11:$V$22,3,FALSE)))*Simulação!D815)</f>
        <v/>
      </c>
      <c r="I815" s="146"/>
      <c r="J815" s="138" t="str">
        <f>IF(B815="","",(E815+I815-F815-G815-H815)*3600*24*VLOOKUP(MONTH(B815),'Dados de Entrada'!$T$11:$V$22,3,FALSE))</f>
        <v/>
      </c>
      <c r="K815" s="100" t="str">
        <f>IF(B815="","",IF(J815+K814&lt;'Dados de Entrada'!$G$7,IF(Simulação!J815+K814&lt;'Dados de Entrada'!$L$7,'Dados de Entrada'!$L$7,J815+K814),'Dados de Entrada'!$G$7))</f>
        <v/>
      </c>
      <c r="L815" s="101" t="str">
        <f>IF(B815="","",IF(AND(J815&gt;0,K815='Dados de Entrada'!$G$7),(J815/(3600*24*VLOOKUP(MONTH(B815),'Dados de Entrada'!$T$11:$V$22,3,FALSE))),0))</f>
        <v/>
      </c>
      <c r="M815" s="26" t="str">
        <f t="shared" si="70"/>
        <v/>
      </c>
      <c r="N815" s="102" t="str">
        <f>IF(B815="","",IF(K815='Dados de Entrada'!$L$7,1,0))</f>
        <v/>
      </c>
      <c r="O815" s="26" t="str">
        <f t="shared" si="71"/>
        <v/>
      </c>
      <c r="P815" s="110" t="str">
        <f>IF(B815="","",'Dados de Entrada'!$L$7)</f>
        <v/>
      </c>
      <c r="Q815" s="103" t="str">
        <f t="shared" si="72"/>
        <v/>
      </c>
      <c r="U815" s="18"/>
    </row>
    <row r="816" spans="1:21" ht="14.25" customHeight="1" x14ac:dyDescent="0.25">
      <c r="A816" s="18"/>
      <c r="B816" s="99" t="str">
        <f>IF(AND(YEAR('Dados de Entrada'!N806)&gt;=$D$18,YEAR('Dados de Entrada'!N806)&lt;=$D$19),'Dados de Entrada'!N806,"")</f>
        <v/>
      </c>
      <c r="C816" s="100" t="str">
        <f t="shared" si="68"/>
        <v/>
      </c>
      <c r="D816" s="97" t="str">
        <f>IF(B816="","",IFERROR(
INDEX('Dados de Entrada'!$K$13:$K$35,MATCH(C816,'Dados de Entrada'!$J$13:$J$35,0)),
INDEX('Dados de Entrada'!$K$13:$K$35,MATCH(C816,'Dados de Entrada'!$J$13:$J$35,1))+
(C816-INDEX('Dados de Entrada'!$J$13:$J$35,MATCH(C816,'Dados de Entrada'!$J$13:$J$35,1)))*
(INDEX('Dados de Entrada'!$K$13:$K$35,MATCH(C816,'Dados de Entrada'!$J$13:$J$35,1)+1)-INDEX('Dados de Entrada'!$K$13:$K$35,MATCH(C816,'Dados de Entrada'!$J$13:$J$35,1)))/
(INDEX('Dados de Entrada'!$J$13:$J$35,MATCH(C816,'Dados de Entrada'!$J$13:$J$35,1)+1)-INDEX('Dados de Entrada'!$J$13:$J$35,MATCH(C816,'Dados de Entrada'!$J$13:$J$35,1)))
))</f>
        <v/>
      </c>
      <c r="E816" s="101" t="str">
        <f>IF(B816="","",('Dados de Entrada'!O806/'Dados de Entrada'!$Q$6)*'Dados de Entrada'!$L$4)</f>
        <v/>
      </c>
      <c r="F816" s="101" t="str">
        <f t="shared" si="69"/>
        <v/>
      </c>
      <c r="G816" s="101" t="str">
        <f>IF(B816="","",VLOOKUP(MONTH(B816),Retiradas!$P$3:$S$14,3,FALSE))</f>
        <v/>
      </c>
      <c r="H816" s="137" t="str">
        <f>IF(B816="","",(VLOOKUP(MONTH(B816),Evaporação!$D$5:$F$16,3,FALSE)/(1000*3600*24*VLOOKUP(MONTH(B816),'Dados de Entrada'!$T$11:$V$22,3,FALSE)))*Simulação!D816)</f>
        <v/>
      </c>
      <c r="I816" s="146"/>
      <c r="J816" s="138" t="str">
        <f>IF(B816="","",(E816+I816-F816-G816-H816)*3600*24*VLOOKUP(MONTH(B816),'Dados de Entrada'!$T$11:$V$22,3,FALSE))</f>
        <v/>
      </c>
      <c r="K816" s="100" t="str">
        <f>IF(B816="","",IF(J816+K815&lt;'Dados de Entrada'!$G$7,IF(Simulação!J816+K815&lt;'Dados de Entrada'!$L$7,'Dados de Entrada'!$L$7,J816+K815),'Dados de Entrada'!$G$7))</f>
        <v/>
      </c>
      <c r="L816" s="101" t="str">
        <f>IF(B816="","",IF(AND(J816&gt;0,K816='Dados de Entrada'!$G$7),(J816/(3600*24*VLOOKUP(MONTH(B816),'Dados de Entrada'!$T$11:$V$22,3,FALSE))),0))</f>
        <v/>
      </c>
      <c r="M816" s="26" t="str">
        <f t="shared" si="70"/>
        <v/>
      </c>
      <c r="N816" s="102" t="str">
        <f>IF(B816="","",IF(K816='Dados de Entrada'!$L$7,1,0))</f>
        <v/>
      </c>
      <c r="O816" s="26" t="str">
        <f t="shared" si="71"/>
        <v/>
      </c>
      <c r="P816" s="110" t="str">
        <f>IF(B816="","",'Dados de Entrada'!$L$7)</f>
        <v/>
      </c>
      <c r="Q816" s="103" t="str">
        <f t="shared" si="72"/>
        <v/>
      </c>
      <c r="U816" s="18"/>
    </row>
    <row r="817" spans="1:21" ht="14.25" customHeight="1" x14ac:dyDescent="0.25">
      <c r="A817" s="18"/>
      <c r="B817" s="99" t="str">
        <f>IF(AND(YEAR('Dados de Entrada'!N807)&gt;=$D$18,YEAR('Dados de Entrada'!N807)&lt;=$D$19),'Dados de Entrada'!N807,"")</f>
        <v/>
      </c>
      <c r="C817" s="100" t="str">
        <f t="shared" si="68"/>
        <v/>
      </c>
      <c r="D817" s="97" t="str">
        <f>IF(B817="","",IFERROR(
INDEX('Dados de Entrada'!$K$13:$K$35,MATCH(C817,'Dados de Entrada'!$J$13:$J$35,0)),
INDEX('Dados de Entrada'!$K$13:$K$35,MATCH(C817,'Dados de Entrada'!$J$13:$J$35,1))+
(C817-INDEX('Dados de Entrada'!$J$13:$J$35,MATCH(C817,'Dados de Entrada'!$J$13:$J$35,1)))*
(INDEX('Dados de Entrada'!$K$13:$K$35,MATCH(C817,'Dados de Entrada'!$J$13:$J$35,1)+1)-INDEX('Dados de Entrada'!$K$13:$K$35,MATCH(C817,'Dados de Entrada'!$J$13:$J$35,1)))/
(INDEX('Dados de Entrada'!$J$13:$J$35,MATCH(C817,'Dados de Entrada'!$J$13:$J$35,1)+1)-INDEX('Dados de Entrada'!$J$13:$J$35,MATCH(C817,'Dados de Entrada'!$J$13:$J$35,1)))
))</f>
        <v/>
      </c>
      <c r="E817" s="101" t="str">
        <f>IF(B817="","",('Dados de Entrada'!O807/'Dados de Entrada'!$Q$6)*'Dados de Entrada'!$L$4)</f>
        <v/>
      </c>
      <c r="F817" s="101" t="str">
        <f t="shared" si="69"/>
        <v/>
      </c>
      <c r="G817" s="101" t="str">
        <f>IF(B817="","",VLOOKUP(MONTH(B817),Retiradas!$P$3:$S$14,3,FALSE))</f>
        <v/>
      </c>
      <c r="H817" s="137" t="str">
        <f>IF(B817="","",(VLOOKUP(MONTH(B817),Evaporação!$D$5:$F$16,3,FALSE)/(1000*3600*24*VLOOKUP(MONTH(B817),'Dados de Entrada'!$T$11:$V$22,3,FALSE)))*Simulação!D817)</f>
        <v/>
      </c>
      <c r="I817" s="146"/>
      <c r="J817" s="138" t="str">
        <f>IF(B817="","",(E817+I817-F817-G817-H817)*3600*24*VLOOKUP(MONTH(B817),'Dados de Entrada'!$T$11:$V$22,3,FALSE))</f>
        <v/>
      </c>
      <c r="K817" s="100" t="str">
        <f>IF(B817="","",IF(J817+K816&lt;'Dados de Entrada'!$G$7,IF(Simulação!J817+K816&lt;'Dados de Entrada'!$L$7,'Dados de Entrada'!$L$7,J817+K816),'Dados de Entrada'!$G$7))</f>
        <v/>
      </c>
      <c r="L817" s="101" t="str">
        <f>IF(B817="","",IF(AND(J817&gt;0,K817='Dados de Entrada'!$G$7),(J817/(3600*24*VLOOKUP(MONTH(B817),'Dados de Entrada'!$T$11:$V$22,3,FALSE))),0))</f>
        <v/>
      </c>
      <c r="M817" s="26" t="str">
        <f t="shared" si="70"/>
        <v/>
      </c>
      <c r="N817" s="102" t="str">
        <f>IF(B817="","",IF(K817='Dados de Entrada'!$L$7,1,0))</f>
        <v/>
      </c>
      <c r="O817" s="26" t="str">
        <f t="shared" si="71"/>
        <v/>
      </c>
      <c r="P817" s="110" t="str">
        <f>IF(B817="","",'Dados de Entrada'!$L$7)</f>
        <v/>
      </c>
      <c r="Q817" s="103" t="str">
        <f t="shared" si="72"/>
        <v/>
      </c>
      <c r="U817" s="18"/>
    </row>
    <row r="818" spans="1:21" ht="14.25" customHeight="1" x14ac:dyDescent="0.25">
      <c r="A818" s="18"/>
      <c r="B818" s="99" t="str">
        <f>IF(AND(YEAR('Dados de Entrada'!N808)&gt;=$D$18,YEAR('Dados de Entrada'!N808)&lt;=$D$19),'Dados de Entrada'!N808,"")</f>
        <v/>
      </c>
      <c r="C818" s="100" t="str">
        <f t="shared" si="68"/>
        <v/>
      </c>
      <c r="D818" s="97" t="str">
        <f>IF(B818="","",IFERROR(
INDEX('Dados de Entrada'!$K$13:$K$35,MATCH(C818,'Dados de Entrada'!$J$13:$J$35,0)),
INDEX('Dados de Entrada'!$K$13:$K$35,MATCH(C818,'Dados de Entrada'!$J$13:$J$35,1))+
(C818-INDEX('Dados de Entrada'!$J$13:$J$35,MATCH(C818,'Dados de Entrada'!$J$13:$J$35,1)))*
(INDEX('Dados de Entrada'!$K$13:$K$35,MATCH(C818,'Dados de Entrada'!$J$13:$J$35,1)+1)-INDEX('Dados de Entrada'!$K$13:$K$35,MATCH(C818,'Dados de Entrada'!$J$13:$J$35,1)))/
(INDEX('Dados de Entrada'!$J$13:$J$35,MATCH(C818,'Dados de Entrada'!$J$13:$J$35,1)+1)-INDEX('Dados de Entrada'!$J$13:$J$35,MATCH(C818,'Dados de Entrada'!$J$13:$J$35,1)))
))</f>
        <v/>
      </c>
      <c r="E818" s="101" t="str">
        <f>IF(B818="","",('Dados de Entrada'!O808/'Dados de Entrada'!$Q$6)*'Dados de Entrada'!$L$4)</f>
        <v/>
      </c>
      <c r="F818" s="101" t="str">
        <f t="shared" si="69"/>
        <v/>
      </c>
      <c r="G818" s="101" t="str">
        <f>IF(B818="","",VLOOKUP(MONTH(B818),Retiradas!$P$3:$S$14,3,FALSE))</f>
        <v/>
      </c>
      <c r="H818" s="137" t="str">
        <f>IF(B818="","",(VLOOKUP(MONTH(B818),Evaporação!$D$5:$F$16,3,FALSE)/(1000*3600*24*VLOOKUP(MONTH(B818),'Dados de Entrada'!$T$11:$V$22,3,FALSE)))*Simulação!D818)</f>
        <v/>
      </c>
      <c r="I818" s="146"/>
      <c r="J818" s="138" t="str">
        <f>IF(B818="","",(E818+I818-F818-G818-H818)*3600*24*VLOOKUP(MONTH(B818),'Dados de Entrada'!$T$11:$V$22,3,FALSE))</f>
        <v/>
      </c>
      <c r="K818" s="100" t="str">
        <f>IF(B818="","",IF(J818+K817&lt;'Dados de Entrada'!$G$7,IF(Simulação!J818+K817&lt;'Dados de Entrada'!$L$7,'Dados de Entrada'!$L$7,J818+K817),'Dados de Entrada'!$G$7))</f>
        <v/>
      </c>
      <c r="L818" s="101" t="str">
        <f>IF(B818="","",IF(AND(J818&gt;0,K818='Dados de Entrada'!$G$7),(J818/(3600*24*VLOOKUP(MONTH(B818),'Dados de Entrada'!$T$11:$V$22,3,FALSE))),0))</f>
        <v/>
      </c>
      <c r="M818" s="26" t="str">
        <f t="shared" si="70"/>
        <v/>
      </c>
      <c r="N818" s="102" t="str">
        <f>IF(B818="","",IF(K818='Dados de Entrada'!$L$7,1,0))</f>
        <v/>
      </c>
      <c r="O818" s="26" t="str">
        <f t="shared" si="71"/>
        <v/>
      </c>
      <c r="P818" s="110" t="str">
        <f>IF(B818="","",'Dados de Entrada'!$L$7)</f>
        <v/>
      </c>
      <c r="Q818" s="103" t="str">
        <f t="shared" si="72"/>
        <v/>
      </c>
      <c r="U818" s="18"/>
    </row>
    <row r="819" spans="1:21" ht="14.25" customHeight="1" x14ac:dyDescent="0.25">
      <c r="A819" s="18"/>
      <c r="B819" s="99" t="str">
        <f>IF(AND(YEAR('Dados de Entrada'!N809)&gt;=$D$18,YEAR('Dados de Entrada'!N809)&lt;=$D$19),'Dados de Entrada'!N809,"")</f>
        <v/>
      </c>
      <c r="C819" s="100" t="str">
        <f t="shared" si="68"/>
        <v/>
      </c>
      <c r="D819" s="97" t="str">
        <f>IF(B819="","",IFERROR(
INDEX('Dados de Entrada'!$K$13:$K$35,MATCH(C819,'Dados de Entrada'!$J$13:$J$35,0)),
INDEX('Dados de Entrada'!$K$13:$K$35,MATCH(C819,'Dados de Entrada'!$J$13:$J$35,1))+
(C819-INDEX('Dados de Entrada'!$J$13:$J$35,MATCH(C819,'Dados de Entrada'!$J$13:$J$35,1)))*
(INDEX('Dados de Entrada'!$K$13:$K$35,MATCH(C819,'Dados de Entrada'!$J$13:$J$35,1)+1)-INDEX('Dados de Entrada'!$K$13:$K$35,MATCH(C819,'Dados de Entrada'!$J$13:$J$35,1)))/
(INDEX('Dados de Entrada'!$J$13:$J$35,MATCH(C819,'Dados de Entrada'!$J$13:$J$35,1)+1)-INDEX('Dados de Entrada'!$J$13:$J$35,MATCH(C819,'Dados de Entrada'!$J$13:$J$35,1)))
))</f>
        <v/>
      </c>
      <c r="E819" s="101" t="str">
        <f>IF(B819="","",('Dados de Entrada'!O809/'Dados de Entrada'!$Q$6)*'Dados de Entrada'!$L$4)</f>
        <v/>
      </c>
      <c r="F819" s="101" t="str">
        <f t="shared" si="69"/>
        <v/>
      </c>
      <c r="G819" s="101" t="str">
        <f>IF(B819="","",VLOOKUP(MONTH(B819),Retiradas!$P$3:$S$14,3,FALSE))</f>
        <v/>
      </c>
      <c r="H819" s="137" t="str">
        <f>IF(B819="","",(VLOOKUP(MONTH(B819),Evaporação!$D$5:$F$16,3,FALSE)/(1000*3600*24*VLOOKUP(MONTH(B819),'Dados de Entrada'!$T$11:$V$22,3,FALSE)))*Simulação!D819)</f>
        <v/>
      </c>
      <c r="I819" s="146"/>
      <c r="J819" s="138" t="str">
        <f>IF(B819="","",(E819+I819-F819-G819-H819)*3600*24*VLOOKUP(MONTH(B819),'Dados de Entrada'!$T$11:$V$22,3,FALSE))</f>
        <v/>
      </c>
      <c r="K819" s="100" t="str">
        <f>IF(B819="","",IF(J819+K818&lt;'Dados de Entrada'!$G$7,IF(Simulação!J819+K818&lt;'Dados de Entrada'!$L$7,'Dados de Entrada'!$L$7,J819+K818),'Dados de Entrada'!$G$7))</f>
        <v/>
      </c>
      <c r="L819" s="101" t="str">
        <f>IF(B819="","",IF(AND(J819&gt;0,K819='Dados de Entrada'!$G$7),(J819/(3600*24*VLOOKUP(MONTH(B819),'Dados de Entrada'!$T$11:$V$22,3,FALSE))),0))</f>
        <v/>
      </c>
      <c r="M819" s="26" t="str">
        <f t="shared" si="70"/>
        <v/>
      </c>
      <c r="N819" s="102" t="str">
        <f>IF(B819="","",IF(K819='Dados de Entrada'!$L$7,1,0))</f>
        <v/>
      </c>
      <c r="O819" s="26" t="str">
        <f t="shared" si="71"/>
        <v/>
      </c>
      <c r="P819" s="110" t="str">
        <f>IF(B819="","",'Dados de Entrada'!$L$7)</f>
        <v/>
      </c>
      <c r="Q819" s="103" t="str">
        <f t="shared" si="72"/>
        <v/>
      </c>
      <c r="U819" s="18"/>
    </row>
    <row r="820" spans="1:21" ht="14.25" customHeight="1" x14ac:dyDescent="0.25">
      <c r="A820" s="18"/>
      <c r="B820" s="99" t="str">
        <f>IF(AND(YEAR('Dados de Entrada'!N810)&gt;=$D$18,YEAR('Dados de Entrada'!N810)&lt;=$D$19),'Dados de Entrada'!N810,"")</f>
        <v/>
      </c>
      <c r="C820" s="100" t="str">
        <f t="shared" si="68"/>
        <v/>
      </c>
      <c r="D820" s="97" t="str">
        <f>IF(B820="","",IFERROR(
INDEX('Dados de Entrada'!$K$13:$K$35,MATCH(C820,'Dados de Entrada'!$J$13:$J$35,0)),
INDEX('Dados de Entrada'!$K$13:$K$35,MATCH(C820,'Dados de Entrada'!$J$13:$J$35,1))+
(C820-INDEX('Dados de Entrada'!$J$13:$J$35,MATCH(C820,'Dados de Entrada'!$J$13:$J$35,1)))*
(INDEX('Dados de Entrada'!$K$13:$K$35,MATCH(C820,'Dados de Entrada'!$J$13:$J$35,1)+1)-INDEX('Dados de Entrada'!$K$13:$K$35,MATCH(C820,'Dados de Entrada'!$J$13:$J$35,1)))/
(INDEX('Dados de Entrada'!$J$13:$J$35,MATCH(C820,'Dados de Entrada'!$J$13:$J$35,1)+1)-INDEX('Dados de Entrada'!$J$13:$J$35,MATCH(C820,'Dados de Entrada'!$J$13:$J$35,1)))
))</f>
        <v/>
      </c>
      <c r="E820" s="101" t="str">
        <f>IF(B820="","",('Dados de Entrada'!O810/'Dados de Entrada'!$Q$6)*'Dados de Entrada'!$L$4)</f>
        <v/>
      </c>
      <c r="F820" s="101" t="str">
        <f t="shared" si="69"/>
        <v/>
      </c>
      <c r="G820" s="101" t="str">
        <f>IF(B820="","",VLOOKUP(MONTH(B820),Retiradas!$P$3:$S$14,3,FALSE))</f>
        <v/>
      </c>
      <c r="H820" s="137" t="str">
        <f>IF(B820="","",(VLOOKUP(MONTH(B820),Evaporação!$D$5:$F$16,3,FALSE)/(1000*3600*24*VLOOKUP(MONTH(B820),'Dados de Entrada'!$T$11:$V$22,3,FALSE)))*Simulação!D820)</f>
        <v/>
      </c>
      <c r="I820" s="146"/>
      <c r="J820" s="138" t="str">
        <f>IF(B820="","",(E820+I820-F820-G820-H820)*3600*24*VLOOKUP(MONTH(B820),'Dados de Entrada'!$T$11:$V$22,3,FALSE))</f>
        <v/>
      </c>
      <c r="K820" s="100" t="str">
        <f>IF(B820="","",IF(J820+K819&lt;'Dados de Entrada'!$G$7,IF(Simulação!J820+K819&lt;'Dados de Entrada'!$L$7,'Dados de Entrada'!$L$7,J820+K819),'Dados de Entrada'!$G$7))</f>
        <v/>
      </c>
      <c r="L820" s="101" t="str">
        <f>IF(B820="","",IF(AND(J820&gt;0,K820='Dados de Entrada'!$G$7),(J820/(3600*24*VLOOKUP(MONTH(B820),'Dados de Entrada'!$T$11:$V$22,3,FALSE))),0))</f>
        <v/>
      </c>
      <c r="M820" s="26" t="str">
        <f t="shared" si="70"/>
        <v/>
      </c>
      <c r="N820" s="102" t="str">
        <f>IF(B820="","",IF(K820='Dados de Entrada'!$L$7,1,0))</f>
        <v/>
      </c>
      <c r="O820" s="26" t="str">
        <f t="shared" si="71"/>
        <v/>
      </c>
      <c r="P820" s="110" t="str">
        <f>IF(B820="","",'Dados de Entrada'!$L$7)</f>
        <v/>
      </c>
      <c r="Q820" s="103" t="str">
        <f t="shared" si="72"/>
        <v/>
      </c>
      <c r="U820" s="18"/>
    </row>
    <row r="821" spans="1:21" ht="14.25" customHeight="1" x14ac:dyDescent="0.25">
      <c r="A821" s="18"/>
      <c r="B821" s="99" t="str">
        <f>IF(AND(YEAR('Dados de Entrada'!N811)&gt;=$D$18,YEAR('Dados de Entrada'!N811)&lt;=$D$19),'Dados de Entrada'!N811,"")</f>
        <v/>
      </c>
      <c r="C821" s="100" t="str">
        <f t="shared" si="68"/>
        <v/>
      </c>
      <c r="D821" s="97" t="str">
        <f>IF(B821="","",IFERROR(
INDEX('Dados de Entrada'!$K$13:$K$35,MATCH(C821,'Dados de Entrada'!$J$13:$J$35,0)),
INDEX('Dados de Entrada'!$K$13:$K$35,MATCH(C821,'Dados de Entrada'!$J$13:$J$35,1))+
(C821-INDEX('Dados de Entrada'!$J$13:$J$35,MATCH(C821,'Dados de Entrada'!$J$13:$J$35,1)))*
(INDEX('Dados de Entrada'!$K$13:$K$35,MATCH(C821,'Dados de Entrada'!$J$13:$J$35,1)+1)-INDEX('Dados de Entrada'!$K$13:$K$35,MATCH(C821,'Dados de Entrada'!$J$13:$J$35,1)))/
(INDEX('Dados de Entrada'!$J$13:$J$35,MATCH(C821,'Dados de Entrada'!$J$13:$J$35,1)+1)-INDEX('Dados de Entrada'!$J$13:$J$35,MATCH(C821,'Dados de Entrada'!$J$13:$J$35,1)))
))</f>
        <v/>
      </c>
      <c r="E821" s="101" t="str">
        <f>IF(B821="","",('Dados de Entrada'!O811/'Dados de Entrada'!$Q$6)*'Dados de Entrada'!$L$4)</f>
        <v/>
      </c>
      <c r="F821" s="101" t="str">
        <f t="shared" si="69"/>
        <v/>
      </c>
      <c r="G821" s="101" t="str">
        <f>IF(B821="","",VLOOKUP(MONTH(B821),Retiradas!$P$3:$S$14,3,FALSE))</f>
        <v/>
      </c>
      <c r="H821" s="137" t="str">
        <f>IF(B821="","",(VLOOKUP(MONTH(B821),Evaporação!$D$5:$F$16,3,FALSE)/(1000*3600*24*VLOOKUP(MONTH(B821),'Dados de Entrada'!$T$11:$V$22,3,FALSE)))*Simulação!D821)</f>
        <v/>
      </c>
      <c r="I821" s="146"/>
      <c r="J821" s="138" t="str">
        <f>IF(B821="","",(E821+I821-F821-G821-H821)*3600*24*VLOOKUP(MONTH(B821),'Dados de Entrada'!$T$11:$V$22,3,FALSE))</f>
        <v/>
      </c>
      <c r="K821" s="100" t="str">
        <f>IF(B821="","",IF(J821+K820&lt;'Dados de Entrada'!$G$7,IF(Simulação!J821+K820&lt;'Dados de Entrada'!$L$7,'Dados de Entrada'!$L$7,J821+K820),'Dados de Entrada'!$G$7))</f>
        <v/>
      </c>
      <c r="L821" s="101" t="str">
        <f>IF(B821="","",IF(AND(J821&gt;0,K821='Dados de Entrada'!$G$7),(J821/(3600*24*VLOOKUP(MONTH(B821),'Dados de Entrada'!$T$11:$V$22,3,FALSE))),0))</f>
        <v/>
      </c>
      <c r="M821" s="26" t="str">
        <f t="shared" si="70"/>
        <v/>
      </c>
      <c r="N821" s="102" t="str">
        <f>IF(B821="","",IF(K821='Dados de Entrada'!$L$7,1,0))</f>
        <v/>
      </c>
      <c r="O821" s="26" t="str">
        <f t="shared" si="71"/>
        <v/>
      </c>
      <c r="P821" s="110" t="str">
        <f>IF(B821="","",'Dados de Entrada'!$L$7)</f>
        <v/>
      </c>
      <c r="Q821" s="103" t="str">
        <f t="shared" si="72"/>
        <v/>
      </c>
      <c r="U821" s="18"/>
    </row>
    <row r="822" spans="1:21" ht="14.25" customHeight="1" x14ac:dyDescent="0.25">
      <c r="A822" s="18"/>
      <c r="B822" s="99" t="str">
        <f>IF(AND(YEAR('Dados de Entrada'!N812)&gt;=$D$18,YEAR('Dados de Entrada'!N812)&lt;=$D$19),'Dados de Entrada'!N812,"")</f>
        <v/>
      </c>
      <c r="C822" s="100" t="str">
        <f t="shared" si="68"/>
        <v/>
      </c>
      <c r="D822" s="97" t="str">
        <f>IF(B822="","",IFERROR(
INDEX('Dados de Entrada'!$K$13:$K$35,MATCH(C822,'Dados de Entrada'!$J$13:$J$35,0)),
INDEX('Dados de Entrada'!$K$13:$K$35,MATCH(C822,'Dados de Entrada'!$J$13:$J$35,1))+
(C822-INDEX('Dados de Entrada'!$J$13:$J$35,MATCH(C822,'Dados de Entrada'!$J$13:$J$35,1)))*
(INDEX('Dados de Entrada'!$K$13:$K$35,MATCH(C822,'Dados de Entrada'!$J$13:$J$35,1)+1)-INDEX('Dados de Entrada'!$K$13:$K$35,MATCH(C822,'Dados de Entrada'!$J$13:$J$35,1)))/
(INDEX('Dados de Entrada'!$J$13:$J$35,MATCH(C822,'Dados de Entrada'!$J$13:$J$35,1)+1)-INDEX('Dados de Entrada'!$J$13:$J$35,MATCH(C822,'Dados de Entrada'!$J$13:$J$35,1)))
))</f>
        <v/>
      </c>
      <c r="E822" s="101" t="str">
        <f>IF(B822="","",('Dados de Entrada'!O812/'Dados de Entrada'!$Q$6)*'Dados de Entrada'!$L$4)</f>
        <v/>
      </c>
      <c r="F822" s="101" t="str">
        <f t="shared" si="69"/>
        <v/>
      </c>
      <c r="G822" s="101" t="str">
        <f>IF(B822="","",VLOOKUP(MONTH(B822),Retiradas!$P$3:$S$14,3,FALSE))</f>
        <v/>
      </c>
      <c r="H822" s="137" t="str">
        <f>IF(B822="","",(VLOOKUP(MONTH(B822),Evaporação!$D$5:$F$16,3,FALSE)/(1000*3600*24*VLOOKUP(MONTH(B822),'Dados de Entrada'!$T$11:$V$22,3,FALSE)))*Simulação!D822)</f>
        <v/>
      </c>
      <c r="I822" s="146"/>
      <c r="J822" s="138" t="str">
        <f>IF(B822="","",(E822+I822-F822-G822-H822)*3600*24*VLOOKUP(MONTH(B822),'Dados de Entrada'!$T$11:$V$22,3,FALSE))</f>
        <v/>
      </c>
      <c r="K822" s="100" t="str">
        <f>IF(B822="","",IF(J822+K821&lt;'Dados de Entrada'!$G$7,IF(Simulação!J822+K821&lt;'Dados de Entrada'!$L$7,'Dados de Entrada'!$L$7,J822+K821),'Dados de Entrada'!$G$7))</f>
        <v/>
      </c>
      <c r="L822" s="101" t="str">
        <f>IF(B822="","",IF(AND(J822&gt;0,K822='Dados de Entrada'!$G$7),(J822/(3600*24*VLOOKUP(MONTH(B822),'Dados de Entrada'!$T$11:$V$22,3,FALSE))),0))</f>
        <v/>
      </c>
      <c r="M822" s="26" t="str">
        <f t="shared" si="70"/>
        <v/>
      </c>
      <c r="N822" s="102" t="str">
        <f>IF(B822="","",IF(K822='Dados de Entrada'!$L$7,1,0))</f>
        <v/>
      </c>
      <c r="O822" s="26" t="str">
        <f t="shared" si="71"/>
        <v/>
      </c>
      <c r="P822" s="110" t="str">
        <f>IF(B822="","",'Dados de Entrada'!$L$7)</f>
        <v/>
      </c>
      <c r="Q822" s="103" t="str">
        <f t="shared" si="72"/>
        <v/>
      </c>
      <c r="U822" s="18"/>
    </row>
    <row r="823" spans="1:21" ht="14.25" customHeight="1" x14ac:dyDescent="0.25">
      <c r="A823" s="18"/>
      <c r="B823" s="99" t="str">
        <f>IF(AND(YEAR('Dados de Entrada'!N813)&gt;=$D$18,YEAR('Dados de Entrada'!N813)&lt;=$D$19),'Dados de Entrada'!N813,"")</f>
        <v/>
      </c>
      <c r="C823" s="100" t="str">
        <f t="shared" si="68"/>
        <v/>
      </c>
      <c r="D823" s="97" t="str">
        <f>IF(B823="","",IFERROR(
INDEX('Dados de Entrada'!$K$13:$K$35,MATCH(C823,'Dados de Entrada'!$J$13:$J$35,0)),
INDEX('Dados de Entrada'!$K$13:$K$35,MATCH(C823,'Dados de Entrada'!$J$13:$J$35,1))+
(C823-INDEX('Dados de Entrada'!$J$13:$J$35,MATCH(C823,'Dados de Entrada'!$J$13:$J$35,1)))*
(INDEX('Dados de Entrada'!$K$13:$K$35,MATCH(C823,'Dados de Entrada'!$J$13:$J$35,1)+1)-INDEX('Dados de Entrada'!$K$13:$K$35,MATCH(C823,'Dados de Entrada'!$J$13:$J$35,1)))/
(INDEX('Dados de Entrada'!$J$13:$J$35,MATCH(C823,'Dados de Entrada'!$J$13:$J$35,1)+1)-INDEX('Dados de Entrada'!$J$13:$J$35,MATCH(C823,'Dados de Entrada'!$J$13:$J$35,1)))
))</f>
        <v/>
      </c>
      <c r="E823" s="101" t="str">
        <f>IF(B823="","",('Dados de Entrada'!O813/'Dados de Entrada'!$Q$6)*'Dados de Entrada'!$L$4)</f>
        <v/>
      </c>
      <c r="F823" s="101" t="str">
        <f t="shared" si="69"/>
        <v/>
      </c>
      <c r="G823" s="101" t="str">
        <f>IF(B823="","",VLOOKUP(MONTH(B823),Retiradas!$P$3:$S$14,3,FALSE))</f>
        <v/>
      </c>
      <c r="H823" s="137" t="str">
        <f>IF(B823="","",(VLOOKUP(MONTH(B823),Evaporação!$D$5:$F$16,3,FALSE)/(1000*3600*24*VLOOKUP(MONTH(B823),'Dados de Entrada'!$T$11:$V$22,3,FALSE)))*Simulação!D823)</f>
        <v/>
      </c>
      <c r="I823" s="146"/>
      <c r="J823" s="138" t="str">
        <f>IF(B823="","",(E823+I823-F823-G823-H823)*3600*24*VLOOKUP(MONTH(B823),'Dados de Entrada'!$T$11:$V$22,3,FALSE))</f>
        <v/>
      </c>
      <c r="K823" s="100" t="str">
        <f>IF(B823="","",IF(J823+K822&lt;'Dados de Entrada'!$G$7,IF(Simulação!J823+K822&lt;'Dados de Entrada'!$L$7,'Dados de Entrada'!$L$7,J823+K822),'Dados de Entrada'!$G$7))</f>
        <v/>
      </c>
      <c r="L823" s="101" t="str">
        <f>IF(B823="","",IF(AND(J823&gt;0,K823='Dados de Entrada'!$G$7),(J823/(3600*24*VLOOKUP(MONTH(B823),'Dados de Entrada'!$T$11:$V$22,3,FALSE))),0))</f>
        <v/>
      </c>
      <c r="M823" s="26" t="str">
        <f t="shared" si="70"/>
        <v/>
      </c>
      <c r="N823" s="102" t="str">
        <f>IF(B823="","",IF(K823='Dados de Entrada'!$L$7,1,0))</f>
        <v/>
      </c>
      <c r="O823" s="26" t="str">
        <f t="shared" si="71"/>
        <v/>
      </c>
      <c r="P823" s="110" t="str">
        <f>IF(B823="","",'Dados de Entrada'!$L$7)</f>
        <v/>
      </c>
      <c r="Q823" s="103" t="str">
        <f t="shared" si="72"/>
        <v/>
      </c>
      <c r="U823" s="18"/>
    </row>
    <row r="824" spans="1:21" ht="14.25" customHeight="1" x14ac:dyDescent="0.25">
      <c r="A824" s="18"/>
      <c r="B824" s="99" t="str">
        <f>IF(AND(YEAR('Dados de Entrada'!N814)&gt;=$D$18,YEAR('Dados de Entrada'!N814)&lt;=$D$19),'Dados de Entrada'!N814,"")</f>
        <v/>
      </c>
      <c r="C824" s="100" t="str">
        <f t="shared" si="68"/>
        <v/>
      </c>
      <c r="D824" s="97" t="str">
        <f>IF(B824="","",IFERROR(
INDEX('Dados de Entrada'!$K$13:$K$35,MATCH(C824,'Dados de Entrada'!$J$13:$J$35,0)),
INDEX('Dados de Entrada'!$K$13:$K$35,MATCH(C824,'Dados de Entrada'!$J$13:$J$35,1))+
(C824-INDEX('Dados de Entrada'!$J$13:$J$35,MATCH(C824,'Dados de Entrada'!$J$13:$J$35,1)))*
(INDEX('Dados de Entrada'!$K$13:$K$35,MATCH(C824,'Dados de Entrada'!$J$13:$J$35,1)+1)-INDEX('Dados de Entrada'!$K$13:$K$35,MATCH(C824,'Dados de Entrada'!$J$13:$J$35,1)))/
(INDEX('Dados de Entrada'!$J$13:$J$35,MATCH(C824,'Dados de Entrada'!$J$13:$J$35,1)+1)-INDEX('Dados de Entrada'!$J$13:$J$35,MATCH(C824,'Dados de Entrada'!$J$13:$J$35,1)))
))</f>
        <v/>
      </c>
      <c r="E824" s="101" t="str">
        <f>IF(B824="","",('Dados de Entrada'!O814/'Dados de Entrada'!$Q$6)*'Dados de Entrada'!$L$4)</f>
        <v/>
      </c>
      <c r="F824" s="101" t="str">
        <f t="shared" si="69"/>
        <v/>
      </c>
      <c r="G824" s="101" t="str">
        <f>IF(B824="","",VLOOKUP(MONTH(B824),Retiradas!$P$3:$S$14,3,FALSE))</f>
        <v/>
      </c>
      <c r="H824" s="137" t="str">
        <f>IF(B824="","",(VLOOKUP(MONTH(B824),Evaporação!$D$5:$F$16,3,FALSE)/(1000*3600*24*VLOOKUP(MONTH(B824),'Dados de Entrada'!$T$11:$V$22,3,FALSE)))*Simulação!D824)</f>
        <v/>
      </c>
      <c r="I824" s="146"/>
      <c r="J824" s="138" t="str">
        <f>IF(B824="","",(E824+I824-F824-G824-H824)*3600*24*VLOOKUP(MONTH(B824),'Dados de Entrada'!$T$11:$V$22,3,FALSE))</f>
        <v/>
      </c>
      <c r="K824" s="100" t="str">
        <f>IF(B824="","",IF(J824+K823&lt;'Dados de Entrada'!$G$7,IF(Simulação!J824+K823&lt;'Dados de Entrada'!$L$7,'Dados de Entrada'!$L$7,J824+K823),'Dados de Entrada'!$G$7))</f>
        <v/>
      </c>
      <c r="L824" s="101" t="str">
        <f>IF(B824="","",IF(AND(J824&gt;0,K824='Dados de Entrada'!$G$7),(J824/(3600*24*VLOOKUP(MONTH(B824),'Dados de Entrada'!$T$11:$V$22,3,FALSE))),0))</f>
        <v/>
      </c>
      <c r="M824" s="26" t="str">
        <f t="shared" si="70"/>
        <v/>
      </c>
      <c r="N824" s="102" t="str">
        <f>IF(B824="","",IF(K824='Dados de Entrada'!$L$7,1,0))</f>
        <v/>
      </c>
      <c r="O824" s="26" t="str">
        <f t="shared" si="71"/>
        <v/>
      </c>
      <c r="P824" s="110" t="str">
        <f>IF(B824="","",'Dados de Entrada'!$L$7)</f>
        <v/>
      </c>
      <c r="Q824" s="103" t="str">
        <f t="shared" si="72"/>
        <v/>
      </c>
      <c r="U824" s="18"/>
    </row>
    <row r="825" spans="1:21" ht="14.25" customHeight="1" x14ac:dyDescent="0.25">
      <c r="A825" s="18"/>
      <c r="B825" s="99" t="str">
        <f>IF(AND(YEAR('Dados de Entrada'!N815)&gt;=$D$18,YEAR('Dados de Entrada'!N815)&lt;=$D$19),'Dados de Entrada'!N815,"")</f>
        <v/>
      </c>
      <c r="C825" s="100" t="str">
        <f t="shared" si="68"/>
        <v/>
      </c>
      <c r="D825" s="97" t="str">
        <f>IF(B825="","",IFERROR(
INDEX('Dados de Entrada'!$K$13:$K$35,MATCH(C825,'Dados de Entrada'!$J$13:$J$35,0)),
INDEX('Dados de Entrada'!$K$13:$K$35,MATCH(C825,'Dados de Entrada'!$J$13:$J$35,1))+
(C825-INDEX('Dados de Entrada'!$J$13:$J$35,MATCH(C825,'Dados de Entrada'!$J$13:$J$35,1)))*
(INDEX('Dados de Entrada'!$K$13:$K$35,MATCH(C825,'Dados de Entrada'!$J$13:$J$35,1)+1)-INDEX('Dados de Entrada'!$K$13:$K$35,MATCH(C825,'Dados de Entrada'!$J$13:$J$35,1)))/
(INDEX('Dados de Entrada'!$J$13:$J$35,MATCH(C825,'Dados de Entrada'!$J$13:$J$35,1)+1)-INDEX('Dados de Entrada'!$J$13:$J$35,MATCH(C825,'Dados de Entrada'!$J$13:$J$35,1)))
))</f>
        <v/>
      </c>
      <c r="E825" s="101" t="str">
        <f>IF(B825="","",('Dados de Entrada'!O815/'Dados de Entrada'!$Q$6)*'Dados de Entrada'!$L$4)</f>
        <v/>
      </c>
      <c r="F825" s="101" t="str">
        <f t="shared" si="69"/>
        <v/>
      </c>
      <c r="G825" s="101" t="str">
        <f>IF(B825="","",VLOOKUP(MONTH(B825),Retiradas!$P$3:$S$14,3,FALSE))</f>
        <v/>
      </c>
      <c r="H825" s="137" t="str">
        <f>IF(B825="","",(VLOOKUP(MONTH(B825),Evaporação!$D$5:$F$16,3,FALSE)/(1000*3600*24*VLOOKUP(MONTH(B825),'Dados de Entrada'!$T$11:$V$22,3,FALSE)))*Simulação!D825)</f>
        <v/>
      </c>
      <c r="I825" s="146"/>
      <c r="J825" s="138" t="str">
        <f>IF(B825="","",(E825+I825-F825-G825-H825)*3600*24*VLOOKUP(MONTH(B825),'Dados de Entrada'!$T$11:$V$22,3,FALSE))</f>
        <v/>
      </c>
      <c r="K825" s="100" t="str">
        <f>IF(B825="","",IF(J825+K824&lt;'Dados de Entrada'!$G$7,IF(Simulação!J825+K824&lt;'Dados de Entrada'!$L$7,'Dados de Entrada'!$L$7,J825+K824),'Dados de Entrada'!$G$7))</f>
        <v/>
      </c>
      <c r="L825" s="101" t="str">
        <f>IF(B825="","",IF(AND(J825&gt;0,K825='Dados de Entrada'!$G$7),(J825/(3600*24*VLOOKUP(MONTH(B825),'Dados de Entrada'!$T$11:$V$22,3,FALSE))),0))</f>
        <v/>
      </c>
      <c r="M825" s="26" t="str">
        <f t="shared" si="70"/>
        <v/>
      </c>
      <c r="N825" s="102" t="str">
        <f>IF(B825="","",IF(K825='Dados de Entrada'!$L$7,1,0))</f>
        <v/>
      </c>
      <c r="O825" s="26" t="str">
        <f t="shared" si="71"/>
        <v/>
      </c>
      <c r="P825" s="110" t="str">
        <f>IF(B825="","",'Dados de Entrada'!$L$7)</f>
        <v/>
      </c>
      <c r="Q825" s="103" t="str">
        <f t="shared" si="72"/>
        <v/>
      </c>
      <c r="U825" s="18"/>
    </row>
    <row r="826" spans="1:21" ht="14.25" customHeight="1" x14ac:dyDescent="0.25">
      <c r="A826" s="18"/>
      <c r="B826" s="99" t="str">
        <f>IF(AND(YEAR('Dados de Entrada'!N816)&gt;=$D$18,YEAR('Dados de Entrada'!N816)&lt;=$D$19),'Dados de Entrada'!N816,"")</f>
        <v/>
      </c>
      <c r="C826" s="100" t="str">
        <f t="shared" si="68"/>
        <v/>
      </c>
      <c r="D826" s="97" t="str">
        <f>IF(B826="","",IFERROR(
INDEX('Dados de Entrada'!$K$13:$K$35,MATCH(C826,'Dados de Entrada'!$J$13:$J$35,0)),
INDEX('Dados de Entrada'!$K$13:$K$35,MATCH(C826,'Dados de Entrada'!$J$13:$J$35,1))+
(C826-INDEX('Dados de Entrada'!$J$13:$J$35,MATCH(C826,'Dados de Entrada'!$J$13:$J$35,1)))*
(INDEX('Dados de Entrada'!$K$13:$K$35,MATCH(C826,'Dados de Entrada'!$J$13:$J$35,1)+1)-INDEX('Dados de Entrada'!$K$13:$K$35,MATCH(C826,'Dados de Entrada'!$J$13:$J$35,1)))/
(INDEX('Dados de Entrada'!$J$13:$J$35,MATCH(C826,'Dados de Entrada'!$J$13:$J$35,1)+1)-INDEX('Dados de Entrada'!$J$13:$J$35,MATCH(C826,'Dados de Entrada'!$J$13:$J$35,1)))
))</f>
        <v/>
      </c>
      <c r="E826" s="101" t="str">
        <f>IF(B826="","",('Dados de Entrada'!O816/'Dados de Entrada'!$Q$6)*'Dados de Entrada'!$L$4)</f>
        <v/>
      </c>
      <c r="F826" s="101" t="str">
        <f t="shared" si="69"/>
        <v/>
      </c>
      <c r="G826" s="101" t="str">
        <f>IF(B826="","",VLOOKUP(MONTH(B826),Retiradas!$P$3:$S$14,3,FALSE))</f>
        <v/>
      </c>
      <c r="H826" s="137" t="str">
        <f>IF(B826="","",(VLOOKUP(MONTH(B826),Evaporação!$D$5:$F$16,3,FALSE)/(1000*3600*24*VLOOKUP(MONTH(B826),'Dados de Entrada'!$T$11:$V$22,3,FALSE)))*Simulação!D826)</f>
        <v/>
      </c>
      <c r="I826" s="146"/>
      <c r="J826" s="138" t="str">
        <f>IF(B826="","",(E826+I826-F826-G826-H826)*3600*24*VLOOKUP(MONTH(B826),'Dados de Entrada'!$T$11:$V$22,3,FALSE))</f>
        <v/>
      </c>
      <c r="K826" s="100" t="str">
        <f>IF(B826="","",IF(J826+K825&lt;'Dados de Entrada'!$G$7,IF(Simulação!J826+K825&lt;'Dados de Entrada'!$L$7,'Dados de Entrada'!$L$7,J826+K825),'Dados de Entrada'!$G$7))</f>
        <v/>
      </c>
      <c r="L826" s="101" t="str">
        <f>IF(B826="","",IF(AND(J826&gt;0,K826='Dados de Entrada'!$G$7),(J826/(3600*24*VLOOKUP(MONTH(B826),'Dados de Entrada'!$T$11:$V$22,3,FALSE))),0))</f>
        <v/>
      </c>
      <c r="M826" s="26" t="str">
        <f t="shared" si="70"/>
        <v/>
      </c>
      <c r="N826" s="102" t="str">
        <f>IF(B826="","",IF(K826='Dados de Entrada'!$L$7,1,0))</f>
        <v/>
      </c>
      <c r="O826" s="26" t="str">
        <f t="shared" si="71"/>
        <v/>
      </c>
      <c r="P826" s="110" t="str">
        <f>IF(B826="","",'Dados de Entrada'!$L$7)</f>
        <v/>
      </c>
      <c r="Q826" s="103" t="str">
        <f t="shared" si="72"/>
        <v/>
      </c>
      <c r="U826" s="18"/>
    </row>
    <row r="827" spans="1:21" ht="14.25" customHeight="1" x14ac:dyDescent="0.25">
      <c r="A827" s="18"/>
      <c r="B827" s="99" t="str">
        <f>IF(AND(YEAR('Dados de Entrada'!N817)&gt;=$D$18,YEAR('Dados de Entrada'!N817)&lt;=$D$19),'Dados de Entrada'!N817,"")</f>
        <v/>
      </c>
      <c r="C827" s="100" t="str">
        <f t="shared" si="68"/>
        <v/>
      </c>
      <c r="D827" s="97" t="str">
        <f>IF(B827="","",IFERROR(
INDEX('Dados de Entrada'!$K$13:$K$35,MATCH(C827,'Dados de Entrada'!$J$13:$J$35,0)),
INDEX('Dados de Entrada'!$K$13:$K$35,MATCH(C827,'Dados de Entrada'!$J$13:$J$35,1))+
(C827-INDEX('Dados de Entrada'!$J$13:$J$35,MATCH(C827,'Dados de Entrada'!$J$13:$J$35,1)))*
(INDEX('Dados de Entrada'!$K$13:$K$35,MATCH(C827,'Dados de Entrada'!$J$13:$J$35,1)+1)-INDEX('Dados de Entrada'!$K$13:$K$35,MATCH(C827,'Dados de Entrada'!$J$13:$J$35,1)))/
(INDEX('Dados de Entrada'!$J$13:$J$35,MATCH(C827,'Dados de Entrada'!$J$13:$J$35,1)+1)-INDEX('Dados de Entrada'!$J$13:$J$35,MATCH(C827,'Dados de Entrada'!$J$13:$J$35,1)))
))</f>
        <v/>
      </c>
      <c r="E827" s="101" t="str">
        <f>IF(B827="","",('Dados de Entrada'!O817/'Dados de Entrada'!$Q$6)*'Dados de Entrada'!$L$4)</f>
        <v/>
      </c>
      <c r="F827" s="101" t="str">
        <f t="shared" si="69"/>
        <v/>
      </c>
      <c r="G827" s="101" t="str">
        <f>IF(B827="","",VLOOKUP(MONTH(B827),Retiradas!$P$3:$S$14,3,FALSE))</f>
        <v/>
      </c>
      <c r="H827" s="137" t="str">
        <f>IF(B827="","",(VLOOKUP(MONTH(B827),Evaporação!$D$5:$F$16,3,FALSE)/(1000*3600*24*VLOOKUP(MONTH(B827),'Dados de Entrada'!$T$11:$V$22,3,FALSE)))*Simulação!D827)</f>
        <v/>
      </c>
      <c r="I827" s="146"/>
      <c r="J827" s="138" t="str">
        <f>IF(B827="","",(E827+I827-F827-G827-H827)*3600*24*VLOOKUP(MONTH(B827),'Dados de Entrada'!$T$11:$V$22,3,FALSE))</f>
        <v/>
      </c>
      <c r="K827" s="100" t="str">
        <f>IF(B827="","",IF(J827+K826&lt;'Dados de Entrada'!$G$7,IF(Simulação!J827+K826&lt;'Dados de Entrada'!$L$7,'Dados de Entrada'!$L$7,J827+K826),'Dados de Entrada'!$G$7))</f>
        <v/>
      </c>
      <c r="L827" s="101" t="str">
        <f>IF(B827="","",IF(AND(J827&gt;0,K827='Dados de Entrada'!$G$7),(J827/(3600*24*VLOOKUP(MONTH(B827),'Dados de Entrada'!$T$11:$V$22,3,FALSE))),0))</f>
        <v/>
      </c>
      <c r="M827" s="26" t="str">
        <f t="shared" si="70"/>
        <v/>
      </c>
      <c r="N827" s="102" t="str">
        <f>IF(B827="","",IF(K827='Dados de Entrada'!$L$7,1,0))</f>
        <v/>
      </c>
      <c r="O827" s="26" t="str">
        <f t="shared" si="71"/>
        <v/>
      </c>
      <c r="P827" s="110" t="str">
        <f>IF(B827="","",'Dados de Entrada'!$L$7)</f>
        <v/>
      </c>
      <c r="Q827" s="103" t="str">
        <f t="shared" si="72"/>
        <v/>
      </c>
      <c r="U827" s="18"/>
    </row>
    <row r="828" spans="1:21" ht="14.25" customHeight="1" x14ac:dyDescent="0.25">
      <c r="A828" s="18"/>
      <c r="B828" s="99" t="str">
        <f>IF(AND(YEAR('Dados de Entrada'!N818)&gt;=$D$18,YEAR('Dados de Entrada'!N818)&lt;=$D$19),'Dados de Entrada'!N818,"")</f>
        <v/>
      </c>
      <c r="C828" s="100" t="str">
        <f t="shared" si="68"/>
        <v/>
      </c>
      <c r="D828" s="97" t="str">
        <f>IF(B828="","",IFERROR(
INDEX('Dados de Entrada'!$K$13:$K$35,MATCH(C828,'Dados de Entrada'!$J$13:$J$35,0)),
INDEX('Dados de Entrada'!$K$13:$K$35,MATCH(C828,'Dados de Entrada'!$J$13:$J$35,1))+
(C828-INDEX('Dados de Entrada'!$J$13:$J$35,MATCH(C828,'Dados de Entrada'!$J$13:$J$35,1)))*
(INDEX('Dados de Entrada'!$K$13:$K$35,MATCH(C828,'Dados de Entrada'!$J$13:$J$35,1)+1)-INDEX('Dados de Entrada'!$K$13:$K$35,MATCH(C828,'Dados de Entrada'!$J$13:$J$35,1)))/
(INDEX('Dados de Entrada'!$J$13:$J$35,MATCH(C828,'Dados de Entrada'!$J$13:$J$35,1)+1)-INDEX('Dados de Entrada'!$J$13:$J$35,MATCH(C828,'Dados de Entrada'!$J$13:$J$35,1)))
))</f>
        <v/>
      </c>
      <c r="E828" s="101" t="str">
        <f>IF(B828="","",('Dados de Entrada'!O818/'Dados de Entrada'!$Q$6)*'Dados de Entrada'!$L$4)</f>
        <v/>
      </c>
      <c r="F828" s="101" t="str">
        <f t="shared" si="69"/>
        <v/>
      </c>
      <c r="G828" s="101" t="str">
        <f>IF(B828="","",VLOOKUP(MONTH(B828),Retiradas!$P$3:$S$14,3,FALSE))</f>
        <v/>
      </c>
      <c r="H828" s="137" t="str">
        <f>IF(B828="","",(VLOOKUP(MONTH(B828),Evaporação!$D$5:$F$16,3,FALSE)/(1000*3600*24*VLOOKUP(MONTH(B828),'Dados de Entrada'!$T$11:$V$22,3,FALSE)))*Simulação!D828)</f>
        <v/>
      </c>
      <c r="I828" s="146"/>
      <c r="J828" s="138" t="str">
        <f>IF(B828="","",(E828+I828-F828-G828-H828)*3600*24*VLOOKUP(MONTH(B828),'Dados de Entrada'!$T$11:$V$22,3,FALSE))</f>
        <v/>
      </c>
      <c r="K828" s="100" t="str">
        <f>IF(B828="","",IF(J828+K827&lt;'Dados de Entrada'!$G$7,IF(Simulação!J828+K827&lt;'Dados de Entrada'!$L$7,'Dados de Entrada'!$L$7,J828+K827),'Dados de Entrada'!$G$7))</f>
        <v/>
      </c>
      <c r="L828" s="101" t="str">
        <f>IF(B828="","",IF(AND(J828&gt;0,K828='Dados de Entrada'!$G$7),(J828/(3600*24*VLOOKUP(MONTH(B828),'Dados de Entrada'!$T$11:$V$22,3,FALSE))),0))</f>
        <v/>
      </c>
      <c r="M828" s="26" t="str">
        <f t="shared" si="70"/>
        <v/>
      </c>
      <c r="N828" s="102" t="str">
        <f>IF(B828="","",IF(K828='Dados de Entrada'!$L$7,1,0))</f>
        <v/>
      </c>
      <c r="O828" s="26" t="str">
        <f t="shared" si="71"/>
        <v/>
      </c>
      <c r="P828" s="110" t="str">
        <f>IF(B828="","",'Dados de Entrada'!$L$7)</f>
        <v/>
      </c>
      <c r="Q828" s="103" t="str">
        <f t="shared" si="72"/>
        <v/>
      </c>
      <c r="U828" s="18"/>
    </row>
    <row r="829" spans="1:21" ht="14.25" customHeight="1" x14ac:dyDescent="0.25">
      <c r="A829" s="18"/>
      <c r="B829" s="99" t="str">
        <f>IF(AND(YEAR('Dados de Entrada'!N819)&gt;=$D$18,YEAR('Dados de Entrada'!N819)&lt;=$D$19),'Dados de Entrada'!N819,"")</f>
        <v/>
      </c>
      <c r="C829" s="100" t="str">
        <f t="shared" si="68"/>
        <v/>
      </c>
      <c r="D829" s="97" t="str">
        <f>IF(B829="","",IFERROR(
INDEX('Dados de Entrada'!$K$13:$K$35,MATCH(C829,'Dados de Entrada'!$J$13:$J$35,0)),
INDEX('Dados de Entrada'!$K$13:$K$35,MATCH(C829,'Dados de Entrada'!$J$13:$J$35,1))+
(C829-INDEX('Dados de Entrada'!$J$13:$J$35,MATCH(C829,'Dados de Entrada'!$J$13:$J$35,1)))*
(INDEX('Dados de Entrada'!$K$13:$K$35,MATCH(C829,'Dados de Entrada'!$J$13:$J$35,1)+1)-INDEX('Dados de Entrada'!$K$13:$K$35,MATCH(C829,'Dados de Entrada'!$J$13:$J$35,1)))/
(INDEX('Dados de Entrada'!$J$13:$J$35,MATCH(C829,'Dados de Entrada'!$J$13:$J$35,1)+1)-INDEX('Dados de Entrada'!$J$13:$J$35,MATCH(C829,'Dados de Entrada'!$J$13:$J$35,1)))
))</f>
        <v/>
      </c>
      <c r="E829" s="101" t="str">
        <f>IF(B829="","",('Dados de Entrada'!O819/'Dados de Entrada'!$Q$6)*'Dados de Entrada'!$L$4)</f>
        <v/>
      </c>
      <c r="F829" s="101" t="str">
        <f t="shared" si="69"/>
        <v/>
      </c>
      <c r="G829" s="101" t="str">
        <f>IF(B829="","",VLOOKUP(MONTH(B829),Retiradas!$P$3:$S$14,3,FALSE))</f>
        <v/>
      </c>
      <c r="H829" s="137" t="str">
        <f>IF(B829="","",(VLOOKUP(MONTH(B829),Evaporação!$D$5:$F$16,3,FALSE)/(1000*3600*24*VLOOKUP(MONTH(B829),'Dados de Entrada'!$T$11:$V$22,3,FALSE)))*Simulação!D829)</f>
        <v/>
      </c>
      <c r="I829" s="146"/>
      <c r="J829" s="138" t="str">
        <f>IF(B829="","",(E829+I829-F829-G829-H829)*3600*24*VLOOKUP(MONTH(B829),'Dados de Entrada'!$T$11:$V$22,3,FALSE))</f>
        <v/>
      </c>
      <c r="K829" s="100" t="str">
        <f>IF(B829="","",IF(J829+K828&lt;'Dados de Entrada'!$G$7,IF(Simulação!J829+K828&lt;'Dados de Entrada'!$L$7,'Dados de Entrada'!$L$7,J829+K828),'Dados de Entrada'!$G$7))</f>
        <v/>
      </c>
      <c r="L829" s="101" t="str">
        <f>IF(B829="","",IF(AND(J829&gt;0,K829='Dados de Entrada'!$G$7),(J829/(3600*24*VLOOKUP(MONTH(B829),'Dados de Entrada'!$T$11:$V$22,3,FALSE))),0))</f>
        <v/>
      </c>
      <c r="M829" s="26" t="str">
        <f t="shared" si="70"/>
        <v/>
      </c>
      <c r="N829" s="102" t="str">
        <f>IF(B829="","",IF(K829='Dados de Entrada'!$L$7,1,0))</f>
        <v/>
      </c>
      <c r="O829" s="26" t="str">
        <f t="shared" si="71"/>
        <v/>
      </c>
      <c r="P829" s="110" t="str">
        <f>IF(B829="","",'Dados de Entrada'!$L$7)</f>
        <v/>
      </c>
      <c r="Q829" s="103" t="str">
        <f t="shared" si="72"/>
        <v/>
      </c>
      <c r="U829" s="18"/>
    </row>
    <row r="830" spans="1:21" ht="14.25" customHeight="1" x14ac:dyDescent="0.25">
      <c r="A830" s="18"/>
      <c r="B830" s="99" t="str">
        <f>IF(AND(YEAR('Dados de Entrada'!N820)&gt;=$D$18,YEAR('Dados de Entrada'!N820)&lt;=$D$19),'Dados de Entrada'!N820,"")</f>
        <v/>
      </c>
      <c r="C830" s="100" t="str">
        <f t="shared" ref="C830:C893" si="73">IF(B830="","",K829)</f>
        <v/>
      </c>
      <c r="D830" s="97" t="str">
        <f>IF(B830="","",IFERROR(
INDEX('Dados de Entrada'!$K$13:$K$35,MATCH(C830,'Dados de Entrada'!$J$13:$J$35,0)),
INDEX('Dados de Entrada'!$K$13:$K$35,MATCH(C830,'Dados de Entrada'!$J$13:$J$35,1))+
(C830-INDEX('Dados de Entrada'!$J$13:$J$35,MATCH(C830,'Dados de Entrada'!$J$13:$J$35,1)))*
(INDEX('Dados de Entrada'!$K$13:$K$35,MATCH(C830,'Dados de Entrada'!$J$13:$J$35,1)+1)-INDEX('Dados de Entrada'!$K$13:$K$35,MATCH(C830,'Dados de Entrada'!$J$13:$J$35,1)))/
(INDEX('Dados de Entrada'!$J$13:$J$35,MATCH(C830,'Dados de Entrada'!$J$13:$J$35,1)+1)-INDEX('Dados de Entrada'!$J$13:$J$35,MATCH(C830,'Dados de Entrada'!$J$13:$J$35,1)))
))</f>
        <v/>
      </c>
      <c r="E830" s="101" t="str">
        <f>IF(B830="","",('Dados de Entrada'!O820/'Dados de Entrada'!$Q$6)*'Dados de Entrada'!$L$4)</f>
        <v/>
      </c>
      <c r="F830" s="101" t="str">
        <f t="shared" ref="F830:F893" si="74">IF(B830="","",(VLOOKUP(MONTH(B830),$G$4:$J$15,4,FALSE)))</f>
        <v/>
      </c>
      <c r="G830" s="101" t="str">
        <f>IF(B830="","",VLOOKUP(MONTH(B830),Retiradas!$P$3:$S$14,3,FALSE))</f>
        <v/>
      </c>
      <c r="H830" s="137" t="str">
        <f>IF(B830="","",(VLOOKUP(MONTH(B830),Evaporação!$D$5:$F$16,3,FALSE)/(1000*3600*24*VLOOKUP(MONTH(B830),'Dados de Entrada'!$T$11:$V$22,3,FALSE)))*Simulação!D830)</f>
        <v/>
      </c>
      <c r="I830" s="146"/>
      <c r="J830" s="138" t="str">
        <f>IF(B830="","",(E830+I830-F830-G830-H830)*3600*24*VLOOKUP(MONTH(B830),'Dados de Entrada'!$T$11:$V$22,3,FALSE))</f>
        <v/>
      </c>
      <c r="K830" s="100" t="str">
        <f>IF(B830="","",IF(J830+K829&lt;'Dados de Entrada'!$G$7,IF(Simulação!J830+K829&lt;'Dados de Entrada'!$L$7,'Dados de Entrada'!$L$7,J830+K829),'Dados de Entrada'!$G$7))</f>
        <v/>
      </c>
      <c r="L830" s="101" t="str">
        <f>IF(B830="","",IF(AND(J830&gt;0,K830='Dados de Entrada'!$G$7),(J830/(3600*24*VLOOKUP(MONTH(B830),'Dados de Entrada'!$T$11:$V$22,3,FALSE))),0))</f>
        <v/>
      </c>
      <c r="M830" s="26" t="str">
        <f t="shared" ref="M830:M893" si="75">IF(B830="","",F830+L830)</f>
        <v/>
      </c>
      <c r="N830" s="102" t="str">
        <f>IF(B830="","",IF(K830='Dados de Entrada'!$L$7,1,0))</f>
        <v/>
      </c>
      <c r="O830" s="26" t="str">
        <f t="shared" ref="O830:O893" si="76">IF(B830="","",MONTH(B830))</f>
        <v/>
      </c>
      <c r="P830" s="110" t="str">
        <f>IF(B830="","",'Dados de Entrada'!$L$7)</f>
        <v/>
      </c>
      <c r="Q830" s="103" t="str">
        <f t="shared" si="72"/>
        <v/>
      </c>
      <c r="U830" s="18"/>
    </row>
    <row r="831" spans="1:21" ht="14.25" customHeight="1" x14ac:dyDescent="0.25">
      <c r="A831" s="18"/>
      <c r="B831" s="99" t="str">
        <f>IF(AND(YEAR('Dados de Entrada'!N821)&gt;=$D$18,YEAR('Dados de Entrada'!N821)&lt;=$D$19),'Dados de Entrada'!N821,"")</f>
        <v/>
      </c>
      <c r="C831" s="100" t="str">
        <f t="shared" si="73"/>
        <v/>
      </c>
      <c r="D831" s="97" t="str">
        <f>IF(B831="","",IFERROR(
INDEX('Dados de Entrada'!$K$13:$K$35,MATCH(C831,'Dados de Entrada'!$J$13:$J$35,0)),
INDEX('Dados de Entrada'!$K$13:$K$35,MATCH(C831,'Dados de Entrada'!$J$13:$J$35,1))+
(C831-INDEX('Dados de Entrada'!$J$13:$J$35,MATCH(C831,'Dados de Entrada'!$J$13:$J$35,1)))*
(INDEX('Dados de Entrada'!$K$13:$K$35,MATCH(C831,'Dados de Entrada'!$J$13:$J$35,1)+1)-INDEX('Dados de Entrada'!$K$13:$K$35,MATCH(C831,'Dados de Entrada'!$J$13:$J$35,1)))/
(INDEX('Dados de Entrada'!$J$13:$J$35,MATCH(C831,'Dados de Entrada'!$J$13:$J$35,1)+1)-INDEX('Dados de Entrada'!$J$13:$J$35,MATCH(C831,'Dados de Entrada'!$J$13:$J$35,1)))
))</f>
        <v/>
      </c>
      <c r="E831" s="101" t="str">
        <f>IF(B831="","",('Dados de Entrada'!O821/'Dados de Entrada'!$Q$6)*'Dados de Entrada'!$L$4)</f>
        <v/>
      </c>
      <c r="F831" s="101" t="str">
        <f t="shared" si="74"/>
        <v/>
      </c>
      <c r="G831" s="101" t="str">
        <f>IF(B831="","",VLOOKUP(MONTH(B831),Retiradas!$P$3:$S$14,3,FALSE))</f>
        <v/>
      </c>
      <c r="H831" s="137" t="str">
        <f>IF(B831="","",(VLOOKUP(MONTH(B831),Evaporação!$D$5:$F$16,3,FALSE)/(1000*3600*24*VLOOKUP(MONTH(B831),'Dados de Entrada'!$T$11:$V$22,3,FALSE)))*Simulação!D831)</f>
        <v/>
      </c>
      <c r="I831" s="146"/>
      <c r="J831" s="138" t="str">
        <f>IF(B831="","",(E831+I831-F831-G831-H831)*3600*24*VLOOKUP(MONTH(B831),'Dados de Entrada'!$T$11:$V$22,3,FALSE))</f>
        <v/>
      </c>
      <c r="K831" s="100" t="str">
        <f>IF(B831="","",IF(J831+K830&lt;'Dados de Entrada'!$G$7,IF(Simulação!J831+K830&lt;'Dados de Entrada'!$L$7,'Dados de Entrada'!$L$7,J831+K830),'Dados de Entrada'!$G$7))</f>
        <v/>
      </c>
      <c r="L831" s="101" t="str">
        <f>IF(B831="","",IF(AND(J831&gt;0,K831='Dados de Entrada'!$G$7),(J831/(3600*24*VLOOKUP(MONTH(B831),'Dados de Entrada'!$T$11:$V$22,3,FALSE))),0))</f>
        <v/>
      </c>
      <c r="M831" s="26" t="str">
        <f t="shared" si="75"/>
        <v/>
      </c>
      <c r="N831" s="102" t="str">
        <f>IF(B831="","",IF(K831='Dados de Entrada'!$L$7,1,0))</f>
        <v/>
      </c>
      <c r="O831" s="26" t="str">
        <f t="shared" si="76"/>
        <v/>
      </c>
      <c r="P831" s="110" t="str">
        <f>IF(B831="","",'Dados de Entrada'!$L$7)</f>
        <v/>
      </c>
      <c r="Q831" s="103" t="str">
        <f t="shared" si="72"/>
        <v/>
      </c>
      <c r="U831" s="18"/>
    </row>
    <row r="832" spans="1:21" ht="14.25" customHeight="1" x14ac:dyDescent="0.25">
      <c r="A832" s="18"/>
      <c r="B832" s="99" t="str">
        <f>IF(AND(YEAR('Dados de Entrada'!N822)&gt;=$D$18,YEAR('Dados de Entrada'!N822)&lt;=$D$19),'Dados de Entrada'!N822,"")</f>
        <v/>
      </c>
      <c r="C832" s="100" t="str">
        <f t="shared" si="73"/>
        <v/>
      </c>
      <c r="D832" s="97" t="str">
        <f>IF(B832="","",IFERROR(
INDEX('Dados de Entrada'!$K$13:$K$35,MATCH(C832,'Dados de Entrada'!$J$13:$J$35,0)),
INDEX('Dados de Entrada'!$K$13:$K$35,MATCH(C832,'Dados de Entrada'!$J$13:$J$35,1))+
(C832-INDEX('Dados de Entrada'!$J$13:$J$35,MATCH(C832,'Dados de Entrada'!$J$13:$J$35,1)))*
(INDEX('Dados de Entrada'!$K$13:$K$35,MATCH(C832,'Dados de Entrada'!$J$13:$J$35,1)+1)-INDEX('Dados de Entrada'!$K$13:$K$35,MATCH(C832,'Dados de Entrada'!$J$13:$J$35,1)))/
(INDEX('Dados de Entrada'!$J$13:$J$35,MATCH(C832,'Dados de Entrada'!$J$13:$J$35,1)+1)-INDEX('Dados de Entrada'!$J$13:$J$35,MATCH(C832,'Dados de Entrada'!$J$13:$J$35,1)))
))</f>
        <v/>
      </c>
      <c r="E832" s="101" t="str">
        <f>IF(B832="","",('Dados de Entrada'!O822/'Dados de Entrada'!$Q$6)*'Dados de Entrada'!$L$4)</f>
        <v/>
      </c>
      <c r="F832" s="101" t="str">
        <f t="shared" si="74"/>
        <v/>
      </c>
      <c r="G832" s="101" t="str">
        <f>IF(B832="","",VLOOKUP(MONTH(B832),Retiradas!$P$3:$S$14,3,FALSE))</f>
        <v/>
      </c>
      <c r="H832" s="137" t="str">
        <f>IF(B832="","",(VLOOKUP(MONTH(B832),Evaporação!$D$5:$F$16,3,FALSE)/(1000*3600*24*VLOOKUP(MONTH(B832),'Dados de Entrada'!$T$11:$V$22,3,FALSE)))*Simulação!D832)</f>
        <v/>
      </c>
      <c r="I832" s="146"/>
      <c r="J832" s="138" t="str">
        <f>IF(B832="","",(E832+I832-F832-G832-H832)*3600*24*VLOOKUP(MONTH(B832),'Dados de Entrada'!$T$11:$V$22,3,FALSE))</f>
        <v/>
      </c>
      <c r="K832" s="100" t="str">
        <f>IF(B832="","",IF(J832+K831&lt;'Dados de Entrada'!$G$7,IF(Simulação!J832+K831&lt;'Dados de Entrada'!$L$7,'Dados de Entrada'!$L$7,J832+K831),'Dados de Entrada'!$G$7))</f>
        <v/>
      </c>
      <c r="L832" s="101" t="str">
        <f>IF(B832="","",IF(AND(J832&gt;0,K832='Dados de Entrada'!$G$7),(J832/(3600*24*VLOOKUP(MONTH(B832),'Dados de Entrada'!$T$11:$V$22,3,FALSE))),0))</f>
        <v/>
      </c>
      <c r="M832" s="26" t="str">
        <f t="shared" si="75"/>
        <v/>
      </c>
      <c r="N832" s="102" t="str">
        <f>IF(B832="","",IF(K832='Dados de Entrada'!$L$7,1,0))</f>
        <v/>
      </c>
      <c r="O832" s="26" t="str">
        <f t="shared" si="76"/>
        <v/>
      </c>
      <c r="P832" s="110" t="str">
        <f>IF(B832="","",'Dados de Entrada'!$L$7)</f>
        <v/>
      </c>
      <c r="Q832" s="103" t="str">
        <f t="shared" si="72"/>
        <v/>
      </c>
      <c r="U832" s="18"/>
    </row>
    <row r="833" spans="1:21" ht="14.25" customHeight="1" x14ac:dyDescent="0.25">
      <c r="A833" s="18"/>
      <c r="B833" s="99" t="str">
        <f>IF(AND(YEAR('Dados de Entrada'!N823)&gt;=$D$18,YEAR('Dados de Entrada'!N823)&lt;=$D$19),'Dados de Entrada'!N823,"")</f>
        <v/>
      </c>
      <c r="C833" s="100" t="str">
        <f t="shared" si="73"/>
        <v/>
      </c>
      <c r="D833" s="97" t="str">
        <f>IF(B833="","",IFERROR(
INDEX('Dados de Entrada'!$K$13:$K$35,MATCH(C833,'Dados de Entrada'!$J$13:$J$35,0)),
INDEX('Dados de Entrada'!$K$13:$K$35,MATCH(C833,'Dados de Entrada'!$J$13:$J$35,1))+
(C833-INDEX('Dados de Entrada'!$J$13:$J$35,MATCH(C833,'Dados de Entrada'!$J$13:$J$35,1)))*
(INDEX('Dados de Entrada'!$K$13:$K$35,MATCH(C833,'Dados de Entrada'!$J$13:$J$35,1)+1)-INDEX('Dados de Entrada'!$K$13:$K$35,MATCH(C833,'Dados de Entrada'!$J$13:$J$35,1)))/
(INDEX('Dados de Entrada'!$J$13:$J$35,MATCH(C833,'Dados de Entrada'!$J$13:$J$35,1)+1)-INDEX('Dados de Entrada'!$J$13:$J$35,MATCH(C833,'Dados de Entrada'!$J$13:$J$35,1)))
))</f>
        <v/>
      </c>
      <c r="E833" s="101" t="str">
        <f>IF(B833="","",('Dados de Entrada'!O823/'Dados de Entrada'!$Q$6)*'Dados de Entrada'!$L$4)</f>
        <v/>
      </c>
      <c r="F833" s="101" t="str">
        <f t="shared" si="74"/>
        <v/>
      </c>
      <c r="G833" s="101" t="str">
        <f>IF(B833="","",VLOOKUP(MONTH(B833),Retiradas!$P$3:$S$14,3,FALSE))</f>
        <v/>
      </c>
      <c r="H833" s="137" t="str">
        <f>IF(B833="","",(VLOOKUP(MONTH(B833),Evaporação!$D$5:$F$16,3,FALSE)/(1000*3600*24*VLOOKUP(MONTH(B833),'Dados de Entrada'!$T$11:$V$22,3,FALSE)))*Simulação!D833)</f>
        <v/>
      </c>
      <c r="I833" s="146"/>
      <c r="J833" s="138" t="str">
        <f>IF(B833="","",(E833+I833-F833-G833-H833)*3600*24*VLOOKUP(MONTH(B833),'Dados de Entrada'!$T$11:$V$22,3,FALSE))</f>
        <v/>
      </c>
      <c r="K833" s="100" t="str">
        <f>IF(B833="","",IF(J833+K832&lt;'Dados de Entrada'!$G$7,IF(Simulação!J833+K832&lt;'Dados de Entrada'!$L$7,'Dados de Entrada'!$L$7,J833+K832),'Dados de Entrada'!$G$7))</f>
        <v/>
      </c>
      <c r="L833" s="101" t="str">
        <f>IF(B833="","",IF(AND(J833&gt;0,K833='Dados de Entrada'!$G$7),(J833/(3600*24*VLOOKUP(MONTH(B833),'Dados de Entrada'!$T$11:$V$22,3,FALSE))),0))</f>
        <v/>
      </c>
      <c r="M833" s="26" t="str">
        <f t="shared" si="75"/>
        <v/>
      </c>
      <c r="N833" s="102" t="str">
        <f>IF(B833="","",IF(K833='Dados de Entrada'!$L$7,1,0))</f>
        <v/>
      </c>
      <c r="O833" s="26" t="str">
        <f t="shared" si="76"/>
        <v/>
      </c>
      <c r="P833" s="110" t="str">
        <f>IF(B833="","",'Dados de Entrada'!$L$7)</f>
        <v/>
      </c>
      <c r="Q833" s="103" t="str">
        <f t="shared" si="72"/>
        <v/>
      </c>
      <c r="U833" s="18"/>
    </row>
    <row r="834" spans="1:21" ht="14.25" customHeight="1" x14ac:dyDescent="0.25">
      <c r="A834" s="18"/>
      <c r="B834" s="99" t="str">
        <f>IF(AND(YEAR('Dados de Entrada'!N824)&gt;=$D$18,YEAR('Dados de Entrada'!N824)&lt;=$D$19),'Dados de Entrada'!N824,"")</f>
        <v/>
      </c>
      <c r="C834" s="100" t="str">
        <f t="shared" si="73"/>
        <v/>
      </c>
      <c r="D834" s="97" t="str">
        <f>IF(B834="","",IFERROR(
INDEX('Dados de Entrada'!$K$13:$K$35,MATCH(C834,'Dados de Entrada'!$J$13:$J$35,0)),
INDEX('Dados de Entrada'!$K$13:$K$35,MATCH(C834,'Dados de Entrada'!$J$13:$J$35,1))+
(C834-INDEX('Dados de Entrada'!$J$13:$J$35,MATCH(C834,'Dados de Entrada'!$J$13:$J$35,1)))*
(INDEX('Dados de Entrada'!$K$13:$K$35,MATCH(C834,'Dados de Entrada'!$J$13:$J$35,1)+1)-INDEX('Dados de Entrada'!$K$13:$K$35,MATCH(C834,'Dados de Entrada'!$J$13:$J$35,1)))/
(INDEX('Dados de Entrada'!$J$13:$J$35,MATCH(C834,'Dados de Entrada'!$J$13:$J$35,1)+1)-INDEX('Dados de Entrada'!$J$13:$J$35,MATCH(C834,'Dados de Entrada'!$J$13:$J$35,1)))
))</f>
        <v/>
      </c>
      <c r="E834" s="101" t="str">
        <f>IF(B834="","",('Dados de Entrada'!O824/'Dados de Entrada'!$Q$6)*'Dados de Entrada'!$L$4)</f>
        <v/>
      </c>
      <c r="F834" s="101" t="str">
        <f t="shared" si="74"/>
        <v/>
      </c>
      <c r="G834" s="101" t="str">
        <f>IF(B834="","",VLOOKUP(MONTH(B834),Retiradas!$P$3:$S$14,3,FALSE))</f>
        <v/>
      </c>
      <c r="H834" s="137" t="str">
        <f>IF(B834="","",(VLOOKUP(MONTH(B834),Evaporação!$D$5:$F$16,3,FALSE)/(1000*3600*24*VLOOKUP(MONTH(B834),'Dados de Entrada'!$T$11:$V$22,3,FALSE)))*Simulação!D834)</f>
        <v/>
      </c>
      <c r="I834" s="146"/>
      <c r="J834" s="138" t="str">
        <f>IF(B834="","",(E834+I834-F834-G834-H834)*3600*24*VLOOKUP(MONTH(B834),'Dados de Entrada'!$T$11:$V$22,3,FALSE))</f>
        <v/>
      </c>
      <c r="K834" s="100" t="str">
        <f>IF(B834="","",IF(J834+K833&lt;'Dados de Entrada'!$G$7,IF(Simulação!J834+K833&lt;'Dados de Entrada'!$L$7,'Dados de Entrada'!$L$7,J834+K833),'Dados de Entrada'!$G$7))</f>
        <v/>
      </c>
      <c r="L834" s="101" t="str">
        <f>IF(B834="","",IF(AND(J834&gt;0,K834='Dados de Entrada'!$G$7),(J834/(3600*24*VLOOKUP(MONTH(B834),'Dados de Entrada'!$T$11:$V$22,3,FALSE))),0))</f>
        <v/>
      </c>
      <c r="M834" s="26" t="str">
        <f t="shared" si="75"/>
        <v/>
      </c>
      <c r="N834" s="102" t="str">
        <f>IF(B834="","",IF(K834='Dados de Entrada'!$L$7,1,0))</f>
        <v/>
      </c>
      <c r="O834" s="26" t="str">
        <f t="shared" si="76"/>
        <v/>
      </c>
      <c r="P834" s="110" t="str">
        <f>IF(B834="","",'Dados de Entrada'!$L$7)</f>
        <v/>
      </c>
      <c r="Q834" s="103" t="str">
        <f t="shared" si="72"/>
        <v/>
      </c>
      <c r="U834" s="18"/>
    </row>
    <row r="835" spans="1:21" ht="14.25" customHeight="1" x14ac:dyDescent="0.25">
      <c r="A835" s="18"/>
      <c r="B835" s="99" t="str">
        <f>IF(AND(YEAR('Dados de Entrada'!N825)&gt;=$D$18,YEAR('Dados de Entrada'!N825)&lt;=$D$19),'Dados de Entrada'!N825,"")</f>
        <v/>
      </c>
      <c r="C835" s="100" t="str">
        <f t="shared" si="73"/>
        <v/>
      </c>
      <c r="D835" s="97" t="str">
        <f>IF(B835="","",IFERROR(
INDEX('Dados de Entrada'!$K$13:$K$35,MATCH(C835,'Dados de Entrada'!$J$13:$J$35,0)),
INDEX('Dados de Entrada'!$K$13:$K$35,MATCH(C835,'Dados de Entrada'!$J$13:$J$35,1))+
(C835-INDEX('Dados de Entrada'!$J$13:$J$35,MATCH(C835,'Dados de Entrada'!$J$13:$J$35,1)))*
(INDEX('Dados de Entrada'!$K$13:$K$35,MATCH(C835,'Dados de Entrada'!$J$13:$J$35,1)+1)-INDEX('Dados de Entrada'!$K$13:$K$35,MATCH(C835,'Dados de Entrada'!$J$13:$J$35,1)))/
(INDEX('Dados de Entrada'!$J$13:$J$35,MATCH(C835,'Dados de Entrada'!$J$13:$J$35,1)+1)-INDEX('Dados de Entrada'!$J$13:$J$35,MATCH(C835,'Dados de Entrada'!$J$13:$J$35,1)))
))</f>
        <v/>
      </c>
      <c r="E835" s="101" t="str">
        <f>IF(B835="","",('Dados de Entrada'!O825/'Dados de Entrada'!$Q$6)*'Dados de Entrada'!$L$4)</f>
        <v/>
      </c>
      <c r="F835" s="101" t="str">
        <f t="shared" si="74"/>
        <v/>
      </c>
      <c r="G835" s="101" t="str">
        <f>IF(B835="","",VLOOKUP(MONTH(B835),Retiradas!$P$3:$S$14,3,FALSE))</f>
        <v/>
      </c>
      <c r="H835" s="137" t="str">
        <f>IF(B835="","",(VLOOKUP(MONTH(B835),Evaporação!$D$5:$F$16,3,FALSE)/(1000*3600*24*VLOOKUP(MONTH(B835),'Dados de Entrada'!$T$11:$V$22,3,FALSE)))*Simulação!D835)</f>
        <v/>
      </c>
      <c r="I835" s="146"/>
      <c r="J835" s="138" t="str">
        <f>IF(B835="","",(E835+I835-F835-G835-H835)*3600*24*VLOOKUP(MONTH(B835),'Dados de Entrada'!$T$11:$V$22,3,FALSE))</f>
        <v/>
      </c>
      <c r="K835" s="100" t="str">
        <f>IF(B835="","",IF(J835+K834&lt;'Dados de Entrada'!$G$7,IF(Simulação!J835+K834&lt;'Dados de Entrada'!$L$7,'Dados de Entrada'!$L$7,J835+K834),'Dados de Entrada'!$G$7))</f>
        <v/>
      </c>
      <c r="L835" s="101" t="str">
        <f>IF(B835="","",IF(AND(J835&gt;0,K835='Dados de Entrada'!$G$7),(J835/(3600*24*VLOOKUP(MONTH(B835),'Dados de Entrada'!$T$11:$V$22,3,FALSE))),0))</f>
        <v/>
      </c>
      <c r="M835" s="26" t="str">
        <f t="shared" si="75"/>
        <v/>
      </c>
      <c r="N835" s="102" t="str">
        <f>IF(B835="","",IF(K835='Dados de Entrada'!$L$7,1,0))</f>
        <v/>
      </c>
      <c r="O835" s="26" t="str">
        <f t="shared" si="76"/>
        <v/>
      </c>
      <c r="P835" s="110" t="str">
        <f>IF(B835="","",'Dados de Entrada'!$L$7)</f>
        <v/>
      </c>
      <c r="Q835" s="103" t="str">
        <f t="shared" si="72"/>
        <v/>
      </c>
      <c r="U835" s="18"/>
    </row>
    <row r="836" spans="1:21" ht="14.25" customHeight="1" x14ac:dyDescent="0.25">
      <c r="A836" s="18"/>
      <c r="B836" s="99" t="str">
        <f>IF(AND(YEAR('Dados de Entrada'!N826)&gt;=$D$18,YEAR('Dados de Entrada'!N826)&lt;=$D$19),'Dados de Entrada'!N826,"")</f>
        <v/>
      </c>
      <c r="C836" s="100" t="str">
        <f t="shared" si="73"/>
        <v/>
      </c>
      <c r="D836" s="97" t="str">
        <f>IF(B836="","",IFERROR(
INDEX('Dados de Entrada'!$K$13:$K$35,MATCH(C836,'Dados de Entrada'!$J$13:$J$35,0)),
INDEX('Dados de Entrada'!$K$13:$K$35,MATCH(C836,'Dados de Entrada'!$J$13:$J$35,1))+
(C836-INDEX('Dados de Entrada'!$J$13:$J$35,MATCH(C836,'Dados de Entrada'!$J$13:$J$35,1)))*
(INDEX('Dados de Entrada'!$K$13:$K$35,MATCH(C836,'Dados de Entrada'!$J$13:$J$35,1)+1)-INDEX('Dados de Entrada'!$K$13:$K$35,MATCH(C836,'Dados de Entrada'!$J$13:$J$35,1)))/
(INDEX('Dados de Entrada'!$J$13:$J$35,MATCH(C836,'Dados de Entrada'!$J$13:$J$35,1)+1)-INDEX('Dados de Entrada'!$J$13:$J$35,MATCH(C836,'Dados de Entrada'!$J$13:$J$35,1)))
))</f>
        <v/>
      </c>
      <c r="E836" s="101" t="str">
        <f>IF(B836="","",('Dados de Entrada'!O826/'Dados de Entrada'!$Q$6)*'Dados de Entrada'!$L$4)</f>
        <v/>
      </c>
      <c r="F836" s="101" t="str">
        <f t="shared" si="74"/>
        <v/>
      </c>
      <c r="G836" s="101" t="str">
        <f>IF(B836="","",VLOOKUP(MONTH(B836),Retiradas!$P$3:$S$14,3,FALSE))</f>
        <v/>
      </c>
      <c r="H836" s="137" t="str">
        <f>IF(B836="","",(VLOOKUP(MONTH(B836),Evaporação!$D$5:$F$16,3,FALSE)/(1000*3600*24*VLOOKUP(MONTH(B836),'Dados de Entrada'!$T$11:$V$22,3,FALSE)))*Simulação!D836)</f>
        <v/>
      </c>
      <c r="I836" s="146"/>
      <c r="J836" s="138" t="str">
        <f>IF(B836="","",(E836+I836-F836-G836-H836)*3600*24*VLOOKUP(MONTH(B836),'Dados de Entrada'!$T$11:$V$22,3,FALSE))</f>
        <v/>
      </c>
      <c r="K836" s="100" t="str">
        <f>IF(B836="","",IF(J836+K835&lt;'Dados de Entrada'!$G$7,IF(Simulação!J836+K835&lt;'Dados de Entrada'!$L$7,'Dados de Entrada'!$L$7,J836+K835),'Dados de Entrada'!$G$7))</f>
        <v/>
      </c>
      <c r="L836" s="101" t="str">
        <f>IF(B836="","",IF(AND(J836&gt;0,K836='Dados de Entrada'!$G$7),(J836/(3600*24*VLOOKUP(MONTH(B836),'Dados de Entrada'!$T$11:$V$22,3,FALSE))),0))</f>
        <v/>
      </c>
      <c r="M836" s="26" t="str">
        <f t="shared" si="75"/>
        <v/>
      </c>
      <c r="N836" s="102" t="str">
        <f>IF(B836="","",IF(K836='Dados de Entrada'!$L$7,1,0))</f>
        <v/>
      </c>
      <c r="O836" s="26" t="str">
        <f t="shared" si="76"/>
        <v/>
      </c>
      <c r="P836" s="110" t="str">
        <f>IF(B836="","",'Dados de Entrada'!$L$7)</f>
        <v/>
      </c>
      <c r="Q836" s="103" t="str">
        <f t="shared" si="72"/>
        <v/>
      </c>
      <c r="U836" s="18"/>
    </row>
    <row r="837" spans="1:21" ht="14.25" customHeight="1" x14ac:dyDescent="0.25">
      <c r="A837" s="18"/>
      <c r="B837" s="99" t="str">
        <f>IF(AND(YEAR('Dados de Entrada'!N827)&gt;=$D$18,YEAR('Dados de Entrada'!N827)&lt;=$D$19),'Dados de Entrada'!N827,"")</f>
        <v/>
      </c>
      <c r="C837" s="100" t="str">
        <f t="shared" si="73"/>
        <v/>
      </c>
      <c r="D837" s="97" t="str">
        <f>IF(B837="","",IFERROR(
INDEX('Dados de Entrada'!$K$13:$K$35,MATCH(C837,'Dados de Entrada'!$J$13:$J$35,0)),
INDEX('Dados de Entrada'!$K$13:$K$35,MATCH(C837,'Dados de Entrada'!$J$13:$J$35,1))+
(C837-INDEX('Dados de Entrada'!$J$13:$J$35,MATCH(C837,'Dados de Entrada'!$J$13:$J$35,1)))*
(INDEX('Dados de Entrada'!$K$13:$K$35,MATCH(C837,'Dados de Entrada'!$J$13:$J$35,1)+1)-INDEX('Dados de Entrada'!$K$13:$K$35,MATCH(C837,'Dados de Entrada'!$J$13:$J$35,1)))/
(INDEX('Dados de Entrada'!$J$13:$J$35,MATCH(C837,'Dados de Entrada'!$J$13:$J$35,1)+1)-INDEX('Dados de Entrada'!$J$13:$J$35,MATCH(C837,'Dados de Entrada'!$J$13:$J$35,1)))
))</f>
        <v/>
      </c>
      <c r="E837" s="101" t="str">
        <f>IF(B837="","",('Dados de Entrada'!O827/'Dados de Entrada'!$Q$6)*'Dados de Entrada'!$L$4)</f>
        <v/>
      </c>
      <c r="F837" s="101" t="str">
        <f t="shared" si="74"/>
        <v/>
      </c>
      <c r="G837" s="101" t="str">
        <f>IF(B837="","",VLOOKUP(MONTH(B837),Retiradas!$P$3:$S$14,3,FALSE))</f>
        <v/>
      </c>
      <c r="H837" s="137" t="str">
        <f>IF(B837="","",(VLOOKUP(MONTH(B837),Evaporação!$D$5:$F$16,3,FALSE)/(1000*3600*24*VLOOKUP(MONTH(B837),'Dados de Entrada'!$T$11:$V$22,3,FALSE)))*Simulação!D837)</f>
        <v/>
      </c>
      <c r="I837" s="146"/>
      <c r="J837" s="138" t="str">
        <f>IF(B837="","",(E837+I837-F837-G837-H837)*3600*24*VLOOKUP(MONTH(B837),'Dados de Entrada'!$T$11:$V$22,3,FALSE))</f>
        <v/>
      </c>
      <c r="K837" s="100" t="str">
        <f>IF(B837="","",IF(J837+K836&lt;'Dados de Entrada'!$G$7,IF(Simulação!J837+K836&lt;'Dados de Entrada'!$L$7,'Dados de Entrada'!$L$7,J837+K836),'Dados de Entrada'!$G$7))</f>
        <v/>
      </c>
      <c r="L837" s="101" t="str">
        <f>IF(B837="","",IF(AND(J837&gt;0,K837='Dados de Entrada'!$G$7),(J837/(3600*24*VLOOKUP(MONTH(B837),'Dados de Entrada'!$T$11:$V$22,3,FALSE))),0))</f>
        <v/>
      </c>
      <c r="M837" s="26" t="str">
        <f t="shared" si="75"/>
        <v/>
      </c>
      <c r="N837" s="102" t="str">
        <f>IF(B837="","",IF(K837='Dados de Entrada'!$L$7,1,0))</f>
        <v/>
      </c>
      <c r="O837" s="26" t="str">
        <f t="shared" si="76"/>
        <v/>
      </c>
      <c r="P837" s="110" t="str">
        <f>IF(B837="","",'Dados de Entrada'!$L$7)</f>
        <v/>
      </c>
      <c r="Q837" s="103" t="str">
        <f t="shared" si="72"/>
        <v/>
      </c>
      <c r="U837" s="18"/>
    </row>
    <row r="838" spans="1:21" ht="14.25" customHeight="1" x14ac:dyDescent="0.25">
      <c r="A838" s="18"/>
      <c r="B838" s="99" t="str">
        <f>IF(AND(YEAR('Dados de Entrada'!N828)&gt;=$D$18,YEAR('Dados de Entrada'!N828)&lt;=$D$19),'Dados de Entrada'!N828,"")</f>
        <v/>
      </c>
      <c r="C838" s="100" t="str">
        <f t="shared" si="73"/>
        <v/>
      </c>
      <c r="D838" s="97" t="str">
        <f>IF(B838="","",IFERROR(
INDEX('Dados de Entrada'!$K$13:$K$35,MATCH(C838,'Dados de Entrada'!$J$13:$J$35,0)),
INDEX('Dados de Entrada'!$K$13:$K$35,MATCH(C838,'Dados de Entrada'!$J$13:$J$35,1))+
(C838-INDEX('Dados de Entrada'!$J$13:$J$35,MATCH(C838,'Dados de Entrada'!$J$13:$J$35,1)))*
(INDEX('Dados de Entrada'!$K$13:$K$35,MATCH(C838,'Dados de Entrada'!$J$13:$J$35,1)+1)-INDEX('Dados de Entrada'!$K$13:$K$35,MATCH(C838,'Dados de Entrada'!$J$13:$J$35,1)))/
(INDEX('Dados de Entrada'!$J$13:$J$35,MATCH(C838,'Dados de Entrada'!$J$13:$J$35,1)+1)-INDEX('Dados de Entrada'!$J$13:$J$35,MATCH(C838,'Dados de Entrada'!$J$13:$J$35,1)))
))</f>
        <v/>
      </c>
      <c r="E838" s="101" t="str">
        <f>IF(B838="","",('Dados de Entrada'!O828/'Dados de Entrada'!$Q$6)*'Dados de Entrada'!$L$4)</f>
        <v/>
      </c>
      <c r="F838" s="101" t="str">
        <f t="shared" si="74"/>
        <v/>
      </c>
      <c r="G838" s="101" t="str">
        <f>IF(B838="","",VLOOKUP(MONTH(B838),Retiradas!$P$3:$S$14,3,FALSE))</f>
        <v/>
      </c>
      <c r="H838" s="137" t="str">
        <f>IF(B838="","",(VLOOKUP(MONTH(B838),Evaporação!$D$5:$F$16,3,FALSE)/(1000*3600*24*VLOOKUP(MONTH(B838),'Dados de Entrada'!$T$11:$V$22,3,FALSE)))*Simulação!D838)</f>
        <v/>
      </c>
      <c r="I838" s="146"/>
      <c r="J838" s="138" t="str">
        <f>IF(B838="","",(E838+I838-F838-G838-H838)*3600*24*VLOOKUP(MONTH(B838),'Dados de Entrada'!$T$11:$V$22,3,FALSE))</f>
        <v/>
      </c>
      <c r="K838" s="100" t="str">
        <f>IF(B838="","",IF(J838+K837&lt;'Dados de Entrada'!$G$7,IF(Simulação!J838+K837&lt;'Dados de Entrada'!$L$7,'Dados de Entrada'!$L$7,J838+K837),'Dados de Entrada'!$G$7))</f>
        <v/>
      </c>
      <c r="L838" s="101" t="str">
        <f>IF(B838="","",IF(AND(J838&gt;0,K838='Dados de Entrada'!$G$7),(J838/(3600*24*VLOOKUP(MONTH(B838),'Dados de Entrada'!$T$11:$V$22,3,FALSE))),0))</f>
        <v/>
      </c>
      <c r="M838" s="26" t="str">
        <f t="shared" si="75"/>
        <v/>
      </c>
      <c r="N838" s="102" t="str">
        <f>IF(B838="","",IF(K838='Dados de Entrada'!$L$7,1,0))</f>
        <v/>
      </c>
      <c r="O838" s="26" t="str">
        <f t="shared" si="76"/>
        <v/>
      </c>
      <c r="P838" s="110" t="str">
        <f>IF(B838="","",'Dados de Entrada'!$L$7)</f>
        <v/>
      </c>
      <c r="Q838" s="103" t="str">
        <f t="shared" si="72"/>
        <v/>
      </c>
      <c r="U838" s="18"/>
    </row>
    <row r="839" spans="1:21" ht="14.25" customHeight="1" x14ac:dyDescent="0.25">
      <c r="A839" s="18"/>
      <c r="B839" s="99" t="str">
        <f>IF(AND(YEAR('Dados de Entrada'!N829)&gt;=$D$18,YEAR('Dados de Entrada'!N829)&lt;=$D$19),'Dados de Entrada'!N829,"")</f>
        <v/>
      </c>
      <c r="C839" s="100" t="str">
        <f t="shared" si="73"/>
        <v/>
      </c>
      <c r="D839" s="97" t="str">
        <f>IF(B839="","",IFERROR(
INDEX('Dados de Entrada'!$K$13:$K$35,MATCH(C839,'Dados de Entrada'!$J$13:$J$35,0)),
INDEX('Dados de Entrada'!$K$13:$K$35,MATCH(C839,'Dados de Entrada'!$J$13:$J$35,1))+
(C839-INDEX('Dados de Entrada'!$J$13:$J$35,MATCH(C839,'Dados de Entrada'!$J$13:$J$35,1)))*
(INDEX('Dados de Entrada'!$K$13:$K$35,MATCH(C839,'Dados de Entrada'!$J$13:$J$35,1)+1)-INDEX('Dados de Entrada'!$K$13:$K$35,MATCH(C839,'Dados de Entrada'!$J$13:$J$35,1)))/
(INDEX('Dados de Entrada'!$J$13:$J$35,MATCH(C839,'Dados de Entrada'!$J$13:$J$35,1)+1)-INDEX('Dados de Entrada'!$J$13:$J$35,MATCH(C839,'Dados de Entrada'!$J$13:$J$35,1)))
))</f>
        <v/>
      </c>
      <c r="E839" s="101" t="str">
        <f>IF(B839="","",('Dados de Entrada'!O829/'Dados de Entrada'!$Q$6)*'Dados de Entrada'!$L$4)</f>
        <v/>
      </c>
      <c r="F839" s="101" t="str">
        <f t="shared" si="74"/>
        <v/>
      </c>
      <c r="G839" s="101" t="str">
        <f>IF(B839="","",VLOOKUP(MONTH(B839),Retiradas!$P$3:$S$14,3,FALSE))</f>
        <v/>
      </c>
      <c r="H839" s="137" t="str">
        <f>IF(B839="","",(VLOOKUP(MONTH(B839),Evaporação!$D$5:$F$16,3,FALSE)/(1000*3600*24*VLOOKUP(MONTH(B839),'Dados de Entrada'!$T$11:$V$22,3,FALSE)))*Simulação!D839)</f>
        <v/>
      </c>
      <c r="I839" s="146"/>
      <c r="J839" s="138" t="str">
        <f>IF(B839="","",(E839+I839-F839-G839-H839)*3600*24*VLOOKUP(MONTH(B839),'Dados de Entrada'!$T$11:$V$22,3,FALSE))</f>
        <v/>
      </c>
      <c r="K839" s="100" t="str">
        <f>IF(B839="","",IF(J839+K838&lt;'Dados de Entrada'!$G$7,IF(Simulação!J839+K838&lt;'Dados de Entrada'!$L$7,'Dados de Entrada'!$L$7,J839+K838),'Dados de Entrada'!$G$7))</f>
        <v/>
      </c>
      <c r="L839" s="101" t="str">
        <f>IF(B839="","",IF(AND(J839&gt;0,K839='Dados de Entrada'!$G$7),(J839/(3600*24*VLOOKUP(MONTH(B839),'Dados de Entrada'!$T$11:$V$22,3,FALSE))),0))</f>
        <v/>
      </c>
      <c r="M839" s="26" t="str">
        <f t="shared" si="75"/>
        <v/>
      </c>
      <c r="N839" s="102" t="str">
        <f>IF(B839="","",IF(K839='Dados de Entrada'!$L$7,1,0))</f>
        <v/>
      </c>
      <c r="O839" s="26" t="str">
        <f t="shared" si="76"/>
        <v/>
      </c>
      <c r="P839" s="110" t="str">
        <f>IF(B839="","",'Dados de Entrada'!$L$7)</f>
        <v/>
      </c>
      <c r="Q839" s="103" t="str">
        <f t="shared" si="72"/>
        <v/>
      </c>
      <c r="U839" s="18"/>
    </row>
    <row r="840" spans="1:21" ht="14.25" customHeight="1" x14ac:dyDescent="0.25">
      <c r="A840" s="18"/>
      <c r="B840" s="99" t="str">
        <f>IF(AND(YEAR('Dados de Entrada'!N830)&gt;=$D$18,YEAR('Dados de Entrada'!N830)&lt;=$D$19),'Dados de Entrada'!N830,"")</f>
        <v/>
      </c>
      <c r="C840" s="100" t="str">
        <f t="shared" si="73"/>
        <v/>
      </c>
      <c r="D840" s="97" t="str">
        <f>IF(B840="","",IFERROR(
INDEX('Dados de Entrada'!$K$13:$K$35,MATCH(C840,'Dados de Entrada'!$J$13:$J$35,0)),
INDEX('Dados de Entrada'!$K$13:$K$35,MATCH(C840,'Dados de Entrada'!$J$13:$J$35,1))+
(C840-INDEX('Dados de Entrada'!$J$13:$J$35,MATCH(C840,'Dados de Entrada'!$J$13:$J$35,1)))*
(INDEX('Dados de Entrada'!$K$13:$K$35,MATCH(C840,'Dados de Entrada'!$J$13:$J$35,1)+1)-INDEX('Dados de Entrada'!$K$13:$K$35,MATCH(C840,'Dados de Entrada'!$J$13:$J$35,1)))/
(INDEX('Dados de Entrada'!$J$13:$J$35,MATCH(C840,'Dados de Entrada'!$J$13:$J$35,1)+1)-INDEX('Dados de Entrada'!$J$13:$J$35,MATCH(C840,'Dados de Entrada'!$J$13:$J$35,1)))
))</f>
        <v/>
      </c>
      <c r="E840" s="101" t="str">
        <f>IF(B840="","",('Dados de Entrada'!O830/'Dados de Entrada'!$Q$6)*'Dados de Entrada'!$L$4)</f>
        <v/>
      </c>
      <c r="F840" s="101" t="str">
        <f t="shared" si="74"/>
        <v/>
      </c>
      <c r="G840" s="101" t="str">
        <f>IF(B840="","",VLOOKUP(MONTH(B840),Retiradas!$P$3:$S$14,3,FALSE))</f>
        <v/>
      </c>
      <c r="H840" s="137" t="str">
        <f>IF(B840="","",(VLOOKUP(MONTH(B840),Evaporação!$D$5:$F$16,3,FALSE)/(1000*3600*24*VLOOKUP(MONTH(B840),'Dados de Entrada'!$T$11:$V$22,3,FALSE)))*Simulação!D840)</f>
        <v/>
      </c>
      <c r="I840" s="146"/>
      <c r="J840" s="138" t="str">
        <f>IF(B840="","",(E840+I840-F840-G840-H840)*3600*24*VLOOKUP(MONTH(B840),'Dados de Entrada'!$T$11:$V$22,3,FALSE))</f>
        <v/>
      </c>
      <c r="K840" s="100" t="str">
        <f>IF(B840="","",IF(J840+K839&lt;'Dados de Entrada'!$G$7,IF(Simulação!J840+K839&lt;'Dados de Entrada'!$L$7,'Dados de Entrada'!$L$7,J840+K839),'Dados de Entrada'!$G$7))</f>
        <v/>
      </c>
      <c r="L840" s="101" t="str">
        <f>IF(B840="","",IF(AND(J840&gt;0,K840='Dados de Entrada'!$G$7),(J840/(3600*24*VLOOKUP(MONTH(B840),'Dados de Entrada'!$T$11:$V$22,3,FALSE))),0))</f>
        <v/>
      </c>
      <c r="M840" s="26" t="str">
        <f t="shared" si="75"/>
        <v/>
      </c>
      <c r="N840" s="102" t="str">
        <f>IF(B840="","",IF(K840='Dados de Entrada'!$L$7,1,0))</f>
        <v/>
      </c>
      <c r="O840" s="26" t="str">
        <f t="shared" si="76"/>
        <v/>
      </c>
      <c r="P840" s="110" t="str">
        <f>IF(B840="","",'Dados de Entrada'!$L$7)</f>
        <v/>
      </c>
      <c r="Q840" s="103" t="str">
        <f t="shared" si="72"/>
        <v/>
      </c>
      <c r="U840" s="18"/>
    </row>
    <row r="841" spans="1:21" ht="14.25" customHeight="1" x14ac:dyDescent="0.25">
      <c r="A841" s="18"/>
      <c r="B841" s="99" t="str">
        <f>IF(AND(YEAR('Dados de Entrada'!N831)&gt;=$D$18,YEAR('Dados de Entrada'!N831)&lt;=$D$19),'Dados de Entrada'!N831,"")</f>
        <v/>
      </c>
      <c r="C841" s="100" t="str">
        <f t="shared" si="73"/>
        <v/>
      </c>
      <c r="D841" s="97" t="str">
        <f>IF(B841="","",IFERROR(
INDEX('Dados de Entrada'!$K$13:$K$35,MATCH(C841,'Dados de Entrada'!$J$13:$J$35,0)),
INDEX('Dados de Entrada'!$K$13:$K$35,MATCH(C841,'Dados de Entrada'!$J$13:$J$35,1))+
(C841-INDEX('Dados de Entrada'!$J$13:$J$35,MATCH(C841,'Dados de Entrada'!$J$13:$J$35,1)))*
(INDEX('Dados de Entrada'!$K$13:$K$35,MATCH(C841,'Dados de Entrada'!$J$13:$J$35,1)+1)-INDEX('Dados de Entrada'!$K$13:$K$35,MATCH(C841,'Dados de Entrada'!$J$13:$J$35,1)))/
(INDEX('Dados de Entrada'!$J$13:$J$35,MATCH(C841,'Dados de Entrada'!$J$13:$J$35,1)+1)-INDEX('Dados de Entrada'!$J$13:$J$35,MATCH(C841,'Dados de Entrada'!$J$13:$J$35,1)))
))</f>
        <v/>
      </c>
      <c r="E841" s="101" t="str">
        <f>IF(B841="","",('Dados de Entrada'!O831/'Dados de Entrada'!$Q$6)*'Dados de Entrada'!$L$4)</f>
        <v/>
      </c>
      <c r="F841" s="101" t="str">
        <f t="shared" si="74"/>
        <v/>
      </c>
      <c r="G841" s="101" t="str">
        <f>IF(B841="","",VLOOKUP(MONTH(B841),Retiradas!$P$3:$S$14,3,FALSE))</f>
        <v/>
      </c>
      <c r="H841" s="137" t="str">
        <f>IF(B841="","",(VLOOKUP(MONTH(B841),Evaporação!$D$5:$F$16,3,FALSE)/(1000*3600*24*VLOOKUP(MONTH(B841),'Dados de Entrada'!$T$11:$V$22,3,FALSE)))*Simulação!D841)</f>
        <v/>
      </c>
      <c r="I841" s="146"/>
      <c r="J841" s="138" t="str">
        <f>IF(B841="","",(E841+I841-F841-G841-H841)*3600*24*VLOOKUP(MONTH(B841),'Dados de Entrada'!$T$11:$V$22,3,FALSE))</f>
        <v/>
      </c>
      <c r="K841" s="100" t="str">
        <f>IF(B841="","",IF(J841+K840&lt;'Dados de Entrada'!$G$7,IF(Simulação!J841+K840&lt;'Dados de Entrada'!$L$7,'Dados de Entrada'!$L$7,J841+K840),'Dados de Entrada'!$G$7))</f>
        <v/>
      </c>
      <c r="L841" s="101" t="str">
        <f>IF(B841="","",IF(AND(J841&gt;0,K841='Dados de Entrada'!$G$7),(J841/(3600*24*VLOOKUP(MONTH(B841),'Dados de Entrada'!$T$11:$V$22,3,FALSE))),0))</f>
        <v/>
      </c>
      <c r="M841" s="26" t="str">
        <f t="shared" si="75"/>
        <v/>
      </c>
      <c r="N841" s="102" t="str">
        <f>IF(B841="","",IF(K841='Dados de Entrada'!$L$7,1,0))</f>
        <v/>
      </c>
      <c r="O841" s="26" t="str">
        <f t="shared" si="76"/>
        <v/>
      </c>
      <c r="P841" s="110" t="str">
        <f>IF(B841="","",'Dados de Entrada'!$L$7)</f>
        <v/>
      </c>
      <c r="Q841" s="103" t="str">
        <f t="shared" si="72"/>
        <v/>
      </c>
      <c r="U841" s="18"/>
    </row>
    <row r="842" spans="1:21" ht="14.25" customHeight="1" x14ac:dyDescent="0.25">
      <c r="A842" s="18"/>
      <c r="B842" s="99" t="str">
        <f>IF(AND(YEAR('Dados de Entrada'!N832)&gt;=$D$18,YEAR('Dados de Entrada'!N832)&lt;=$D$19),'Dados de Entrada'!N832,"")</f>
        <v/>
      </c>
      <c r="C842" s="100" t="str">
        <f t="shared" si="73"/>
        <v/>
      </c>
      <c r="D842" s="97" t="str">
        <f>IF(B842="","",IFERROR(
INDEX('Dados de Entrada'!$K$13:$K$35,MATCH(C842,'Dados de Entrada'!$J$13:$J$35,0)),
INDEX('Dados de Entrada'!$K$13:$K$35,MATCH(C842,'Dados de Entrada'!$J$13:$J$35,1))+
(C842-INDEX('Dados de Entrada'!$J$13:$J$35,MATCH(C842,'Dados de Entrada'!$J$13:$J$35,1)))*
(INDEX('Dados de Entrada'!$K$13:$K$35,MATCH(C842,'Dados de Entrada'!$J$13:$J$35,1)+1)-INDEX('Dados de Entrada'!$K$13:$K$35,MATCH(C842,'Dados de Entrada'!$J$13:$J$35,1)))/
(INDEX('Dados de Entrada'!$J$13:$J$35,MATCH(C842,'Dados de Entrada'!$J$13:$J$35,1)+1)-INDEX('Dados de Entrada'!$J$13:$J$35,MATCH(C842,'Dados de Entrada'!$J$13:$J$35,1)))
))</f>
        <v/>
      </c>
      <c r="E842" s="101" t="str">
        <f>IF(B842="","",('Dados de Entrada'!O832/'Dados de Entrada'!$Q$6)*'Dados de Entrada'!$L$4)</f>
        <v/>
      </c>
      <c r="F842" s="101" t="str">
        <f t="shared" si="74"/>
        <v/>
      </c>
      <c r="G842" s="101" t="str">
        <f>IF(B842="","",VLOOKUP(MONTH(B842),Retiradas!$P$3:$S$14,3,FALSE))</f>
        <v/>
      </c>
      <c r="H842" s="137" t="str">
        <f>IF(B842="","",(VLOOKUP(MONTH(B842),Evaporação!$D$5:$F$16,3,FALSE)/(1000*3600*24*VLOOKUP(MONTH(B842),'Dados de Entrada'!$T$11:$V$22,3,FALSE)))*Simulação!D842)</f>
        <v/>
      </c>
      <c r="I842" s="146"/>
      <c r="J842" s="138" t="str">
        <f>IF(B842="","",(E842+I842-F842-G842-H842)*3600*24*VLOOKUP(MONTH(B842),'Dados de Entrada'!$T$11:$V$22,3,FALSE))</f>
        <v/>
      </c>
      <c r="K842" s="100" t="str">
        <f>IF(B842="","",IF(J842+K841&lt;'Dados de Entrada'!$G$7,IF(Simulação!J842+K841&lt;'Dados de Entrada'!$L$7,'Dados de Entrada'!$L$7,J842+K841),'Dados de Entrada'!$G$7))</f>
        <v/>
      </c>
      <c r="L842" s="101" t="str">
        <f>IF(B842="","",IF(AND(J842&gt;0,K842='Dados de Entrada'!$G$7),(J842/(3600*24*VLOOKUP(MONTH(B842),'Dados de Entrada'!$T$11:$V$22,3,FALSE))),0))</f>
        <v/>
      </c>
      <c r="M842" s="26" t="str">
        <f t="shared" si="75"/>
        <v/>
      </c>
      <c r="N842" s="102" t="str">
        <f>IF(B842="","",IF(K842='Dados de Entrada'!$L$7,1,0))</f>
        <v/>
      </c>
      <c r="O842" s="26" t="str">
        <f t="shared" si="76"/>
        <v/>
      </c>
      <c r="P842" s="110" t="str">
        <f>IF(B842="","",'Dados de Entrada'!$L$7)</f>
        <v/>
      </c>
      <c r="Q842" s="103" t="str">
        <f t="shared" si="72"/>
        <v/>
      </c>
      <c r="U842" s="18"/>
    </row>
    <row r="843" spans="1:21" ht="14.25" customHeight="1" x14ac:dyDescent="0.25">
      <c r="A843" s="18"/>
      <c r="B843" s="99" t="str">
        <f>IF(AND(YEAR('Dados de Entrada'!N833)&gt;=$D$18,YEAR('Dados de Entrada'!N833)&lt;=$D$19),'Dados de Entrada'!N833,"")</f>
        <v/>
      </c>
      <c r="C843" s="100" t="str">
        <f t="shared" si="73"/>
        <v/>
      </c>
      <c r="D843" s="97" t="str">
        <f>IF(B843="","",IFERROR(
INDEX('Dados de Entrada'!$K$13:$K$35,MATCH(C843,'Dados de Entrada'!$J$13:$J$35,0)),
INDEX('Dados de Entrada'!$K$13:$K$35,MATCH(C843,'Dados de Entrada'!$J$13:$J$35,1))+
(C843-INDEX('Dados de Entrada'!$J$13:$J$35,MATCH(C843,'Dados de Entrada'!$J$13:$J$35,1)))*
(INDEX('Dados de Entrada'!$K$13:$K$35,MATCH(C843,'Dados de Entrada'!$J$13:$J$35,1)+1)-INDEX('Dados de Entrada'!$K$13:$K$35,MATCH(C843,'Dados de Entrada'!$J$13:$J$35,1)))/
(INDEX('Dados de Entrada'!$J$13:$J$35,MATCH(C843,'Dados de Entrada'!$J$13:$J$35,1)+1)-INDEX('Dados de Entrada'!$J$13:$J$35,MATCH(C843,'Dados de Entrada'!$J$13:$J$35,1)))
))</f>
        <v/>
      </c>
      <c r="E843" s="101" t="str">
        <f>IF(B843="","",('Dados de Entrada'!O833/'Dados de Entrada'!$Q$6)*'Dados de Entrada'!$L$4)</f>
        <v/>
      </c>
      <c r="F843" s="101" t="str">
        <f t="shared" si="74"/>
        <v/>
      </c>
      <c r="G843" s="101" t="str">
        <f>IF(B843="","",VLOOKUP(MONTH(B843),Retiradas!$P$3:$S$14,3,FALSE))</f>
        <v/>
      </c>
      <c r="H843" s="137" t="str">
        <f>IF(B843="","",(VLOOKUP(MONTH(B843),Evaporação!$D$5:$F$16,3,FALSE)/(1000*3600*24*VLOOKUP(MONTH(B843),'Dados de Entrada'!$T$11:$V$22,3,FALSE)))*Simulação!D843)</f>
        <v/>
      </c>
      <c r="I843" s="146"/>
      <c r="J843" s="138" t="str">
        <f>IF(B843="","",(E843+I843-F843-G843-H843)*3600*24*VLOOKUP(MONTH(B843),'Dados de Entrada'!$T$11:$V$22,3,FALSE))</f>
        <v/>
      </c>
      <c r="K843" s="100" t="str">
        <f>IF(B843="","",IF(J843+K842&lt;'Dados de Entrada'!$G$7,IF(Simulação!J843+K842&lt;'Dados de Entrada'!$L$7,'Dados de Entrada'!$L$7,J843+K842),'Dados de Entrada'!$G$7))</f>
        <v/>
      </c>
      <c r="L843" s="101" t="str">
        <f>IF(B843="","",IF(AND(J843&gt;0,K843='Dados de Entrada'!$G$7),(J843/(3600*24*VLOOKUP(MONTH(B843),'Dados de Entrada'!$T$11:$V$22,3,FALSE))),0))</f>
        <v/>
      </c>
      <c r="M843" s="26" t="str">
        <f t="shared" si="75"/>
        <v/>
      </c>
      <c r="N843" s="102" t="str">
        <f>IF(B843="","",IF(K843='Dados de Entrada'!$L$7,1,0))</f>
        <v/>
      </c>
      <c r="O843" s="26" t="str">
        <f t="shared" si="76"/>
        <v/>
      </c>
      <c r="P843" s="110" t="str">
        <f>IF(B843="","",'Dados de Entrada'!$L$7)</f>
        <v/>
      </c>
      <c r="Q843" s="103" t="str">
        <f t="shared" si="72"/>
        <v/>
      </c>
      <c r="U843" s="18"/>
    </row>
    <row r="844" spans="1:21" ht="14.25" customHeight="1" x14ac:dyDescent="0.25">
      <c r="A844" s="18"/>
      <c r="B844" s="99" t="str">
        <f>IF(AND(YEAR('Dados de Entrada'!N834)&gt;=$D$18,YEAR('Dados de Entrada'!N834)&lt;=$D$19),'Dados de Entrada'!N834,"")</f>
        <v/>
      </c>
      <c r="C844" s="100" t="str">
        <f t="shared" si="73"/>
        <v/>
      </c>
      <c r="D844" s="97" t="str">
        <f>IF(B844="","",IFERROR(
INDEX('Dados de Entrada'!$K$13:$K$35,MATCH(C844,'Dados de Entrada'!$J$13:$J$35,0)),
INDEX('Dados de Entrada'!$K$13:$K$35,MATCH(C844,'Dados de Entrada'!$J$13:$J$35,1))+
(C844-INDEX('Dados de Entrada'!$J$13:$J$35,MATCH(C844,'Dados de Entrada'!$J$13:$J$35,1)))*
(INDEX('Dados de Entrada'!$K$13:$K$35,MATCH(C844,'Dados de Entrada'!$J$13:$J$35,1)+1)-INDEX('Dados de Entrada'!$K$13:$K$35,MATCH(C844,'Dados de Entrada'!$J$13:$J$35,1)))/
(INDEX('Dados de Entrada'!$J$13:$J$35,MATCH(C844,'Dados de Entrada'!$J$13:$J$35,1)+1)-INDEX('Dados de Entrada'!$J$13:$J$35,MATCH(C844,'Dados de Entrada'!$J$13:$J$35,1)))
))</f>
        <v/>
      </c>
      <c r="E844" s="101" t="str">
        <f>IF(B844="","",('Dados de Entrada'!O834/'Dados de Entrada'!$Q$6)*'Dados de Entrada'!$L$4)</f>
        <v/>
      </c>
      <c r="F844" s="101" t="str">
        <f t="shared" si="74"/>
        <v/>
      </c>
      <c r="G844" s="101" t="str">
        <f>IF(B844="","",VLOOKUP(MONTH(B844),Retiradas!$P$3:$S$14,3,FALSE))</f>
        <v/>
      </c>
      <c r="H844" s="137" t="str">
        <f>IF(B844="","",(VLOOKUP(MONTH(B844),Evaporação!$D$5:$F$16,3,FALSE)/(1000*3600*24*VLOOKUP(MONTH(B844),'Dados de Entrada'!$T$11:$V$22,3,FALSE)))*Simulação!D844)</f>
        <v/>
      </c>
      <c r="I844" s="146"/>
      <c r="J844" s="138" t="str">
        <f>IF(B844="","",(E844+I844-F844-G844-H844)*3600*24*VLOOKUP(MONTH(B844),'Dados de Entrada'!$T$11:$V$22,3,FALSE))</f>
        <v/>
      </c>
      <c r="K844" s="100" t="str">
        <f>IF(B844="","",IF(J844+K843&lt;'Dados de Entrada'!$G$7,IF(Simulação!J844+K843&lt;'Dados de Entrada'!$L$7,'Dados de Entrada'!$L$7,J844+K843),'Dados de Entrada'!$G$7))</f>
        <v/>
      </c>
      <c r="L844" s="101" t="str">
        <f>IF(B844="","",IF(AND(J844&gt;0,K844='Dados de Entrada'!$G$7),(J844/(3600*24*VLOOKUP(MONTH(B844),'Dados de Entrada'!$T$11:$V$22,3,FALSE))),0))</f>
        <v/>
      </c>
      <c r="M844" s="26" t="str">
        <f t="shared" si="75"/>
        <v/>
      </c>
      <c r="N844" s="102" t="str">
        <f>IF(B844="","",IF(K844='Dados de Entrada'!$L$7,1,0))</f>
        <v/>
      </c>
      <c r="O844" s="26" t="str">
        <f t="shared" si="76"/>
        <v/>
      </c>
      <c r="P844" s="110" t="str">
        <f>IF(B844="","",'Dados de Entrada'!$L$7)</f>
        <v/>
      </c>
      <c r="Q844" s="103" t="str">
        <f t="shared" si="72"/>
        <v/>
      </c>
      <c r="U844" s="18"/>
    </row>
    <row r="845" spans="1:21" ht="14.25" customHeight="1" x14ac:dyDescent="0.25">
      <c r="A845" s="18"/>
      <c r="B845" s="99" t="str">
        <f>IF(AND(YEAR('Dados de Entrada'!N835)&gt;=$D$18,YEAR('Dados de Entrada'!N835)&lt;=$D$19),'Dados de Entrada'!N835,"")</f>
        <v/>
      </c>
      <c r="C845" s="100" t="str">
        <f t="shared" si="73"/>
        <v/>
      </c>
      <c r="D845" s="97" t="str">
        <f>IF(B845="","",IFERROR(
INDEX('Dados de Entrada'!$K$13:$K$35,MATCH(C845,'Dados de Entrada'!$J$13:$J$35,0)),
INDEX('Dados de Entrada'!$K$13:$K$35,MATCH(C845,'Dados de Entrada'!$J$13:$J$35,1))+
(C845-INDEX('Dados de Entrada'!$J$13:$J$35,MATCH(C845,'Dados de Entrada'!$J$13:$J$35,1)))*
(INDEX('Dados de Entrada'!$K$13:$K$35,MATCH(C845,'Dados de Entrada'!$J$13:$J$35,1)+1)-INDEX('Dados de Entrada'!$K$13:$K$35,MATCH(C845,'Dados de Entrada'!$J$13:$J$35,1)))/
(INDEX('Dados de Entrada'!$J$13:$J$35,MATCH(C845,'Dados de Entrada'!$J$13:$J$35,1)+1)-INDEX('Dados de Entrada'!$J$13:$J$35,MATCH(C845,'Dados de Entrada'!$J$13:$J$35,1)))
))</f>
        <v/>
      </c>
      <c r="E845" s="101" t="str">
        <f>IF(B845="","",('Dados de Entrada'!O835/'Dados de Entrada'!$Q$6)*'Dados de Entrada'!$L$4)</f>
        <v/>
      </c>
      <c r="F845" s="101" t="str">
        <f t="shared" si="74"/>
        <v/>
      </c>
      <c r="G845" s="101" t="str">
        <f>IF(B845="","",VLOOKUP(MONTH(B845),Retiradas!$P$3:$S$14,3,FALSE))</f>
        <v/>
      </c>
      <c r="H845" s="137" t="str">
        <f>IF(B845="","",(VLOOKUP(MONTH(B845),Evaporação!$D$5:$F$16,3,FALSE)/(1000*3600*24*VLOOKUP(MONTH(B845),'Dados de Entrada'!$T$11:$V$22,3,FALSE)))*Simulação!D845)</f>
        <v/>
      </c>
      <c r="I845" s="146"/>
      <c r="J845" s="138" t="str">
        <f>IF(B845="","",(E845+I845-F845-G845-H845)*3600*24*VLOOKUP(MONTH(B845),'Dados de Entrada'!$T$11:$V$22,3,FALSE))</f>
        <v/>
      </c>
      <c r="K845" s="100" t="str">
        <f>IF(B845="","",IF(J845+K844&lt;'Dados de Entrada'!$G$7,IF(Simulação!J845+K844&lt;'Dados de Entrada'!$L$7,'Dados de Entrada'!$L$7,J845+K844),'Dados de Entrada'!$G$7))</f>
        <v/>
      </c>
      <c r="L845" s="101" t="str">
        <f>IF(B845="","",IF(AND(J845&gt;0,K845='Dados de Entrada'!$G$7),(J845/(3600*24*VLOOKUP(MONTH(B845),'Dados de Entrada'!$T$11:$V$22,3,FALSE))),0))</f>
        <v/>
      </c>
      <c r="M845" s="26" t="str">
        <f t="shared" si="75"/>
        <v/>
      </c>
      <c r="N845" s="102" t="str">
        <f>IF(B845="","",IF(K845='Dados de Entrada'!$L$7,1,0))</f>
        <v/>
      </c>
      <c r="O845" s="26" t="str">
        <f t="shared" si="76"/>
        <v/>
      </c>
      <c r="P845" s="110" t="str">
        <f>IF(B845="","",'Dados de Entrada'!$L$7)</f>
        <v/>
      </c>
      <c r="Q845" s="103" t="str">
        <f t="shared" si="72"/>
        <v/>
      </c>
      <c r="U845" s="18"/>
    </row>
    <row r="846" spans="1:21" ht="14.25" customHeight="1" x14ac:dyDescent="0.25">
      <c r="A846" s="18"/>
      <c r="B846" s="99" t="str">
        <f>IF(AND(YEAR('Dados de Entrada'!N836)&gt;=$D$18,YEAR('Dados de Entrada'!N836)&lt;=$D$19),'Dados de Entrada'!N836,"")</f>
        <v/>
      </c>
      <c r="C846" s="100" t="str">
        <f t="shared" si="73"/>
        <v/>
      </c>
      <c r="D846" s="97" t="str">
        <f>IF(B846="","",IFERROR(
INDEX('Dados de Entrada'!$K$13:$K$35,MATCH(C846,'Dados de Entrada'!$J$13:$J$35,0)),
INDEX('Dados de Entrada'!$K$13:$K$35,MATCH(C846,'Dados de Entrada'!$J$13:$J$35,1))+
(C846-INDEX('Dados de Entrada'!$J$13:$J$35,MATCH(C846,'Dados de Entrada'!$J$13:$J$35,1)))*
(INDEX('Dados de Entrada'!$K$13:$K$35,MATCH(C846,'Dados de Entrada'!$J$13:$J$35,1)+1)-INDEX('Dados de Entrada'!$K$13:$K$35,MATCH(C846,'Dados de Entrada'!$J$13:$J$35,1)))/
(INDEX('Dados de Entrada'!$J$13:$J$35,MATCH(C846,'Dados de Entrada'!$J$13:$J$35,1)+1)-INDEX('Dados de Entrada'!$J$13:$J$35,MATCH(C846,'Dados de Entrada'!$J$13:$J$35,1)))
))</f>
        <v/>
      </c>
      <c r="E846" s="101" t="str">
        <f>IF(B846="","",('Dados de Entrada'!O836/'Dados de Entrada'!$Q$6)*'Dados de Entrada'!$L$4)</f>
        <v/>
      </c>
      <c r="F846" s="101" t="str">
        <f t="shared" si="74"/>
        <v/>
      </c>
      <c r="G846" s="101" t="str">
        <f>IF(B846="","",VLOOKUP(MONTH(B846),Retiradas!$P$3:$S$14,3,FALSE))</f>
        <v/>
      </c>
      <c r="H846" s="137" t="str">
        <f>IF(B846="","",(VLOOKUP(MONTH(B846),Evaporação!$D$5:$F$16,3,FALSE)/(1000*3600*24*VLOOKUP(MONTH(B846),'Dados de Entrada'!$T$11:$V$22,3,FALSE)))*Simulação!D846)</f>
        <v/>
      </c>
      <c r="I846" s="146"/>
      <c r="J846" s="138" t="str">
        <f>IF(B846="","",(E846+I846-F846-G846-H846)*3600*24*VLOOKUP(MONTH(B846),'Dados de Entrada'!$T$11:$V$22,3,FALSE))</f>
        <v/>
      </c>
      <c r="K846" s="100" t="str">
        <f>IF(B846="","",IF(J846+K845&lt;'Dados de Entrada'!$G$7,IF(Simulação!J846+K845&lt;'Dados de Entrada'!$L$7,'Dados de Entrada'!$L$7,J846+K845),'Dados de Entrada'!$G$7))</f>
        <v/>
      </c>
      <c r="L846" s="101" t="str">
        <f>IF(B846="","",IF(AND(J846&gt;0,K846='Dados de Entrada'!$G$7),(J846/(3600*24*VLOOKUP(MONTH(B846),'Dados de Entrada'!$T$11:$V$22,3,FALSE))),0))</f>
        <v/>
      </c>
      <c r="M846" s="26" t="str">
        <f t="shared" si="75"/>
        <v/>
      </c>
      <c r="N846" s="102" t="str">
        <f>IF(B846="","",IF(K846='Dados de Entrada'!$L$7,1,0))</f>
        <v/>
      </c>
      <c r="O846" s="26" t="str">
        <f t="shared" si="76"/>
        <v/>
      </c>
      <c r="P846" s="110" t="str">
        <f>IF(B846="","",'Dados de Entrada'!$L$7)</f>
        <v/>
      </c>
      <c r="Q846" s="103" t="str">
        <f t="shared" si="72"/>
        <v/>
      </c>
      <c r="U846" s="18"/>
    </row>
    <row r="847" spans="1:21" ht="14.25" customHeight="1" x14ac:dyDescent="0.25">
      <c r="A847" s="18"/>
      <c r="B847" s="99" t="str">
        <f>IF(AND(YEAR('Dados de Entrada'!N837)&gt;=$D$18,YEAR('Dados de Entrada'!N837)&lt;=$D$19),'Dados de Entrada'!N837,"")</f>
        <v/>
      </c>
      <c r="C847" s="100" t="str">
        <f t="shared" si="73"/>
        <v/>
      </c>
      <c r="D847" s="97" t="str">
        <f>IF(B847="","",IFERROR(
INDEX('Dados de Entrada'!$K$13:$K$35,MATCH(C847,'Dados de Entrada'!$J$13:$J$35,0)),
INDEX('Dados de Entrada'!$K$13:$K$35,MATCH(C847,'Dados de Entrada'!$J$13:$J$35,1))+
(C847-INDEX('Dados de Entrada'!$J$13:$J$35,MATCH(C847,'Dados de Entrada'!$J$13:$J$35,1)))*
(INDEX('Dados de Entrada'!$K$13:$K$35,MATCH(C847,'Dados de Entrada'!$J$13:$J$35,1)+1)-INDEX('Dados de Entrada'!$K$13:$K$35,MATCH(C847,'Dados de Entrada'!$J$13:$J$35,1)))/
(INDEX('Dados de Entrada'!$J$13:$J$35,MATCH(C847,'Dados de Entrada'!$J$13:$J$35,1)+1)-INDEX('Dados de Entrada'!$J$13:$J$35,MATCH(C847,'Dados de Entrada'!$J$13:$J$35,1)))
))</f>
        <v/>
      </c>
      <c r="E847" s="101" t="str">
        <f>IF(B847="","",('Dados de Entrada'!O837/'Dados de Entrada'!$Q$6)*'Dados de Entrada'!$L$4)</f>
        <v/>
      </c>
      <c r="F847" s="101" t="str">
        <f t="shared" si="74"/>
        <v/>
      </c>
      <c r="G847" s="101" t="str">
        <f>IF(B847="","",VLOOKUP(MONTH(B847),Retiradas!$P$3:$S$14,3,FALSE))</f>
        <v/>
      </c>
      <c r="H847" s="137" t="str">
        <f>IF(B847="","",(VLOOKUP(MONTH(B847),Evaporação!$D$5:$F$16,3,FALSE)/(1000*3600*24*VLOOKUP(MONTH(B847),'Dados de Entrada'!$T$11:$V$22,3,FALSE)))*Simulação!D847)</f>
        <v/>
      </c>
      <c r="I847" s="146"/>
      <c r="J847" s="138" t="str">
        <f>IF(B847="","",(E847+I847-F847-G847-H847)*3600*24*VLOOKUP(MONTH(B847),'Dados de Entrada'!$T$11:$V$22,3,FALSE))</f>
        <v/>
      </c>
      <c r="K847" s="100" t="str">
        <f>IF(B847="","",IF(J847+K846&lt;'Dados de Entrada'!$G$7,IF(Simulação!J847+K846&lt;'Dados de Entrada'!$L$7,'Dados de Entrada'!$L$7,J847+K846),'Dados de Entrada'!$G$7))</f>
        <v/>
      </c>
      <c r="L847" s="101" t="str">
        <f>IF(B847="","",IF(AND(J847&gt;0,K847='Dados de Entrada'!$G$7),(J847/(3600*24*VLOOKUP(MONTH(B847),'Dados de Entrada'!$T$11:$V$22,3,FALSE))),0))</f>
        <v/>
      </c>
      <c r="M847" s="26" t="str">
        <f t="shared" si="75"/>
        <v/>
      </c>
      <c r="N847" s="102" t="str">
        <f>IF(B847="","",IF(K847='Dados de Entrada'!$L$7,1,0))</f>
        <v/>
      </c>
      <c r="O847" s="26" t="str">
        <f t="shared" si="76"/>
        <v/>
      </c>
      <c r="P847" s="110" t="str">
        <f>IF(B847="","",'Dados de Entrada'!$L$7)</f>
        <v/>
      </c>
      <c r="Q847" s="103" t="str">
        <f t="shared" si="72"/>
        <v/>
      </c>
      <c r="U847" s="18"/>
    </row>
    <row r="848" spans="1:21" ht="14.25" customHeight="1" x14ac:dyDescent="0.25">
      <c r="A848" s="18"/>
      <c r="B848" s="99" t="str">
        <f>IF(AND(YEAR('Dados de Entrada'!N838)&gt;=$D$18,YEAR('Dados de Entrada'!N838)&lt;=$D$19),'Dados de Entrada'!N838,"")</f>
        <v/>
      </c>
      <c r="C848" s="100" t="str">
        <f t="shared" si="73"/>
        <v/>
      </c>
      <c r="D848" s="97" t="str">
        <f>IF(B848="","",IFERROR(
INDEX('Dados de Entrada'!$K$13:$K$35,MATCH(C848,'Dados de Entrada'!$J$13:$J$35,0)),
INDEX('Dados de Entrada'!$K$13:$K$35,MATCH(C848,'Dados de Entrada'!$J$13:$J$35,1))+
(C848-INDEX('Dados de Entrada'!$J$13:$J$35,MATCH(C848,'Dados de Entrada'!$J$13:$J$35,1)))*
(INDEX('Dados de Entrada'!$K$13:$K$35,MATCH(C848,'Dados de Entrada'!$J$13:$J$35,1)+1)-INDEX('Dados de Entrada'!$K$13:$K$35,MATCH(C848,'Dados de Entrada'!$J$13:$J$35,1)))/
(INDEX('Dados de Entrada'!$J$13:$J$35,MATCH(C848,'Dados de Entrada'!$J$13:$J$35,1)+1)-INDEX('Dados de Entrada'!$J$13:$J$35,MATCH(C848,'Dados de Entrada'!$J$13:$J$35,1)))
))</f>
        <v/>
      </c>
      <c r="E848" s="101" t="str">
        <f>IF(B848="","",('Dados de Entrada'!O838/'Dados de Entrada'!$Q$6)*'Dados de Entrada'!$L$4)</f>
        <v/>
      </c>
      <c r="F848" s="101" t="str">
        <f t="shared" si="74"/>
        <v/>
      </c>
      <c r="G848" s="101" t="str">
        <f>IF(B848="","",VLOOKUP(MONTH(B848),Retiradas!$P$3:$S$14,3,FALSE))</f>
        <v/>
      </c>
      <c r="H848" s="137" t="str">
        <f>IF(B848="","",(VLOOKUP(MONTH(B848),Evaporação!$D$5:$F$16,3,FALSE)/(1000*3600*24*VLOOKUP(MONTH(B848),'Dados de Entrada'!$T$11:$V$22,3,FALSE)))*Simulação!D848)</f>
        <v/>
      </c>
      <c r="I848" s="146"/>
      <c r="J848" s="138" t="str">
        <f>IF(B848="","",(E848+I848-F848-G848-H848)*3600*24*VLOOKUP(MONTH(B848),'Dados de Entrada'!$T$11:$V$22,3,FALSE))</f>
        <v/>
      </c>
      <c r="K848" s="100" t="str">
        <f>IF(B848="","",IF(J848+K847&lt;'Dados de Entrada'!$G$7,IF(Simulação!J848+K847&lt;'Dados de Entrada'!$L$7,'Dados de Entrada'!$L$7,J848+K847),'Dados de Entrada'!$G$7))</f>
        <v/>
      </c>
      <c r="L848" s="101" t="str">
        <f>IF(B848="","",IF(AND(J848&gt;0,K848='Dados de Entrada'!$G$7),(J848/(3600*24*VLOOKUP(MONTH(B848),'Dados de Entrada'!$T$11:$V$22,3,FALSE))),0))</f>
        <v/>
      </c>
      <c r="M848" s="26" t="str">
        <f t="shared" si="75"/>
        <v/>
      </c>
      <c r="N848" s="102" t="str">
        <f>IF(B848="","",IF(K848='Dados de Entrada'!$L$7,1,0))</f>
        <v/>
      </c>
      <c r="O848" s="26" t="str">
        <f t="shared" si="76"/>
        <v/>
      </c>
      <c r="P848" s="110" t="str">
        <f>IF(B848="","",'Dados de Entrada'!$L$7)</f>
        <v/>
      </c>
      <c r="Q848" s="103" t="str">
        <f t="shared" si="72"/>
        <v/>
      </c>
      <c r="U848" s="18"/>
    </row>
    <row r="849" spans="1:21" ht="14.25" customHeight="1" x14ac:dyDescent="0.25">
      <c r="A849" s="18"/>
      <c r="B849" s="99" t="str">
        <f>IF(AND(YEAR('Dados de Entrada'!N839)&gt;=$D$18,YEAR('Dados de Entrada'!N839)&lt;=$D$19),'Dados de Entrada'!N839,"")</f>
        <v/>
      </c>
      <c r="C849" s="100" t="str">
        <f t="shared" si="73"/>
        <v/>
      </c>
      <c r="D849" s="97" t="str">
        <f>IF(B849="","",IFERROR(
INDEX('Dados de Entrada'!$K$13:$K$35,MATCH(C849,'Dados de Entrada'!$J$13:$J$35,0)),
INDEX('Dados de Entrada'!$K$13:$K$35,MATCH(C849,'Dados de Entrada'!$J$13:$J$35,1))+
(C849-INDEX('Dados de Entrada'!$J$13:$J$35,MATCH(C849,'Dados de Entrada'!$J$13:$J$35,1)))*
(INDEX('Dados de Entrada'!$K$13:$K$35,MATCH(C849,'Dados de Entrada'!$J$13:$J$35,1)+1)-INDEX('Dados de Entrada'!$K$13:$K$35,MATCH(C849,'Dados de Entrada'!$J$13:$J$35,1)))/
(INDEX('Dados de Entrada'!$J$13:$J$35,MATCH(C849,'Dados de Entrada'!$J$13:$J$35,1)+1)-INDEX('Dados de Entrada'!$J$13:$J$35,MATCH(C849,'Dados de Entrada'!$J$13:$J$35,1)))
))</f>
        <v/>
      </c>
      <c r="E849" s="101" t="str">
        <f>IF(B849="","",('Dados de Entrada'!O839/'Dados de Entrada'!$Q$6)*'Dados de Entrada'!$L$4)</f>
        <v/>
      </c>
      <c r="F849" s="101" t="str">
        <f t="shared" si="74"/>
        <v/>
      </c>
      <c r="G849" s="101" t="str">
        <f>IF(B849="","",VLOOKUP(MONTH(B849),Retiradas!$P$3:$S$14,3,FALSE))</f>
        <v/>
      </c>
      <c r="H849" s="137" t="str">
        <f>IF(B849="","",(VLOOKUP(MONTH(B849),Evaporação!$D$5:$F$16,3,FALSE)/(1000*3600*24*VLOOKUP(MONTH(B849),'Dados de Entrada'!$T$11:$V$22,3,FALSE)))*Simulação!D849)</f>
        <v/>
      </c>
      <c r="I849" s="146"/>
      <c r="J849" s="138" t="str">
        <f>IF(B849="","",(E849+I849-F849-G849-H849)*3600*24*VLOOKUP(MONTH(B849),'Dados de Entrada'!$T$11:$V$22,3,FALSE))</f>
        <v/>
      </c>
      <c r="K849" s="100" t="str">
        <f>IF(B849="","",IF(J849+K848&lt;'Dados de Entrada'!$G$7,IF(Simulação!J849+K848&lt;'Dados de Entrada'!$L$7,'Dados de Entrada'!$L$7,J849+K848),'Dados de Entrada'!$G$7))</f>
        <v/>
      </c>
      <c r="L849" s="101" t="str">
        <f>IF(B849="","",IF(AND(J849&gt;0,K849='Dados de Entrada'!$G$7),(J849/(3600*24*VLOOKUP(MONTH(B849),'Dados de Entrada'!$T$11:$V$22,3,FALSE))),0))</f>
        <v/>
      </c>
      <c r="M849" s="26" t="str">
        <f t="shared" si="75"/>
        <v/>
      </c>
      <c r="N849" s="102" t="str">
        <f>IF(B849="","",IF(K849='Dados de Entrada'!$L$7,1,0))</f>
        <v/>
      </c>
      <c r="O849" s="26" t="str">
        <f t="shared" si="76"/>
        <v/>
      </c>
      <c r="P849" s="110" t="str">
        <f>IF(B849="","",'Dados de Entrada'!$L$7)</f>
        <v/>
      </c>
      <c r="Q849" s="103" t="str">
        <f t="shared" si="72"/>
        <v/>
      </c>
      <c r="U849" s="18"/>
    </row>
    <row r="850" spans="1:21" ht="14.25" customHeight="1" x14ac:dyDescent="0.25">
      <c r="A850" s="18"/>
      <c r="B850" s="99" t="str">
        <f>IF(AND(YEAR('Dados de Entrada'!N840)&gt;=$D$18,YEAR('Dados de Entrada'!N840)&lt;=$D$19),'Dados de Entrada'!N840,"")</f>
        <v/>
      </c>
      <c r="C850" s="100" t="str">
        <f t="shared" si="73"/>
        <v/>
      </c>
      <c r="D850" s="97" t="str">
        <f>IF(B850="","",IFERROR(
INDEX('Dados de Entrada'!$K$13:$K$35,MATCH(C850,'Dados de Entrada'!$J$13:$J$35,0)),
INDEX('Dados de Entrada'!$K$13:$K$35,MATCH(C850,'Dados de Entrada'!$J$13:$J$35,1))+
(C850-INDEX('Dados de Entrada'!$J$13:$J$35,MATCH(C850,'Dados de Entrada'!$J$13:$J$35,1)))*
(INDEX('Dados de Entrada'!$K$13:$K$35,MATCH(C850,'Dados de Entrada'!$J$13:$J$35,1)+1)-INDEX('Dados de Entrada'!$K$13:$K$35,MATCH(C850,'Dados de Entrada'!$J$13:$J$35,1)))/
(INDEX('Dados de Entrada'!$J$13:$J$35,MATCH(C850,'Dados de Entrada'!$J$13:$J$35,1)+1)-INDEX('Dados de Entrada'!$J$13:$J$35,MATCH(C850,'Dados de Entrada'!$J$13:$J$35,1)))
))</f>
        <v/>
      </c>
      <c r="E850" s="101" t="str">
        <f>IF(B850="","",('Dados de Entrada'!O840/'Dados de Entrada'!$Q$6)*'Dados de Entrada'!$L$4)</f>
        <v/>
      </c>
      <c r="F850" s="101" t="str">
        <f t="shared" si="74"/>
        <v/>
      </c>
      <c r="G850" s="101" t="str">
        <f>IF(B850="","",VLOOKUP(MONTH(B850),Retiradas!$P$3:$S$14,3,FALSE))</f>
        <v/>
      </c>
      <c r="H850" s="137" t="str">
        <f>IF(B850="","",(VLOOKUP(MONTH(B850),Evaporação!$D$5:$F$16,3,FALSE)/(1000*3600*24*VLOOKUP(MONTH(B850),'Dados de Entrada'!$T$11:$V$22,3,FALSE)))*Simulação!D850)</f>
        <v/>
      </c>
      <c r="I850" s="146"/>
      <c r="J850" s="138" t="str">
        <f>IF(B850="","",(E850+I850-F850-G850-H850)*3600*24*VLOOKUP(MONTH(B850),'Dados de Entrada'!$T$11:$V$22,3,FALSE))</f>
        <v/>
      </c>
      <c r="K850" s="100" t="str">
        <f>IF(B850="","",IF(J850+K849&lt;'Dados de Entrada'!$G$7,IF(Simulação!J850+K849&lt;'Dados de Entrada'!$L$7,'Dados de Entrada'!$L$7,J850+K849),'Dados de Entrada'!$G$7))</f>
        <v/>
      </c>
      <c r="L850" s="101" t="str">
        <f>IF(B850="","",IF(AND(J850&gt;0,K850='Dados de Entrada'!$G$7),(J850/(3600*24*VLOOKUP(MONTH(B850),'Dados de Entrada'!$T$11:$V$22,3,FALSE))),0))</f>
        <v/>
      </c>
      <c r="M850" s="26" t="str">
        <f t="shared" si="75"/>
        <v/>
      </c>
      <c r="N850" s="102" t="str">
        <f>IF(B850="","",IF(K850='Dados de Entrada'!$L$7,1,0))</f>
        <v/>
      </c>
      <c r="O850" s="26" t="str">
        <f t="shared" si="76"/>
        <v/>
      </c>
      <c r="P850" s="110" t="str">
        <f>IF(B850="","",'Dados de Entrada'!$L$7)</f>
        <v/>
      </c>
      <c r="Q850" s="103" t="str">
        <f t="shared" si="72"/>
        <v/>
      </c>
      <c r="U850" s="18"/>
    </row>
    <row r="851" spans="1:21" ht="14.25" customHeight="1" x14ac:dyDescent="0.25">
      <c r="A851" s="18"/>
      <c r="B851" s="99" t="str">
        <f>IF(AND(YEAR('Dados de Entrada'!N841)&gt;=$D$18,YEAR('Dados de Entrada'!N841)&lt;=$D$19),'Dados de Entrada'!N841,"")</f>
        <v/>
      </c>
      <c r="C851" s="100" t="str">
        <f t="shared" si="73"/>
        <v/>
      </c>
      <c r="D851" s="97" t="str">
        <f>IF(B851="","",IFERROR(
INDEX('Dados de Entrada'!$K$13:$K$35,MATCH(C851,'Dados de Entrada'!$J$13:$J$35,0)),
INDEX('Dados de Entrada'!$K$13:$K$35,MATCH(C851,'Dados de Entrada'!$J$13:$J$35,1))+
(C851-INDEX('Dados de Entrada'!$J$13:$J$35,MATCH(C851,'Dados de Entrada'!$J$13:$J$35,1)))*
(INDEX('Dados de Entrada'!$K$13:$K$35,MATCH(C851,'Dados de Entrada'!$J$13:$J$35,1)+1)-INDEX('Dados de Entrada'!$K$13:$K$35,MATCH(C851,'Dados de Entrada'!$J$13:$J$35,1)))/
(INDEX('Dados de Entrada'!$J$13:$J$35,MATCH(C851,'Dados de Entrada'!$J$13:$J$35,1)+1)-INDEX('Dados de Entrada'!$J$13:$J$35,MATCH(C851,'Dados de Entrada'!$J$13:$J$35,1)))
))</f>
        <v/>
      </c>
      <c r="E851" s="101" t="str">
        <f>IF(B851="","",('Dados de Entrada'!O841/'Dados de Entrada'!$Q$6)*'Dados de Entrada'!$L$4)</f>
        <v/>
      </c>
      <c r="F851" s="101" t="str">
        <f t="shared" si="74"/>
        <v/>
      </c>
      <c r="G851" s="101" t="str">
        <f>IF(B851="","",VLOOKUP(MONTH(B851),Retiradas!$P$3:$S$14,3,FALSE))</f>
        <v/>
      </c>
      <c r="H851" s="137" t="str">
        <f>IF(B851="","",(VLOOKUP(MONTH(B851),Evaporação!$D$5:$F$16,3,FALSE)/(1000*3600*24*VLOOKUP(MONTH(B851),'Dados de Entrada'!$T$11:$V$22,3,FALSE)))*Simulação!D851)</f>
        <v/>
      </c>
      <c r="I851" s="146"/>
      <c r="J851" s="138" t="str">
        <f>IF(B851="","",(E851+I851-F851-G851-H851)*3600*24*VLOOKUP(MONTH(B851),'Dados de Entrada'!$T$11:$V$22,3,FALSE))</f>
        <v/>
      </c>
      <c r="K851" s="100" t="str">
        <f>IF(B851="","",IF(J851+K850&lt;'Dados de Entrada'!$G$7,IF(Simulação!J851+K850&lt;'Dados de Entrada'!$L$7,'Dados de Entrada'!$L$7,J851+K850),'Dados de Entrada'!$G$7))</f>
        <v/>
      </c>
      <c r="L851" s="101" t="str">
        <f>IF(B851="","",IF(AND(J851&gt;0,K851='Dados de Entrada'!$G$7),(J851/(3600*24*VLOOKUP(MONTH(B851),'Dados de Entrada'!$T$11:$V$22,3,FALSE))),0))</f>
        <v/>
      </c>
      <c r="M851" s="26" t="str">
        <f t="shared" si="75"/>
        <v/>
      </c>
      <c r="N851" s="102" t="str">
        <f>IF(B851="","",IF(K851='Dados de Entrada'!$L$7,1,0))</f>
        <v/>
      </c>
      <c r="O851" s="26" t="str">
        <f t="shared" si="76"/>
        <v/>
      </c>
      <c r="P851" s="110" t="str">
        <f>IF(B851="","",'Dados de Entrada'!$L$7)</f>
        <v/>
      </c>
      <c r="Q851" s="103" t="str">
        <f t="shared" si="72"/>
        <v/>
      </c>
      <c r="U851" s="18"/>
    </row>
    <row r="852" spans="1:21" ht="14.25" customHeight="1" x14ac:dyDescent="0.25">
      <c r="A852" s="18"/>
      <c r="B852" s="99" t="str">
        <f>IF(AND(YEAR('Dados de Entrada'!N842)&gt;=$D$18,YEAR('Dados de Entrada'!N842)&lt;=$D$19),'Dados de Entrada'!N842,"")</f>
        <v/>
      </c>
      <c r="C852" s="100" t="str">
        <f t="shared" si="73"/>
        <v/>
      </c>
      <c r="D852" s="97" t="str">
        <f>IF(B852="","",IFERROR(
INDEX('Dados de Entrada'!$K$13:$K$35,MATCH(C852,'Dados de Entrada'!$J$13:$J$35,0)),
INDEX('Dados de Entrada'!$K$13:$K$35,MATCH(C852,'Dados de Entrada'!$J$13:$J$35,1))+
(C852-INDEX('Dados de Entrada'!$J$13:$J$35,MATCH(C852,'Dados de Entrada'!$J$13:$J$35,1)))*
(INDEX('Dados de Entrada'!$K$13:$K$35,MATCH(C852,'Dados de Entrada'!$J$13:$J$35,1)+1)-INDEX('Dados de Entrada'!$K$13:$K$35,MATCH(C852,'Dados de Entrada'!$J$13:$J$35,1)))/
(INDEX('Dados de Entrada'!$J$13:$J$35,MATCH(C852,'Dados de Entrada'!$J$13:$J$35,1)+1)-INDEX('Dados de Entrada'!$J$13:$J$35,MATCH(C852,'Dados de Entrada'!$J$13:$J$35,1)))
))</f>
        <v/>
      </c>
      <c r="E852" s="101" t="str">
        <f>IF(B852="","",('Dados de Entrada'!O842/'Dados de Entrada'!$Q$6)*'Dados de Entrada'!$L$4)</f>
        <v/>
      </c>
      <c r="F852" s="101" t="str">
        <f t="shared" si="74"/>
        <v/>
      </c>
      <c r="G852" s="101" t="str">
        <f>IF(B852="","",VLOOKUP(MONTH(B852),Retiradas!$P$3:$S$14,3,FALSE))</f>
        <v/>
      </c>
      <c r="H852" s="137" t="str">
        <f>IF(B852="","",(VLOOKUP(MONTH(B852),Evaporação!$D$5:$F$16,3,FALSE)/(1000*3600*24*VLOOKUP(MONTH(B852),'Dados de Entrada'!$T$11:$V$22,3,FALSE)))*Simulação!D852)</f>
        <v/>
      </c>
      <c r="I852" s="146"/>
      <c r="J852" s="138" t="str">
        <f>IF(B852="","",(E852+I852-F852-G852-H852)*3600*24*VLOOKUP(MONTH(B852),'Dados de Entrada'!$T$11:$V$22,3,FALSE))</f>
        <v/>
      </c>
      <c r="K852" s="100" t="str">
        <f>IF(B852="","",IF(J852+K851&lt;'Dados de Entrada'!$G$7,IF(Simulação!J852+K851&lt;'Dados de Entrada'!$L$7,'Dados de Entrada'!$L$7,J852+K851),'Dados de Entrada'!$G$7))</f>
        <v/>
      </c>
      <c r="L852" s="101" t="str">
        <f>IF(B852="","",IF(AND(J852&gt;0,K852='Dados de Entrada'!$G$7),(J852/(3600*24*VLOOKUP(MONTH(B852),'Dados de Entrada'!$T$11:$V$22,3,FALSE))),0))</f>
        <v/>
      </c>
      <c r="M852" s="26" t="str">
        <f t="shared" si="75"/>
        <v/>
      </c>
      <c r="N852" s="102" t="str">
        <f>IF(B852="","",IF(K852='Dados de Entrada'!$L$7,1,0))</f>
        <v/>
      </c>
      <c r="O852" s="26" t="str">
        <f t="shared" si="76"/>
        <v/>
      </c>
      <c r="P852" s="110" t="str">
        <f>IF(B852="","",'Dados de Entrada'!$L$7)</f>
        <v/>
      </c>
      <c r="Q852" s="103" t="str">
        <f t="shared" si="72"/>
        <v/>
      </c>
      <c r="U852" s="18"/>
    </row>
    <row r="853" spans="1:21" ht="14.25" customHeight="1" x14ac:dyDescent="0.25">
      <c r="A853" s="18"/>
      <c r="B853" s="99" t="str">
        <f>IF(AND(YEAR('Dados de Entrada'!N843)&gt;=$D$18,YEAR('Dados de Entrada'!N843)&lt;=$D$19),'Dados de Entrada'!N843,"")</f>
        <v/>
      </c>
      <c r="C853" s="100" t="str">
        <f t="shared" si="73"/>
        <v/>
      </c>
      <c r="D853" s="97" t="str">
        <f>IF(B853="","",IFERROR(
INDEX('Dados de Entrada'!$K$13:$K$35,MATCH(C853,'Dados de Entrada'!$J$13:$J$35,0)),
INDEX('Dados de Entrada'!$K$13:$K$35,MATCH(C853,'Dados de Entrada'!$J$13:$J$35,1))+
(C853-INDEX('Dados de Entrada'!$J$13:$J$35,MATCH(C853,'Dados de Entrada'!$J$13:$J$35,1)))*
(INDEX('Dados de Entrada'!$K$13:$K$35,MATCH(C853,'Dados de Entrada'!$J$13:$J$35,1)+1)-INDEX('Dados de Entrada'!$K$13:$K$35,MATCH(C853,'Dados de Entrada'!$J$13:$J$35,1)))/
(INDEX('Dados de Entrada'!$J$13:$J$35,MATCH(C853,'Dados de Entrada'!$J$13:$J$35,1)+1)-INDEX('Dados de Entrada'!$J$13:$J$35,MATCH(C853,'Dados de Entrada'!$J$13:$J$35,1)))
))</f>
        <v/>
      </c>
      <c r="E853" s="101" t="str">
        <f>IF(B853="","",('Dados de Entrada'!O843/'Dados de Entrada'!$Q$6)*'Dados de Entrada'!$L$4)</f>
        <v/>
      </c>
      <c r="F853" s="101" t="str">
        <f t="shared" si="74"/>
        <v/>
      </c>
      <c r="G853" s="101" t="str">
        <f>IF(B853="","",VLOOKUP(MONTH(B853),Retiradas!$P$3:$S$14,3,FALSE))</f>
        <v/>
      </c>
      <c r="H853" s="137" t="str">
        <f>IF(B853="","",(VLOOKUP(MONTH(B853),Evaporação!$D$5:$F$16,3,FALSE)/(1000*3600*24*VLOOKUP(MONTH(B853),'Dados de Entrada'!$T$11:$V$22,3,FALSE)))*Simulação!D853)</f>
        <v/>
      </c>
      <c r="I853" s="146"/>
      <c r="J853" s="138" t="str">
        <f>IF(B853="","",(E853+I853-F853-G853-H853)*3600*24*VLOOKUP(MONTH(B853),'Dados de Entrada'!$T$11:$V$22,3,FALSE))</f>
        <v/>
      </c>
      <c r="K853" s="100" t="str">
        <f>IF(B853="","",IF(J853+K852&lt;'Dados de Entrada'!$G$7,IF(Simulação!J853+K852&lt;'Dados de Entrada'!$L$7,'Dados de Entrada'!$L$7,J853+K852),'Dados de Entrada'!$G$7))</f>
        <v/>
      </c>
      <c r="L853" s="101" t="str">
        <f>IF(B853="","",IF(AND(J853&gt;0,K853='Dados de Entrada'!$G$7),(J853/(3600*24*VLOOKUP(MONTH(B853),'Dados de Entrada'!$T$11:$V$22,3,FALSE))),0))</f>
        <v/>
      </c>
      <c r="M853" s="26" t="str">
        <f t="shared" si="75"/>
        <v/>
      </c>
      <c r="N853" s="102" t="str">
        <f>IF(B853="","",IF(K853='Dados de Entrada'!$L$7,1,0))</f>
        <v/>
      </c>
      <c r="O853" s="26" t="str">
        <f t="shared" si="76"/>
        <v/>
      </c>
      <c r="P853" s="110" t="str">
        <f>IF(B853="","",'Dados de Entrada'!$L$7)</f>
        <v/>
      </c>
      <c r="Q853" s="103" t="str">
        <f t="shared" si="72"/>
        <v/>
      </c>
      <c r="U853" s="18"/>
    </row>
    <row r="854" spans="1:21" ht="14.25" customHeight="1" x14ac:dyDescent="0.25">
      <c r="A854" s="18"/>
      <c r="B854" s="99" t="str">
        <f>IF(AND(YEAR('Dados de Entrada'!N844)&gt;=$D$18,YEAR('Dados de Entrada'!N844)&lt;=$D$19),'Dados de Entrada'!N844,"")</f>
        <v/>
      </c>
      <c r="C854" s="100" t="str">
        <f t="shared" si="73"/>
        <v/>
      </c>
      <c r="D854" s="97" t="str">
        <f>IF(B854="","",IFERROR(
INDEX('Dados de Entrada'!$K$13:$K$35,MATCH(C854,'Dados de Entrada'!$J$13:$J$35,0)),
INDEX('Dados de Entrada'!$K$13:$K$35,MATCH(C854,'Dados de Entrada'!$J$13:$J$35,1))+
(C854-INDEX('Dados de Entrada'!$J$13:$J$35,MATCH(C854,'Dados de Entrada'!$J$13:$J$35,1)))*
(INDEX('Dados de Entrada'!$K$13:$K$35,MATCH(C854,'Dados de Entrada'!$J$13:$J$35,1)+1)-INDEX('Dados de Entrada'!$K$13:$K$35,MATCH(C854,'Dados de Entrada'!$J$13:$J$35,1)))/
(INDEX('Dados de Entrada'!$J$13:$J$35,MATCH(C854,'Dados de Entrada'!$J$13:$J$35,1)+1)-INDEX('Dados de Entrada'!$J$13:$J$35,MATCH(C854,'Dados de Entrada'!$J$13:$J$35,1)))
))</f>
        <v/>
      </c>
      <c r="E854" s="101" t="str">
        <f>IF(B854="","",('Dados de Entrada'!O844/'Dados de Entrada'!$Q$6)*'Dados de Entrada'!$L$4)</f>
        <v/>
      </c>
      <c r="F854" s="101" t="str">
        <f t="shared" si="74"/>
        <v/>
      </c>
      <c r="G854" s="101" t="str">
        <f>IF(B854="","",VLOOKUP(MONTH(B854),Retiradas!$P$3:$S$14,3,FALSE))</f>
        <v/>
      </c>
      <c r="H854" s="137" t="str">
        <f>IF(B854="","",(VLOOKUP(MONTH(B854),Evaporação!$D$5:$F$16,3,FALSE)/(1000*3600*24*VLOOKUP(MONTH(B854),'Dados de Entrada'!$T$11:$V$22,3,FALSE)))*Simulação!D854)</f>
        <v/>
      </c>
      <c r="I854" s="146"/>
      <c r="J854" s="138" t="str">
        <f>IF(B854="","",(E854+I854-F854-G854-H854)*3600*24*VLOOKUP(MONTH(B854),'Dados de Entrada'!$T$11:$V$22,3,FALSE))</f>
        <v/>
      </c>
      <c r="K854" s="100" t="str">
        <f>IF(B854="","",IF(J854+K853&lt;'Dados de Entrada'!$G$7,IF(Simulação!J854+K853&lt;'Dados de Entrada'!$L$7,'Dados de Entrada'!$L$7,J854+K853),'Dados de Entrada'!$G$7))</f>
        <v/>
      </c>
      <c r="L854" s="101" t="str">
        <f>IF(B854="","",IF(AND(J854&gt;0,K854='Dados de Entrada'!$G$7),(J854/(3600*24*VLOOKUP(MONTH(B854),'Dados de Entrada'!$T$11:$V$22,3,FALSE))),0))</f>
        <v/>
      </c>
      <c r="M854" s="26" t="str">
        <f t="shared" si="75"/>
        <v/>
      </c>
      <c r="N854" s="102" t="str">
        <f>IF(B854="","",IF(K854='Dados de Entrada'!$L$7,1,0))</f>
        <v/>
      </c>
      <c r="O854" s="26" t="str">
        <f t="shared" si="76"/>
        <v/>
      </c>
      <c r="P854" s="110" t="str">
        <f>IF(B854="","",'Dados de Entrada'!$L$7)</f>
        <v/>
      </c>
      <c r="Q854" s="103" t="str">
        <f t="shared" si="72"/>
        <v/>
      </c>
      <c r="U854" s="18"/>
    </row>
    <row r="855" spans="1:21" ht="14.25" customHeight="1" x14ac:dyDescent="0.25">
      <c r="A855" s="18"/>
      <c r="B855" s="99" t="str">
        <f>IF(AND(YEAR('Dados de Entrada'!N845)&gt;=$D$18,YEAR('Dados de Entrada'!N845)&lt;=$D$19),'Dados de Entrada'!N845,"")</f>
        <v/>
      </c>
      <c r="C855" s="100" t="str">
        <f t="shared" si="73"/>
        <v/>
      </c>
      <c r="D855" s="97" t="str">
        <f>IF(B855="","",IFERROR(
INDEX('Dados de Entrada'!$K$13:$K$35,MATCH(C855,'Dados de Entrada'!$J$13:$J$35,0)),
INDEX('Dados de Entrada'!$K$13:$K$35,MATCH(C855,'Dados de Entrada'!$J$13:$J$35,1))+
(C855-INDEX('Dados de Entrada'!$J$13:$J$35,MATCH(C855,'Dados de Entrada'!$J$13:$J$35,1)))*
(INDEX('Dados de Entrada'!$K$13:$K$35,MATCH(C855,'Dados de Entrada'!$J$13:$J$35,1)+1)-INDEX('Dados de Entrada'!$K$13:$K$35,MATCH(C855,'Dados de Entrada'!$J$13:$J$35,1)))/
(INDEX('Dados de Entrada'!$J$13:$J$35,MATCH(C855,'Dados de Entrada'!$J$13:$J$35,1)+1)-INDEX('Dados de Entrada'!$J$13:$J$35,MATCH(C855,'Dados de Entrada'!$J$13:$J$35,1)))
))</f>
        <v/>
      </c>
      <c r="E855" s="101" t="str">
        <f>IF(B855="","",('Dados de Entrada'!O845/'Dados de Entrada'!$Q$6)*'Dados de Entrada'!$L$4)</f>
        <v/>
      </c>
      <c r="F855" s="101" t="str">
        <f t="shared" si="74"/>
        <v/>
      </c>
      <c r="G855" s="101" t="str">
        <f>IF(B855="","",VLOOKUP(MONTH(B855),Retiradas!$P$3:$S$14,3,FALSE))</f>
        <v/>
      </c>
      <c r="H855" s="137" t="str">
        <f>IF(B855="","",(VLOOKUP(MONTH(B855),Evaporação!$D$5:$F$16,3,FALSE)/(1000*3600*24*VLOOKUP(MONTH(B855),'Dados de Entrada'!$T$11:$V$22,3,FALSE)))*Simulação!D855)</f>
        <v/>
      </c>
      <c r="I855" s="146"/>
      <c r="J855" s="138" t="str">
        <f>IF(B855="","",(E855+I855-F855-G855-H855)*3600*24*VLOOKUP(MONTH(B855),'Dados de Entrada'!$T$11:$V$22,3,FALSE))</f>
        <v/>
      </c>
      <c r="K855" s="100" t="str">
        <f>IF(B855="","",IF(J855+K854&lt;'Dados de Entrada'!$G$7,IF(Simulação!J855+K854&lt;'Dados de Entrada'!$L$7,'Dados de Entrada'!$L$7,J855+K854),'Dados de Entrada'!$G$7))</f>
        <v/>
      </c>
      <c r="L855" s="101" t="str">
        <f>IF(B855="","",IF(AND(J855&gt;0,K855='Dados de Entrada'!$G$7),(J855/(3600*24*VLOOKUP(MONTH(B855),'Dados de Entrada'!$T$11:$V$22,3,FALSE))),0))</f>
        <v/>
      </c>
      <c r="M855" s="26" t="str">
        <f t="shared" si="75"/>
        <v/>
      </c>
      <c r="N855" s="102" t="str">
        <f>IF(B855="","",IF(K855='Dados de Entrada'!$L$7,1,0))</f>
        <v/>
      </c>
      <c r="O855" s="26" t="str">
        <f t="shared" si="76"/>
        <v/>
      </c>
      <c r="P855" s="110" t="str">
        <f>IF(B855="","",'Dados de Entrada'!$L$7)</f>
        <v/>
      </c>
      <c r="Q855" s="103" t="str">
        <f t="shared" ref="Q855:Q918" si="77">IF(B855&lt;&gt;"",Q854+1,"")</f>
        <v/>
      </c>
      <c r="U855" s="18"/>
    </row>
    <row r="856" spans="1:21" ht="14.25" customHeight="1" x14ac:dyDescent="0.25">
      <c r="A856" s="18"/>
      <c r="B856" s="99" t="str">
        <f>IF(AND(YEAR('Dados de Entrada'!N846)&gt;=$D$18,YEAR('Dados de Entrada'!N846)&lt;=$D$19),'Dados de Entrada'!N846,"")</f>
        <v/>
      </c>
      <c r="C856" s="100" t="str">
        <f t="shared" si="73"/>
        <v/>
      </c>
      <c r="D856" s="97" t="str">
        <f>IF(B856="","",IFERROR(
INDEX('Dados de Entrada'!$K$13:$K$35,MATCH(C856,'Dados de Entrada'!$J$13:$J$35,0)),
INDEX('Dados de Entrada'!$K$13:$K$35,MATCH(C856,'Dados de Entrada'!$J$13:$J$35,1))+
(C856-INDEX('Dados de Entrada'!$J$13:$J$35,MATCH(C856,'Dados de Entrada'!$J$13:$J$35,1)))*
(INDEX('Dados de Entrada'!$K$13:$K$35,MATCH(C856,'Dados de Entrada'!$J$13:$J$35,1)+1)-INDEX('Dados de Entrada'!$K$13:$K$35,MATCH(C856,'Dados de Entrada'!$J$13:$J$35,1)))/
(INDEX('Dados de Entrada'!$J$13:$J$35,MATCH(C856,'Dados de Entrada'!$J$13:$J$35,1)+1)-INDEX('Dados de Entrada'!$J$13:$J$35,MATCH(C856,'Dados de Entrada'!$J$13:$J$35,1)))
))</f>
        <v/>
      </c>
      <c r="E856" s="101" t="str">
        <f>IF(B856="","",('Dados de Entrada'!O846/'Dados de Entrada'!$Q$6)*'Dados de Entrada'!$L$4)</f>
        <v/>
      </c>
      <c r="F856" s="101" t="str">
        <f t="shared" si="74"/>
        <v/>
      </c>
      <c r="G856" s="101" t="str">
        <f>IF(B856="","",VLOOKUP(MONTH(B856),Retiradas!$P$3:$S$14,3,FALSE))</f>
        <v/>
      </c>
      <c r="H856" s="137" t="str">
        <f>IF(B856="","",(VLOOKUP(MONTH(B856),Evaporação!$D$5:$F$16,3,FALSE)/(1000*3600*24*VLOOKUP(MONTH(B856),'Dados de Entrada'!$T$11:$V$22,3,FALSE)))*Simulação!D856)</f>
        <v/>
      </c>
      <c r="I856" s="146"/>
      <c r="J856" s="138" t="str">
        <f>IF(B856="","",(E856+I856-F856-G856-H856)*3600*24*VLOOKUP(MONTH(B856),'Dados de Entrada'!$T$11:$V$22,3,FALSE))</f>
        <v/>
      </c>
      <c r="K856" s="100" t="str">
        <f>IF(B856="","",IF(J856+K855&lt;'Dados de Entrada'!$G$7,IF(Simulação!J856+K855&lt;'Dados de Entrada'!$L$7,'Dados de Entrada'!$L$7,J856+K855),'Dados de Entrada'!$G$7))</f>
        <v/>
      </c>
      <c r="L856" s="101" t="str">
        <f>IF(B856="","",IF(AND(J856&gt;0,K856='Dados de Entrada'!$G$7),(J856/(3600*24*VLOOKUP(MONTH(B856),'Dados de Entrada'!$T$11:$V$22,3,FALSE))),0))</f>
        <v/>
      </c>
      <c r="M856" s="26" t="str">
        <f t="shared" si="75"/>
        <v/>
      </c>
      <c r="N856" s="102" t="str">
        <f>IF(B856="","",IF(K856='Dados de Entrada'!$L$7,1,0))</f>
        <v/>
      </c>
      <c r="O856" s="26" t="str">
        <f t="shared" si="76"/>
        <v/>
      </c>
      <c r="P856" s="110" t="str">
        <f>IF(B856="","",'Dados de Entrada'!$L$7)</f>
        <v/>
      </c>
      <c r="Q856" s="103" t="str">
        <f t="shared" si="77"/>
        <v/>
      </c>
      <c r="U856" s="18"/>
    </row>
    <row r="857" spans="1:21" ht="14.25" customHeight="1" x14ac:dyDescent="0.25">
      <c r="A857" s="18"/>
      <c r="B857" s="99" t="str">
        <f>IF(AND(YEAR('Dados de Entrada'!N847)&gt;=$D$18,YEAR('Dados de Entrada'!N847)&lt;=$D$19),'Dados de Entrada'!N847,"")</f>
        <v/>
      </c>
      <c r="C857" s="100" t="str">
        <f t="shared" si="73"/>
        <v/>
      </c>
      <c r="D857" s="97" t="str">
        <f>IF(B857="","",IFERROR(
INDEX('Dados de Entrada'!$K$13:$K$35,MATCH(C857,'Dados de Entrada'!$J$13:$J$35,0)),
INDEX('Dados de Entrada'!$K$13:$K$35,MATCH(C857,'Dados de Entrada'!$J$13:$J$35,1))+
(C857-INDEX('Dados de Entrada'!$J$13:$J$35,MATCH(C857,'Dados de Entrada'!$J$13:$J$35,1)))*
(INDEX('Dados de Entrada'!$K$13:$K$35,MATCH(C857,'Dados de Entrada'!$J$13:$J$35,1)+1)-INDEX('Dados de Entrada'!$K$13:$K$35,MATCH(C857,'Dados de Entrada'!$J$13:$J$35,1)))/
(INDEX('Dados de Entrada'!$J$13:$J$35,MATCH(C857,'Dados de Entrada'!$J$13:$J$35,1)+1)-INDEX('Dados de Entrada'!$J$13:$J$35,MATCH(C857,'Dados de Entrada'!$J$13:$J$35,1)))
))</f>
        <v/>
      </c>
      <c r="E857" s="101" t="str">
        <f>IF(B857="","",('Dados de Entrada'!O847/'Dados de Entrada'!$Q$6)*'Dados de Entrada'!$L$4)</f>
        <v/>
      </c>
      <c r="F857" s="101" t="str">
        <f t="shared" si="74"/>
        <v/>
      </c>
      <c r="G857" s="101" t="str">
        <f>IF(B857="","",VLOOKUP(MONTH(B857),Retiradas!$P$3:$S$14,3,FALSE))</f>
        <v/>
      </c>
      <c r="H857" s="137" t="str">
        <f>IF(B857="","",(VLOOKUP(MONTH(B857),Evaporação!$D$5:$F$16,3,FALSE)/(1000*3600*24*VLOOKUP(MONTH(B857),'Dados de Entrada'!$T$11:$V$22,3,FALSE)))*Simulação!D857)</f>
        <v/>
      </c>
      <c r="I857" s="146"/>
      <c r="J857" s="138" t="str">
        <f>IF(B857="","",(E857+I857-F857-G857-H857)*3600*24*VLOOKUP(MONTH(B857),'Dados de Entrada'!$T$11:$V$22,3,FALSE))</f>
        <v/>
      </c>
      <c r="K857" s="100" t="str">
        <f>IF(B857="","",IF(J857+K856&lt;'Dados de Entrada'!$G$7,IF(Simulação!J857+K856&lt;'Dados de Entrada'!$L$7,'Dados de Entrada'!$L$7,J857+K856),'Dados de Entrada'!$G$7))</f>
        <v/>
      </c>
      <c r="L857" s="101" t="str">
        <f>IF(B857="","",IF(AND(J857&gt;0,K857='Dados de Entrada'!$G$7),(J857/(3600*24*VLOOKUP(MONTH(B857),'Dados de Entrada'!$T$11:$V$22,3,FALSE))),0))</f>
        <v/>
      </c>
      <c r="M857" s="26" t="str">
        <f t="shared" si="75"/>
        <v/>
      </c>
      <c r="N857" s="102" t="str">
        <f>IF(B857="","",IF(K857='Dados de Entrada'!$L$7,1,0))</f>
        <v/>
      </c>
      <c r="O857" s="26" t="str">
        <f t="shared" si="76"/>
        <v/>
      </c>
      <c r="P857" s="110" t="str">
        <f>IF(B857="","",'Dados de Entrada'!$L$7)</f>
        <v/>
      </c>
      <c r="Q857" s="103" t="str">
        <f t="shared" si="77"/>
        <v/>
      </c>
      <c r="U857" s="18"/>
    </row>
    <row r="858" spans="1:21" ht="14.25" customHeight="1" x14ac:dyDescent="0.25">
      <c r="A858" s="18"/>
      <c r="B858" s="99" t="str">
        <f>IF(AND(YEAR('Dados de Entrada'!N848)&gt;=$D$18,YEAR('Dados de Entrada'!N848)&lt;=$D$19),'Dados de Entrada'!N848,"")</f>
        <v/>
      </c>
      <c r="C858" s="100" t="str">
        <f t="shared" si="73"/>
        <v/>
      </c>
      <c r="D858" s="97" t="str">
        <f>IF(B858="","",IFERROR(
INDEX('Dados de Entrada'!$K$13:$K$35,MATCH(C858,'Dados de Entrada'!$J$13:$J$35,0)),
INDEX('Dados de Entrada'!$K$13:$K$35,MATCH(C858,'Dados de Entrada'!$J$13:$J$35,1))+
(C858-INDEX('Dados de Entrada'!$J$13:$J$35,MATCH(C858,'Dados de Entrada'!$J$13:$J$35,1)))*
(INDEX('Dados de Entrada'!$K$13:$K$35,MATCH(C858,'Dados de Entrada'!$J$13:$J$35,1)+1)-INDEX('Dados de Entrada'!$K$13:$K$35,MATCH(C858,'Dados de Entrada'!$J$13:$J$35,1)))/
(INDEX('Dados de Entrada'!$J$13:$J$35,MATCH(C858,'Dados de Entrada'!$J$13:$J$35,1)+1)-INDEX('Dados de Entrada'!$J$13:$J$35,MATCH(C858,'Dados de Entrada'!$J$13:$J$35,1)))
))</f>
        <v/>
      </c>
      <c r="E858" s="101" t="str">
        <f>IF(B858="","",('Dados de Entrada'!O848/'Dados de Entrada'!$Q$6)*'Dados de Entrada'!$L$4)</f>
        <v/>
      </c>
      <c r="F858" s="101" t="str">
        <f t="shared" si="74"/>
        <v/>
      </c>
      <c r="G858" s="101" t="str">
        <f>IF(B858="","",VLOOKUP(MONTH(B858),Retiradas!$P$3:$S$14,3,FALSE))</f>
        <v/>
      </c>
      <c r="H858" s="137" t="str">
        <f>IF(B858="","",(VLOOKUP(MONTH(B858),Evaporação!$D$5:$F$16,3,FALSE)/(1000*3600*24*VLOOKUP(MONTH(B858),'Dados de Entrada'!$T$11:$V$22,3,FALSE)))*Simulação!D858)</f>
        <v/>
      </c>
      <c r="I858" s="146"/>
      <c r="J858" s="138" t="str">
        <f>IF(B858="","",(E858+I858-F858-G858-H858)*3600*24*VLOOKUP(MONTH(B858),'Dados de Entrada'!$T$11:$V$22,3,FALSE))</f>
        <v/>
      </c>
      <c r="K858" s="100" t="str">
        <f>IF(B858="","",IF(J858+K857&lt;'Dados de Entrada'!$G$7,IF(Simulação!J858+K857&lt;'Dados de Entrada'!$L$7,'Dados de Entrada'!$L$7,J858+K857),'Dados de Entrada'!$G$7))</f>
        <v/>
      </c>
      <c r="L858" s="101" t="str">
        <f>IF(B858="","",IF(AND(J858&gt;0,K858='Dados de Entrada'!$G$7),(J858/(3600*24*VLOOKUP(MONTH(B858),'Dados de Entrada'!$T$11:$V$22,3,FALSE))),0))</f>
        <v/>
      </c>
      <c r="M858" s="26" t="str">
        <f t="shared" si="75"/>
        <v/>
      </c>
      <c r="N858" s="102" t="str">
        <f>IF(B858="","",IF(K858='Dados de Entrada'!$L$7,1,0))</f>
        <v/>
      </c>
      <c r="O858" s="26" t="str">
        <f t="shared" si="76"/>
        <v/>
      </c>
      <c r="P858" s="110" t="str">
        <f>IF(B858="","",'Dados de Entrada'!$L$7)</f>
        <v/>
      </c>
      <c r="Q858" s="103" t="str">
        <f t="shared" si="77"/>
        <v/>
      </c>
      <c r="U858" s="18"/>
    </row>
    <row r="859" spans="1:21" ht="14.25" customHeight="1" x14ac:dyDescent="0.25">
      <c r="A859" s="18"/>
      <c r="B859" s="99" t="str">
        <f>IF(AND(YEAR('Dados de Entrada'!N849)&gt;=$D$18,YEAR('Dados de Entrada'!N849)&lt;=$D$19),'Dados de Entrada'!N849,"")</f>
        <v/>
      </c>
      <c r="C859" s="100" t="str">
        <f t="shared" si="73"/>
        <v/>
      </c>
      <c r="D859" s="97" t="str">
        <f>IF(B859="","",IFERROR(
INDEX('Dados de Entrada'!$K$13:$K$35,MATCH(C859,'Dados de Entrada'!$J$13:$J$35,0)),
INDEX('Dados de Entrada'!$K$13:$K$35,MATCH(C859,'Dados de Entrada'!$J$13:$J$35,1))+
(C859-INDEX('Dados de Entrada'!$J$13:$J$35,MATCH(C859,'Dados de Entrada'!$J$13:$J$35,1)))*
(INDEX('Dados de Entrada'!$K$13:$K$35,MATCH(C859,'Dados de Entrada'!$J$13:$J$35,1)+1)-INDEX('Dados de Entrada'!$K$13:$K$35,MATCH(C859,'Dados de Entrada'!$J$13:$J$35,1)))/
(INDEX('Dados de Entrada'!$J$13:$J$35,MATCH(C859,'Dados de Entrada'!$J$13:$J$35,1)+1)-INDEX('Dados de Entrada'!$J$13:$J$35,MATCH(C859,'Dados de Entrada'!$J$13:$J$35,1)))
))</f>
        <v/>
      </c>
      <c r="E859" s="101" t="str">
        <f>IF(B859="","",('Dados de Entrada'!O849/'Dados de Entrada'!$Q$6)*'Dados de Entrada'!$L$4)</f>
        <v/>
      </c>
      <c r="F859" s="101" t="str">
        <f t="shared" si="74"/>
        <v/>
      </c>
      <c r="G859" s="101" t="str">
        <f>IF(B859="","",VLOOKUP(MONTH(B859),Retiradas!$P$3:$S$14,3,FALSE))</f>
        <v/>
      </c>
      <c r="H859" s="137" t="str">
        <f>IF(B859="","",(VLOOKUP(MONTH(B859),Evaporação!$D$5:$F$16,3,FALSE)/(1000*3600*24*VLOOKUP(MONTH(B859),'Dados de Entrada'!$T$11:$V$22,3,FALSE)))*Simulação!D859)</f>
        <v/>
      </c>
      <c r="I859" s="146"/>
      <c r="J859" s="138" t="str">
        <f>IF(B859="","",(E859+I859-F859-G859-H859)*3600*24*VLOOKUP(MONTH(B859),'Dados de Entrada'!$T$11:$V$22,3,FALSE))</f>
        <v/>
      </c>
      <c r="K859" s="100" t="str">
        <f>IF(B859="","",IF(J859+K858&lt;'Dados de Entrada'!$G$7,IF(Simulação!J859+K858&lt;'Dados de Entrada'!$L$7,'Dados de Entrada'!$L$7,J859+K858),'Dados de Entrada'!$G$7))</f>
        <v/>
      </c>
      <c r="L859" s="101" t="str">
        <f>IF(B859="","",IF(AND(J859&gt;0,K859='Dados de Entrada'!$G$7),(J859/(3600*24*VLOOKUP(MONTH(B859),'Dados de Entrada'!$T$11:$V$22,3,FALSE))),0))</f>
        <v/>
      </c>
      <c r="M859" s="26" t="str">
        <f t="shared" si="75"/>
        <v/>
      </c>
      <c r="N859" s="102" t="str">
        <f>IF(B859="","",IF(K859='Dados de Entrada'!$L$7,1,0))</f>
        <v/>
      </c>
      <c r="O859" s="26" t="str">
        <f t="shared" si="76"/>
        <v/>
      </c>
      <c r="P859" s="110" t="str">
        <f>IF(B859="","",'Dados de Entrada'!$L$7)</f>
        <v/>
      </c>
      <c r="Q859" s="103" t="str">
        <f t="shared" si="77"/>
        <v/>
      </c>
      <c r="U859" s="18"/>
    </row>
    <row r="860" spans="1:21" ht="14.25" customHeight="1" x14ac:dyDescent="0.25">
      <c r="A860" s="18"/>
      <c r="B860" s="99" t="str">
        <f>IF(AND(YEAR('Dados de Entrada'!N850)&gt;=$D$18,YEAR('Dados de Entrada'!N850)&lt;=$D$19),'Dados de Entrada'!N850,"")</f>
        <v/>
      </c>
      <c r="C860" s="100" t="str">
        <f t="shared" si="73"/>
        <v/>
      </c>
      <c r="D860" s="97" t="str">
        <f>IF(B860="","",IFERROR(
INDEX('Dados de Entrada'!$K$13:$K$35,MATCH(C860,'Dados de Entrada'!$J$13:$J$35,0)),
INDEX('Dados de Entrada'!$K$13:$K$35,MATCH(C860,'Dados de Entrada'!$J$13:$J$35,1))+
(C860-INDEX('Dados de Entrada'!$J$13:$J$35,MATCH(C860,'Dados de Entrada'!$J$13:$J$35,1)))*
(INDEX('Dados de Entrada'!$K$13:$K$35,MATCH(C860,'Dados de Entrada'!$J$13:$J$35,1)+1)-INDEX('Dados de Entrada'!$K$13:$K$35,MATCH(C860,'Dados de Entrada'!$J$13:$J$35,1)))/
(INDEX('Dados de Entrada'!$J$13:$J$35,MATCH(C860,'Dados de Entrada'!$J$13:$J$35,1)+1)-INDEX('Dados de Entrada'!$J$13:$J$35,MATCH(C860,'Dados de Entrada'!$J$13:$J$35,1)))
))</f>
        <v/>
      </c>
      <c r="E860" s="101" t="str">
        <f>IF(B860="","",('Dados de Entrada'!O850/'Dados de Entrada'!$Q$6)*'Dados de Entrada'!$L$4)</f>
        <v/>
      </c>
      <c r="F860" s="101" t="str">
        <f t="shared" si="74"/>
        <v/>
      </c>
      <c r="G860" s="101" t="str">
        <f>IF(B860="","",VLOOKUP(MONTH(B860),Retiradas!$P$3:$S$14,3,FALSE))</f>
        <v/>
      </c>
      <c r="H860" s="137" t="str">
        <f>IF(B860="","",(VLOOKUP(MONTH(B860),Evaporação!$D$5:$F$16,3,FALSE)/(1000*3600*24*VLOOKUP(MONTH(B860),'Dados de Entrada'!$T$11:$V$22,3,FALSE)))*Simulação!D860)</f>
        <v/>
      </c>
      <c r="I860" s="146"/>
      <c r="J860" s="138" t="str">
        <f>IF(B860="","",(E860+I860-F860-G860-H860)*3600*24*VLOOKUP(MONTH(B860),'Dados de Entrada'!$T$11:$V$22,3,FALSE))</f>
        <v/>
      </c>
      <c r="K860" s="100" t="str">
        <f>IF(B860="","",IF(J860+K859&lt;'Dados de Entrada'!$G$7,IF(Simulação!J860+K859&lt;'Dados de Entrada'!$L$7,'Dados de Entrada'!$L$7,J860+K859),'Dados de Entrada'!$G$7))</f>
        <v/>
      </c>
      <c r="L860" s="101" t="str">
        <f>IF(B860="","",IF(AND(J860&gt;0,K860='Dados de Entrada'!$G$7),(J860/(3600*24*VLOOKUP(MONTH(B860),'Dados de Entrada'!$T$11:$V$22,3,FALSE))),0))</f>
        <v/>
      </c>
      <c r="M860" s="26" t="str">
        <f t="shared" si="75"/>
        <v/>
      </c>
      <c r="N860" s="102" t="str">
        <f>IF(B860="","",IF(K860='Dados de Entrada'!$L$7,1,0))</f>
        <v/>
      </c>
      <c r="O860" s="26" t="str">
        <f t="shared" si="76"/>
        <v/>
      </c>
      <c r="P860" s="110" t="str">
        <f>IF(B860="","",'Dados de Entrada'!$L$7)</f>
        <v/>
      </c>
      <c r="Q860" s="103" t="str">
        <f t="shared" si="77"/>
        <v/>
      </c>
      <c r="U860" s="18"/>
    </row>
    <row r="861" spans="1:21" ht="14.25" customHeight="1" x14ac:dyDescent="0.25">
      <c r="A861" s="18"/>
      <c r="B861" s="99" t="str">
        <f>IF(AND(YEAR('Dados de Entrada'!N851)&gt;=$D$18,YEAR('Dados de Entrada'!N851)&lt;=$D$19),'Dados de Entrada'!N851,"")</f>
        <v/>
      </c>
      <c r="C861" s="100" t="str">
        <f t="shared" si="73"/>
        <v/>
      </c>
      <c r="D861" s="97" t="str">
        <f>IF(B861="","",IFERROR(
INDEX('Dados de Entrada'!$K$13:$K$35,MATCH(C861,'Dados de Entrada'!$J$13:$J$35,0)),
INDEX('Dados de Entrada'!$K$13:$K$35,MATCH(C861,'Dados de Entrada'!$J$13:$J$35,1))+
(C861-INDEX('Dados de Entrada'!$J$13:$J$35,MATCH(C861,'Dados de Entrada'!$J$13:$J$35,1)))*
(INDEX('Dados de Entrada'!$K$13:$K$35,MATCH(C861,'Dados de Entrada'!$J$13:$J$35,1)+1)-INDEX('Dados de Entrada'!$K$13:$K$35,MATCH(C861,'Dados de Entrada'!$J$13:$J$35,1)))/
(INDEX('Dados de Entrada'!$J$13:$J$35,MATCH(C861,'Dados de Entrada'!$J$13:$J$35,1)+1)-INDEX('Dados de Entrada'!$J$13:$J$35,MATCH(C861,'Dados de Entrada'!$J$13:$J$35,1)))
))</f>
        <v/>
      </c>
      <c r="E861" s="101" t="str">
        <f>IF(B861="","",('Dados de Entrada'!O851/'Dados de Entrada'!$Q$6)*'Dados de Entrada'!$L$4)</f>
        <v/>
      </c>
      <c r="F861" s="101" t="str">
        <f t="shared" si="74"/>
        <v/>
      </c>
      <c r="G861" s="101" t="str">
        <f>IF(B861="","",VLOOKUP(MONTH(B861),Retiradas!$P$3:$S$14,3,FALSE))</f>
        <v/>
      </c>
      <c r="H861" s="137" t="str">
        <f>IF(B861="","",(VLOOKUP(MONTH(B861),Evaporação!$D$5:$F$16,3,FALSE)/(1000*3600*24*VLOOKUP(MONTH(B861),'Dados de Entrada'!$T$11:$V$22,3,FALSE)))*Simulação!D861)</f>
        <v/>
      </c>
      <c r="I861" s="146"/>
      <c r="J861" s="138" t="str">
        <f>IF(B861="","",(E861+I861-F861-G861-H861)*3600*24*VLOOKUP(MONTH(B861),'Dados de Entrada'!$T$11:$V$22,3,FALSE))</f>
        <v/>
      </c>
      <c r="K861" s="100" t="str">
        <f>IF(B861="","",IF(J861+K860&lt;'Dados de Entrada'!$G$7,IF(Simulação!J861+K860&lt;'Dados de Entrada'!$L$7,'Dados de Entrada'!$L$7,J861+K860),'Dados de Entrada'!$G$7))</f>
        <v/>
      </c>
      <c r="L861" s="101" t="str">
        <f>IF(B861="","",IF(AND(J861&gt;0,K861='Dados de Entrada'!$G$7),(J861/(3600*24*VLOOKUP(MONTH(B861),'Dados de Entrada'!$T$11:$V$22,3,FALSE))),0))</f>
        <v/>
      </c>
      <c r="M861" s="26" t="str">
        <f t="shared" si="75"/>
        <v/>
      </c>
      <c r="N861" s="102" t="str">
        <f>IF(B861="","",IF(K861='Dados de Entrada'!$L$7,1,0))</f>
        <v/>
      </c>
      <c r="O861" s="26" t="str">
        <f t="shared" si="76"/>
        <v/>
      </c>
      <c r="P861" s="110" t="str">
        <f>IF(B861="","",'Dados de Entrada'!$L$7)</f>
        <v/>
      </c>
      <c r="Q861" s="103" t="str">
        <f t="shared" si="77"/>
        <v/>
      </c>
      <c r="U861" s="18"/>
    </row>
    <row r="862" spans="1:21" ht="14.25" customHeight="1" x14ac:dyDescent="0.25">
      <c r="A862" s="18"/>
      <c r="B862" s="99" t="str">
        <f>IF(AND(YEAR('Dados de Entrada'!N852)&gt;=$D$18,YEAR('Dados de Entrada'!N852)&lt;=$D$19),'Dados de Entrada'!N852,"")</f>
        <v/>
      </c>
      <c r="C862" s="100" t="str">
        <f t="shared" si="73"/>
        <v/>
      </c>
      <c r="D862" s="97" t="str">
        <f>IF(B862="","",IFERROR(
INDEX('Dados de Entrada'!$K$13:$K$35,MATCH(C862,'Dados de Entrada'!$J$13:$J$35,0)),
INDEX('Dados de Entrada'!$K$13:$K$35,MATCH(C862,'Dados de Entrada'!$J$13:$J$35,1))+
(C862-INDEX('Dados de Entrada'!$J$13:$J$35,MATCH(C862,'Dados de Entrada'!$J$13:$J$35,1)))*
(INDEX('Dados de Entrada'!$K$13:$K$35,MATCH(C862,'Dados de Entrada'!$J$13:$J$35,1)+1)-INDEX('Dados de Entrada'!$K$13:$K$35,MATCH(C862,'Dados de Entrada'!$J$13:$J$35,1)))/
(INDEX('Dados de Entrada'!$J$13:$J$35,MATCH(C862,'Dados de Entrada'!$J$13:$J$35,1)+1)-INDEX('Dados de Entrada'!$J$13:$J$35,MATCH(C862,'Dados de Entrada'!$J$13:$J$35,1)))
))</f>
        <v/>
      </c>
      <c r="E862" s="101" t="str">
        <f>IF(B862="","",('Dados de Entrada'!O852/'Dados de Entrada'!$Q$6)*'Dados de Entrada'!$L$4)</f>
        <v/>
      </c>
      <c r="F862" s="101" t="str">
        <f t="shared" si="74"/>
        <v/>
      </c>
      <c r="G862" s="101" t="str">
        <f>IF(B862="","",VLOOKUP(MONTH(B862),Retiradas!$P$3:$S$14,3,FALSE))</f>
        <v/>
      </c>
      <c r="H862" s="137" t="str">
        <f>IF(B862="","",(VLOOKUP(MONTH(B862),Evaporação!$D$5:$F$16,3,FALSE)/(1000*3600*24*VLOOKUP(MONTH(B862),'Dados de Entrada'!$T$11:$V$22,3,FALSE)))*Simulação!D862)</f>
        <v/>
      </c>
      <c r="I862" s="146"/>
      <c r="J862" s="138" t="str">
        <f>IF(B862="","",(E862+I862-F862-G862-H862)*3600*24*VLOOKUP(MONTH(B862),'Dados de Entrada'!$T$11:$V$22,3,FALSE))</f>
        <v/>
      </c>
      <c r="K862" s="100" t="str">
        <f>IF(B862="","",IF(J862+K861&lt;'Dados de Entrada'!$G$7,IF(Simulação!J862+K861&lt;'Dados de Entrada'!$L$7,'Dados de Entrada'!$L$7,J862+K861),'Dados de Entrada'!$G$7))</f>
        <v/>
      </c>
      <c r="L862" s="101" t="str">
        <f>IF(B862="","",IF(AND(J862&gt;0,K862='Dados de Entrada'!$G$7),(J862/(3600*24*VLOOKUP(MONTH(B862),'Dados de Entrada'!$T$11:$V$22,3,FALSE))),0))</f>
        <v/>
      </c>
      <c r="M862" s="26" t="str">
        <f t="shared" si="75"/>
        <v/>
      </c>
      <c r="N862" s="102" t="str">
        <f>IF(B862="","",IF(K862='Dados de Entrada'!$L$7,1,0))</f>
        <v/>
      </c>
      <c r="O862" s="26" t="str">
        <f t="shared" si="76"/>
        <v/>
      </c>
      <c r="P862" s="110" t="str">
        <f>IF(B862="","",'Dados de Entrada'!$L$7)</f>
        <v/>
      </c>
      <c r="Q862" s="103" t="str">
        <f t="shared" si="77"/>
        <v/>
      </c>
      <c r="U862" s="18"/>
    </row>
    <row r="863" spans="1:21" ht="14.25" customHeight="1" x14ac:dyDescent="0.25">
      <c r="A863" s="18"/>
      <c r="B863" s="99" t="str">
        <f>IF(AND(YEAR('Dados de Entrada'!N853)&gt;=$D$18,YEAR('Dados de Entrada'!N853)&lt;=$D$19),'Dados de Entrada'!N853,"")</f>
        <v/>
      </c>
      <c r="C863" s="100" t="str">
        <f t="shared" si="73"/>
        <v/>
      </c>
      <c r="D863" s="97" t="str">
        <f>IF(B863="","",IFERROR(
INDEX('Dados de Entrada'!$K$13:$K$35,MATCH(C863,'Dados de Entrada'!$J$13:$J$35,0)),
INDEX('Dados de Entrada'!$K$13:$K$35,MATCH(C863,'Dados de Entrada'!$J$13:$J$35,1))+
(C863-INDEX('Dados de Entrada'!$J$13:$J$35,MATCH(C863,'Dados de Entrada'!$J$13:$J$35,1)))*
(INDEX('Dados de Entrada'!$K$13:$K$35,MATCH(C863,'Dados de Entrada'!$J$13:$J$35,1)+1)-INDEX('Dados de Entrada'!$K$13:$K$35,MATCH(C863,'Dados de Entrada'!$J$13:$J$35,1)))/
(INDEX('Dados de Entrada'!$J$13:$J$35,MATCH(C863,'Dados de Entrada'!$J$13:$J$35,1)+1)-INDEX('Dados de Entrada'!$J$13:$J$35,MATCH(C863,'Dados de Entrada'!$J$13:$J$35,1)))
))</f>
        <v/>
      </c>
      <c r="E863" s="101" t="str">
        <f>IF(B863="","",('Dados de Entrada'!O853/'Dados de Entrada'!$Q$6)*'Dados de Entrada'!$L$4)</f>
        <v/>
      </c>
      <c r="F863" s="101" t="str">
        <f t="shared" si="74"/>
        <v/>
      </c>
      <c r="G863" s="101" t="str">
        <f>IF(B863="","",VLOOKUP(MONTH(B863),Retiradas!$P$3:$S$14,3,FALSE))</f>
        <v/>
      </c>
      <c r="H863" s="137" t="str">
        <f>IF(B863="","",(VLOOKUP(MONTH(B863),Evaporação!$D$5:$F$16,3,FALSE)/(1000*3600*24*VLOOKUP(MONTH(B863),'Dados de Entrada'!$T$11:$V$22,3,FALSE)))*Simulação!D863)</f>
        <v/>
      </c>
      <c r="I863" s="146"/>
      <c r="J863" s="138" t="str">
        <f>IF(B863="","",(E863+I863-F863-G863-H863)*3600*24*VLOOKUP(MONTH(B863),'Dados de Entrada'!$T$11:$V$22,3,FALSE))</f>
        <v/>
      </c>
      <c r="K863" s="100" t="str">
        <f>IF(B863="","",IF(J863+K862&lt;'Dados de Entrada'!$G$7,IF(Simulação!J863+K862&lt;'Dados de Entrada'!$L$7,'Dados de Entrada'!$L$7,J863+K862),'Dados de Entrada'!$G$7))</f>
        <v/>
      </c>
      <c r="L863" s="101" t="str">
        <f>IF(B863="","",IF(AND(J863&gt;0,K863='Dados de Entrada'!$G$7),(J863/(3600*24*VLOOKUP(MONTH(B863),'Dados de Entrada'!$T$11:$V$22,3,FALSE))),0))</f>
        <v/>
      </c>
      <c r="M863" s="26" t="str">
        <f t="shared" si="75"/>
        <v/>
      </c>
      <c r="N863" s="102" t="str">
        <f>IF(B863="","",IF(K863='Dados de Entrada'!$L$7,1,0))</f>
        <v/>
      </c>
      <c r="O863" s="26" t="str">
        <f t="shared" si="76"/>
        <v/>
      </c>
      <c r="P863" s="110" t="str">
        <f>IF(B863="","",'Dados de Entrada'!$L$7)</f>
        <v/>
      </c>
      <c r="Q863" s="103" t="str">
        <f t="shared" si="77"/>
        <v/>
      </c>
      <c r="U863" s="18"/>
    </row>
    <row r="864" spans="1:21" ht="14.25" customHeight="1" x14ac:dyDescent="0.25">
      <c r="A864" s="18"/>
      <c r="B864" s="99" t="str">
        <f>IF(AND(YEAR('Dados de Entrada'!N854)&gt;=$D$18,YEAR('Dados de Entrada'!N854)&lt;=$D$19),'Dados de Entrada'!N854,"")</f>
        <v/>
      </c>
      <c r="C864" s="100" t="str">
        <f t="shared" si="73"/>
        <v/>
      </c>
      <c r="D864" s="97" t="str">
        <f>IF(B864="","",IFERROR(
INDEX('Dados de Entrada'!$K$13:$K$35,MATCH(C864,'Dados de Entrada'!$J$13:$J$35,0)),
INDEX('Dados de Entrada'!$K$13:$K$35,MATCH(C864,'Dados de Entrada'!$J$13:$J$35,1))+
(C864-INDEX('Dados de Entrada'!$J$13:$J$35,MATCH(C864,'Dados de Entrada'!$J$13:$J$35,1)))*
(INDEX('Dados de Entrada'!$K$13:$K$35,MATCH(C864,'Dados de Entrada'!$J$13:$J$35,1)+1)-INDEX('Dados de Entrada'!$K$13:$K$35,MATCH(C864,'Dados de Entrada'!$J$13:$J$35,1)))/
(INDEX('Dados de Entrada'!$J$13:$J$35,MATCH(C864,'Dados de Entrada'!$J$13:$J$35,1)+1)-INDEX('Dados de Entrada'!$J$13:$J$35,MATCH(C864,'Dados de Entrada'!$J$13:$J$35,1)))
))</f>
        <v/>
      </c>
      <c r="E864" s="101" t="str">
        <f>IF(B864="","",('Dados de Entrada'!O854/'Dados de Entrada'!$Q$6)*'Dados de Entrada'!$L$4)</f>
        <v/>
      </c>
      <c r="F864" s="101" t="str">
        <f t="shared" si="74"/>
        <v/>
      </c>
      <c r="G864" s="101" t="str">
        <f>IF(B864="","",VLOOKUP(MONTH(B864),Retiradas!$P$3:$S$14,3,FALSE))</f>
        <v/>
      </c>
      <c r="H864" s="137" t="str">
        <f>IF(B864="","",(VLOOKUP(MONTH(B864),Evaporação!$D$5:$F$16,3,FALSE)/(1000*3600*24*VLOOKUP(MONTH(B864),'Dados de Entrada'!$T$11:$V$22,3,FALSE)))*Simulação!D864)</f>
        <v/>
      </c>
      <c r="I864" s="146"/>
      <c r="J864" s="138" t="str">
        <f>IF(B864="","",(E864+I864-F864-G864-H864)*3600*24*VLOOKUP(MONTH(B864),'Dados de Entrada'!$T$11:$V$22,3,FALSE))</f>
        <v/>
      </c>
      <c r="K864" s="100" t="str">
        <f>IF(B864="","",IF(J864+K863&lt;'Dados de Entrada'!$G$7,IF(Simulação!J864+K863&lt;'Dados de Entrada'!$L$7,'Dados de Entrada'!$L$7,J864+K863),'Dados de Entrada'!$G$7))</f>
        <v/>
      </c>
      <c r="L864" s="101" t="str">
        <f>IF(B864="","",IF(AND(J864&gt;0,K864='Dados de Entrada'!$G$7),(J864/(3600*24*VLOOKUP(MONTH(B864),'Dados de Entrada'!$T$11:$V$22,3,FALSE))),0))</f>
        <v/>
      </c>
      <c r="M864" s="26" t="str">
        <f t="shared" si="75"/>
        <v/>
      </c>
      <c r="N864" s="102" t="str">
        <f>IF(B864="","",IF(K864='Dados de Entrada'!$L$7,1,0))</f>
        <v/>
      </c>
      <c r="O864" s="26" t="str">
        <f t="shared" si="76"/>
        <v/>
      </c>
      <c r="P864" s="110" t="str">
        <f>IF(B864="","",'Dados de Entrada'!$L$7)</f>
        <v/>
      </c>
      <c r="Q864" s="103" t="str">
        <f t="shared" si="77"/>
        <v/>
      </c>
      <c r="U864" s="18"/>
    </row>
    <row r="865" spans="1:21" ht="14.25" customHeight="1" x14ac:dyDescent="0.25">
      <c r="A865" s="18"/>
      <c r="B865" s="99" t="str">
        <f>IF(AND(YEAR('Dados de Entrada'!N855)&gt;=$D$18,YEAR('Dados de Entrada'!N855)&lt;=$D$19),'Dados de Entrada'!N855,"")</f>
        <v/>
      </c>
      <c r="C865" s="100" t="str">
        <f t="shared" si="73"/>
        <v/>
      </c>
      <c r="D865" s="97" t="str">
        <f>IF(B865="","",IFERROR(
INDEX('Dados de Entrada'!$K$13:$K$35,MATCH(C865,'Dados de Entrada'!$J$13:$J$35,0)),
INDEX('Dados de Entrada'!$K$13:$K$35,MATCH(C865,'Dados de Entrada'!$J$13:$J$35,1))+
(C865-INDEX('Dados de Entrada'!$J$13:$J$35,MATCH(C865,'Dados de Entrada'!$J$13:$J$35,1)))*
(INDEX('Dados de Entrada'!$K$13:$K$35,MATCH(C865,'Dados de Entrada'!$J$13:$J$35,1)+1)-INDEX('Dados de Entrada'!$K$13:$K$35,MATCH(C865,'Dados de Entrada'!$J$13:$J$35,1)))/
(INDEX('Dados de Entrada'!$J$13:$J$35,MATCH(C865,'Dados de Entrada'!$J$13:$J$35,1)+1)-INDEX('Dados de Entrada'!$J$13:$J$35,MATCH(C865,'Dados de Entrada'!$J$13:$J$35,1)))
))</f>
        <v/>
      </c>
      <c r="E865" s="101" t="str">
        <f>IF(B865="","",('Dados de Entrada'!O855/'Dados de Entrada'!$Q$6)*'Dados de Entrada'!$L$4)</f>
        <v/>
      </c>
      <c r="F865" s="101" t="str">
        <f t="shared" si="74"/>
        <v/>
      </c>
      <c r="G865" s="101" t="str">
        <f>IF(B865="","",VLOOKUP(MONTH(B865),Retiradas!$P$3:$S$14,3,FALSE))</f>
        <v/>
      </c>
      <c r="H865" s="137" t="str">
        <f>IF(B865="","",(VLOOKUP(MONTH(B865),Evaporação!$D$5:$F$16,3,FALSE)/(1000*3600*24*VLOOKUP(MONTH(B865),'Dados de Entrada'!$T$11:$V$22,3,FALSE)))*Simulação!D865)</f>
        <v/>
      </c>
      <c r="I865" s="146"/>
      <c r="J865" s="138" t="str">
        <f>IF(B865="","",(E865+I865-F865-G865-H865)*3600*24*VLOOKUP(MONTH(B865),'Dados de Entrada'!$T$11:$V$22,3,FALSE))</f>
        <v/>
      </c>
      <c r="K865" s="100" t="str">
        <f>IF(B865="","",IF(J865+K864&lt;'Dados de Entrada'!$G$7,IF(Simulação!J865+K864&lt;'Dados de Entrada'!$L$7,'Dados de Entrada'!$L$7,J865+K864),'Dados de Entrada'!$G$7))</f>
        <v/>
      </c>
      <c r="L865" s="101" t="str">
        <f>IF(B865="","",IF(AND(J865&gt;0,K865='Dados de Entrada'!$G$7),(J865/(3600*24*VLOOKUP(MONTH(B865),'Dados de Entrada'!$T$11:$V$22,3,FALSE))),0))</f>
        <v/>
      </c>
      <c r="M865" s="26" t="str">
        <f t="shared" si="75"/>
        <v/>
      </c>
      <c r="N865" s="102" t="str">
        <f>IF(B865="","",IF(K865='Dados de Entrada'!$L$7,1,0))</f>
        <v/>
      </c>
      <c r="O865" s="26" t="str">
        <f t="shared" si="76"/>
        <v/>
      </c>
      <c r="P865" s="110" t="str">
        <f>IF(B865="","",'Dados de Entrada'!$L$7)</f>
        <v/>
      </c>
      <c r="Q865" s="103" t="str">
        <f t="shared" si="77"/>
        <v/>
      </c>
      <c r="U865" s="18"/>
    </row>
    <row r="866" spans="1:21" ht="14.25" customHeight="1" x14ac:dyDescent="0.25">
      <c r="A866" s="18"/>
      <c r="B866" s="99" t="str">
        <f>IF(AND(YEAR('Dados de Entrada'!N856)&gt;=$D$18,YEAR('Dados de Entrada'!N856)&lt;=$D$19),'Dados de Entrada'!N856,"")</f>
        <v/>
      </c>
      <c r="C866" s="100" t="str">
        <f t="shared" si="73"/>
        <v/>
      </c>
      <c r="D866" s="97" t="str">
        <f>IF(B866="","",IFERROR(
INDEX('Dados de Entrada'!$K$13:$K$35,MATCH(C866,'Dados de Entrada'!$J$13:$J$35,0)),
INDEX('Dados de Entrada'!$K$13:$K$35,MATCH(C866,'Dados de Entrada'!$J$13:$J$35,1))+
(C866-INDEX('Dados de Entrada'!$J$13:$J$35,MATCH(C866,'Dados de Entrada'!$J$13:$J$35,1)))*
(INDEX('Dados de Entrada'!$K$13:$K$35,MATCH(C866,'Dados de Entrada'!$J$13:$J$35,1)+1)-INDEX('Dados de Entrada'!$K$13:$K$35,MATCH(C866,'Dados de Entrada'!$J$13:$J$35,1)))/
(INDEX('Dados de Entrada'!$J$13:$J$35,MATCH(C866,'Dados de Entrada'!$J$13:$J$35,1)+1)-INDEX('Dados de Entrada'!$J$13:$J$35,MATCH(C866,'Dados de Entrada'!$J$13:$J$35,1)))
))</f>
        <v/>
      </c>
      <c r="E866" s="101" t="str">
        <f>IF(B866="","",('Dados de Entrada'!O856/'Dados de Entrada'!$Q$6)*'Dados de Entrada'!$L$4)</f>
        <v/>
      </c>
      <c r="F866" s="101" t="str">
        <f t="shared" si="74"/>
        <v/>
      </c>
      <c r="G866" s="101" t="str">
        <f>IF(B866="","",VLOOKUP(MONTH(B866),Retiradas!$P$3:$S$14,3,FALSE))</f>
        <v/>
      </c>
      <c r="H866" s="137" t="str">
        <f>IF(B866="","",(VLOOKUP(MONTH(B866),Evaporação!$D$5:$F$16,3,FALSE)/(1000*3600*24*VLOOKUP(MONTH(B866),'Dados de Entrada'!$T$11:$V$22,3,FALSE)))*Simulação!D866)</f>
        <v/>
      </c>
      <c r="I866" s="146"/>
      <c r="J866" s="138" t="str">
        <f>IF(B866="","",(E866+I866-F866-G866-H866)*3600*24*VLOOKUP(MONTH(B866),'Dados de Entrada'!$T$11:$V$22,3,FALSE))</f>
        <v/>
      </c>
      <c r="K866" s="100" t="str">
        <f>IF(B866="","",IF(J866+K865&lt;'Dados de Entrada'!$G$7,IF(Simulação!J866+K865&lt;'Dados de Entrada'!$L$7,'Dados de Entrada'!$L$7,J866+K865),'Dados de Entrada'!$G$7))</f>
        <v/>
      </c>
      <c r="L866" s="101" t="str">
        <f>IF(B866="","",IF(AND(J866&gt;0,K866='Dados de Entrada'!$G$7),(J866/(3600*24*VLOOKUP(MONTH(B866),'Dados de Entrada'!$T$11:$V$22,3,FALSE))),0))</f>
        <v/>
      </c>
      <c r="M866" s="26" t="str">
        <f t="shared" si="75"/>
        <v/>
      </c>
      <c r="N866" s="102" t="str">
        <f>IF(B866="","",IF(K866='Dados de Entrada'!$L$7,1,0))</f>
        <v/>
      </c>
      <c r="O866" s="26" t="str">
        <f t="shared" si="76"/>
        <v/>
      </c>
      <c r="P866" s="110" t="str">
        <f>IF(B866="","",'Dados de Entrada'!$L$7)</f>
        <v/>
      </c>
      <c r="Q866" s="103" t="str">
        <f t="shared" si="77"/>
        <v/>
      </c>
      <c r="U866" s="18"/>
    </row>
    <row r="867" spans="1:21" ht="14.25" customHeight="1" x14ac:dyDescent="0.25">
      <c r="A867" s="18"/>
      <c r="B867" s="99" t="str">
        <f>IF(AND(YEAR('Dados de Entrada'!N857)&gt;=$D$18,YEAR('Dados de Entrada'!N857)&lt;=$D$19),'Dados de Entrada'!N857,"")</f>
        <v/>
      </c>
      <c r="C867" s="100" t="str">
        <f t="shared" si="73"/>
        <v/>
      </c>
      <c r="D867" s="97" t="str">
        <f>IF(B867="","",IFERROR(
INDEX('Dados de Entrada'!$K$13:$K$35,MATCH(C867,'Dados de Entrada'!$J$13:$J$35,0)),
INDEX('Dados de Entrada'!$K$13:$K$35,MATCH(C867,'Dados de Entrada'!$J$13:$J$35,1))+
(C867-INDEX('Dados de Entrada'!$J$13:$J$35,MATCH(C867,'Dados de Entrada'!$J$13:$J$35,1)))*
(INDEX('Dados de Entrada'!$K$13:$K$35,MATCH(C867,'Dados de Entrada'!$J$13:$J$35,1)+1)-INDEX('Dados de Entrada'!$K$13:$K$35,MATCH(C867,'Dados de Entrada'!$J$13:$J$35,1)))/
(INDEX('Dados de Entrada'!$J$13:$J$35,MATCH(C867,'Dados de Entrada'!$J$13:$J$35,1)+1)-INDEX('Dados de Entrada'!$J$13:$J$35,MATCH(C867,'Dados de Entrada'!$J$13:$J$35,1)))
))</f>
        <v/>
      </c>
      <c r="E867" s="101" t="str">
        <f>IF(B867="","",('Dados de Entrada'!O857/'Dados de Entrada'!$Q$6)*'Dados de Entrada'!$L$4)</f>
        <v/>
      </c>
      <c r="F867" s="101" t="str">
        <f t="shared" si="74"/>
        <v/>
      </c>
      <c r="G867" s="101" t="str">
        <f>IF(B867="","",VLOOKUP(MONTH(B867),Retiradas!$P$3:$S$14,3,FALSE))</f>
        <v/>
      </c>
      <c r="H867" s="137" t="str">
        <f>IF(B867="","",(VLOOKUP(MONTH(B867),Evaporação!$D$5:$F$16,3,FALSE)/(1000*3600*24*VLOOKUP(MONTH(B867),'Dados de Entrada'!$T$11:$V$22,3,FALSE)))*Simulação!D867)</f>
        <v/>
      </c>
      <c r="I867" s="146"/>
      <c r="J867" s="138" t="str">
        <f>IF(B867="","",(E867+I867-F867-G867-H867)*3600*24*VLOOKUP(MONTH(B867),'Dados de Entrada'!$T$11:$V$22,3,FALSE))</f>
        <v/>
      </c>
      <c r="K867" s="100" t="str">
        <f>IF(B867="","",IF(J867+K866&lt;'Dados de Entrada'!$G$7,IF(Simulação!J867+K866&lt;'Dados de Entrada'!$L$7,'Dados de Entrada'!$L$7,J867+K866),'Dados de Entrada'!$G$7))</f>
        <v/>
      </c>
      <c r="L867" s="101" t="str">
        <f>IF(B867="","",IF(AND(J867&gt;0,K867='Dados de Entrada'!$G$7),(J867/(3600*24*VLOOKUP(MONTH(B867),'Dados de Entrada'!$T$11:$V$22,3,FALSE))),0))</f>
        <v/>
      </c>
      <c r="M867" s="26" t="str">
        <f t="shared" si="75"/>
        <v/>
      </c>
      <c r="N867" s="102" t="str">
        <f>IF(B867="","",IF(K867='Dados de Entrada'!$L$7,1,0))</f>
        <v/>
      </c>
      <c r="O867" s="26" t="str">
        <f t="shared" si="76"/>
        <v/>
      </c>
      <c r="P867" s="110" t="str">
        <f>IF(B867="","",'Dados de Entrada'!$L$7)</f>
        <v/>
      </c>
      <c r="Q867" s="103" t="str">
        <f t="shared" si="77"/>
        <v/>
      </c>
      <c r="U867" s="18"/>
    </row>
    <row r="868" spans="1:21" ht="14.25" customHeight="1" x14ac:dyDescent="0.25">
      <c r="A868" s="18"/>
      <c r="B868" s="99" t="str">
        <f>IF(AND(YEAR('Dados de Entrada'!N858)&gt;=$D$18,YEAR('Dados de Entrada'!N858)&lt;=$D$19),'Dados de Entrada'!N858,"")</f>
        <v/>
      </c>
      <c r="C868" s="100" t="str">
        <f t="shared" si="73"/>
        <v/>
      </c>
      <c r="D868" s="97" t="str">
        <f>IF(B868="","",IFERROR(
INDEX('Dados de Entrada'!$K$13:$K$35,MATCH(C868,'Dados de Entrada'!$J$13:$J$35,0)),
INDEX('Dados de Entrada'!$K$13:$K$35,MATCH(C868,'Dados de Entrada'!$J$13:$J$35,1))+
(C868-INDEX('Dados de Entrada'!$J$13:$J$35,MATCH(C868,'Dados de Entrada'!$J$13:$J$35,1)))*
(INDEX('Dados de Entrada'!$K$13:$K$35,MATCH(C868,'Dados de Entrada'!$J$13:$J$35,1)+1)-INDEX('Dados de Entrada'!$K$13:$K$35,MATCH(C868,'Dados de Entrada'!$J$13:$J$35,1)))/
(INDEX('Dados de Entrada'!$J$13:$J$35,MATCH(C868,'Dados de Entrada'!$J$13:$J$35,1)+1)-INDEX('Dados de Entrada'!$J$13:$J$35,MATCH(C868,'Dados de Entrada'!$J$13:$J$35,1)))
))</f>
        <v/>
      </c>
      <c r="E868" s="101" t="str">
        <f>IF(B868="","",('Dados de Entrada'!O858/'Dados de Entrada'!$Q$6)*'Dados de Entrada'!$L$4)</f>
        <v/>
      </c>
      <c r="F868" s="101" t="str">
        <f t="shared" si="74"/>
        <v/>
      </c>
      <c r="G868" s="101" t="str">
        <f>IF(B868="","",VLOOKUP(MONTH(B868),Retiradas!$P$3:$S$14,3,FALSE))</f>
        <v/>
      </c>
      <c r="H868" s="137" t="str">
        <f>IF(B868="","",(VLOOKUP(MONTH(B868),Evaporação!$D$5:$F$16,3,FALSE)/(1000*3600*24*VLOOKUP(MONTH(B868),'Dados de Entrada'!$T$11:$V$22,3,FALSE)))*Simulação!D868)</f>
        <v/>
      </c>
      <c r="I868" s="146"/>
      <c r="J868" s="138" t="str">
        <f>IF(B868="","",(E868+I868-F868-G868-H868)*3600*24*VLOOKUP(MONTH(B868),'Dados de Entrada'!$T$11:$V$22,3,FALSE))</f>
        <v/>
      </c>
      <c r="K868" s="100" t="str">
        <f>IF(B868="","",IF(J868+K867&lt;'Dados de Entrada'!$G$7,IF(Simulação!J868+K867&lt;'Dados de Entrada'!$L$7,'Dados de Entrada'!$L$7,J868+K867),'Dados de Entrada'!$G$7))</f>
        <v/>
      </c>
      <c r="L868" s="101" t="str">
        <f>IF(B868="","",IF(AND(J868&gt;0,K868='Dados de Entrada'!$G$7),(J868/(3600*24*VLOOKUP(MONTH(B868),'Dados de Entrada'!$T$11:$V$22,3,FALSE))),0))</f>
        <v/>
      </c>
      <c r="M868" s="26" t="str">
        <f t="shared" si="75"/>
        <v/>
      </c>
      <c r="N868" s="102" t="str">
        <f>IF(B868="","",IF(K868='Dados de Entrada'!$L$7,1,0))</f>
        <v/>
      </c>
      <c r="O868" s="26" t="str">
        <f t="shared" si="76"/>
        <v/>
      </c>
      <c r="P868" s="110" t="str">
        <f>IF(B868="","",'Dados de Entrada'!$L$7)</f>
        <v/>
      </c>
      <c r="Q868" s="103" t="str">
        <f t="shared" si="77"/>
        <v/>
      </c>
      <c r="U868" s="18"/>
    </row>
    <row r="869" spans="1:21" ht="14.25" customHeight="1" x14ac:dyDescent="0.25">
      <c r="A869" s="18"/>
      <c r="B869" s="99" t="str">
        <f>IF(AND(YEAR('Dados de Entrada'!N859)&gt;=$D$18,YEAR('Dados de Entrada'!N859)&lt;=$D$19),'Dados de Entrada'!N859,"")</f>
        <v/>
      </c>
      <c r="C869" s="100" t="str">
        <f t="shared" si="73"/>
        <v/>
      </c>
      <c r="D869" s="97" t="str">
        <f>IF(B869="","",IFERROR(
INDEX('Dados de Entrada'!$K$13:$K$35,MATCH(C869,'Dados de Entrada'!$J$13:$J$35,0)),
INDEX('Dados de Entrada'!$K$13:$K$35,MATCH(C869,'Dados de Entrada'!$J$13:$J$35,1))+
(C869-INDEX('Dados de Entrada'!$J$13:$J$35,MATCH(C869,'Dados de Entrada'!$J$13:$J$35,1)))*
(INDEX('Dados de Entrada'!$K$13:$K$35,MATCH(C869,'Dados de Entrada'!$J$13:$J$35,1)+1)-INDEX('Dados de Entrada'!$K$13:$K$35,MATCH(C869,'Dados de Entrada'!$J$13:$J$35,1)))/
(INDEX('Dados de Entrada'!$J$13:$J$35,MATCH(C869,'Dados de Entrada'!$J$13:$J$35,1)+1)-INDEX('Dados de Entrada'!$J$13:$J$35,MATCH(C869,'Dados de Entrada'!$J$13:$J$35,1)))
))</f>
        <v/>
      </c>
      <c r="E869" s="101" t="str">
        <f>IF(B869="","",('Dados de Entrada'!O859/'Dados de Entrada'!$Q$6)*'Dados de Entrada'!$L$4)</f>
        <v/>
      </c>
      <c r="F869" s="101" t="str">
        <f t="shared" si="74"/>
        <v/>
      </c>
      <c r="G869" s="101" t="str">
        <f>IF(B869="","",VLOOKUP(MONTH(B869),Retiradas!$P$3:$S$14,3,FALSE))</f>
        <v/>
      </c>
      <c r="H869" s="137" t="str">
        <f>IF(B869="","",(VLOOKUP(MONTH(B869),Evaporação!$D$5:$F$16,3,FALSE)/(1000*3600*24*VLOOKUP(MONTH(B869),'Dados de Entrada'!$T$11:$V$22,3,FALSE)))*Simulação!D869)</f>
        <v/>
      </c>
      <c r="I869" s="146"/>
      <c r="J869" s="138" t="str">
        <f>IF(B869="","",(E869+I869-F869-G869-H869)*3600*24*VLOOKUP(MONTH(B869),'Dados de Entrada'!$T$11:$V$22,3,FALSE))</f>
        <v/>
      </c>
      <c r="K869" s="100" t="str">
        <f>IF(B869="","",IF(J869+K868&lt;'Dados de Entrada'!$G$7,IF(Simulação!J869+K868&lt;'Dados de Entrada'!$L$7,'Dados de Entrada'!$L$7,J869+K868),'Dados de Entrada'!$G$7))</f>
        <v/>
      </c>
      <c r="L869" s="101" t="str">
        <f>IF(B869="","",IF(AND(J869&gt;0,K869='Dados de Entrada'!$G$7),(J869/(3600*24*VLOOKUP(MONTH(B869),'Dados de Entrada'!$T$11:$V$22,3,FALSE))),0))</f>
        <v/>
      </c>
      <c r="M869" s="26" t="str">
        <f t="shared" si="75"/>
        <v/>
      </c>
      <c r="N869" s="102" t="str">
        <f>IF(B869="","",IF(K869='Dados de Entrada'!$L$7,1,0))</f>
        <v/>
      </c>
      <c r="O869" s="26" t="str">
        <f t="shared" si="76"/>
        <v/>
      </c>
      <c r="P869" s="110" t="str">
        <f>IF(B869="","",'Dados de Entrada'!$L$7)</f>
        <v/>
      </c>
      <c r="Q869" s="103" t="str">
        <f t="shared" si="77"/>
        <v/>
      </c>
      <c r="U869" s="18"/>
    </row>
    <row r="870" spans="1:21" ht="14.25" customHeight="1" x14ac:dyDescent="0.25">
      <c r="A870" s="18"/>
      <c r="B870" s="99" t="str">
        <f>IF(AND(YEAR('Dados de Entrada'!N860)&gt;=$D$18,YEAR('Dados de Entrada'!N860)&lt;=$D$19),'Dados de Entrada'!N860,"")</f>
        <v/>
      </c>
      <c r="C870" s="100" t="str">
        <f t="shared" si="73"/>
        <v/>
      </c>
      <c r="D870" s="97" t="str">
        <f>IF(B870="","",IFERROR(
INDEX('Dados de Entrada'!$K$13:$K$35,MATCH(C870,'Dados de Entrada'!$J$13:$J$35,0)),
INDEX('Dados de Entrada'!$K$13:$K$35,MATCH(C870,'Dados de Entrada'!$J$13:$J$35,1))+
(C870-INDEX('Dados de Entrada'!$J$13:$J$35,MATCH(C870,'Dados de Entrada'!$J$13:$J$35,1)))*
(INDEX('Dados de Entrada'!$K$13:$K$35,MATCH(C870,'Dados de Entrada'!$J$13:$J$35,1)+1)-INDEX('Dados de Entrada'!$K$13:$K$35,MATCH(C870,'Dados de Entrada'!$J$13:$J$35,1)))/
(INDEX('Dados de Entrada'!$J$13:$J$35,MATCH(C870,'Dados de Entrada'!$J$13:$J$35,1)+1)-INDEX('Dados de Entrada'!$J$13:$J$35,MATCH(C870,'Dados de Entrada'!$J$13:$J$35,1)))
))</f>
        <v/>
      </c>
      <c r="E870" s="101" t="str">
        <f>IF(B870="","",('Dados de Entrada'!O860/'Dados de Entrada'!$Q$6)*'Dados de Entrada'!$L$4)</f>
        <v/>
      </c>
      <c r="F870" s="101" t="str">
        <f t="shared" si="74"/>
        <v/>
      </c>
      <c r="G870" s="101" t="str">
        <f>IF(B870="","",VLOOKUP(MONTH(B870),Retiradas!$P$3:$S$14,3,FALSE))</f>
        <v/>
      </c>
      <c r="H870" s="137" t="str">
        <f>IF(B870="","",(VLOOKUP(MONTH(B870),Evaporação!$D$5:$F$16,3,FALSE)/(1000*3600*24*VLOOKUP(MONTH(B870),'Dados de Entrada'!$T$11:$V$22,3,FALSE)))*Simulação!D870)</f>
        <v/>
      </c>
      <c r="I870" s="146"/>
      <c r="J870" s="138" t="str">
        <f>IF(B870="","",(E870+I870-F870-G870-H870)*3600*24*VLOOKUP(MONTH(B870),'Dados de Entrada'!$T$11:$V$22,3,FALSE))</f>
        <v/>
      </c>
      <c r="K870" s="100" t="str">
        <f>IF(B870="","",IF(J870+K869&lt;'Dados de Entrada'!$G$7,IF(Simulação!J870+K869&lt;'Dados de Entrada'!$L$7,'Dados de Entrada'!$L$7,J870+K869),'Dados de Entrada'!$G$7))</f>
        <v/>
      </c>
      <c r="L870" s="101" t="str">
        <f>IF(B870="","",IF(AND(J870&gt;0,K870='Dados de Entrada'!$G$7),(J870/(3600*24*VLOOKUP(MONTH(B870),'Dados de Entrada'!$T$11:$V$22,3,FALSE))),0))</f>
        <v/>
      </c>
      <c r="M870" s="26" t="str">
        <f t="shared" si="75"/>
        <v/>
      </c>
      <c r="N870" s="102" t="str">
        <f>IF(B870="","",IF(K870='Dados de Entrada'!$L$7,1,0))</f>
        <v/>
      </c>
      <c r="O870" s="26" t="str">
        <f t="shared" si="76"/>
        <v/>
      </c>
      <c r="P870" s="110" t="str">
        <f>IF(B870="","",'Dados de Entrada'!$L$7)</f>
        <v/>
      </c>
      <c r="Q870" s="103" t="str">
        <f t="shared" si="77"/>
        <v/>
      </c>
      <c r="U870" s="18"/>
    </row>
    <row r="871" spans="1:21" ht="14.25" customHeight="1" x14ac:dyDescent="0.25">
      <c r="A871" s="18"/>
      <c r="B871" s="99" t="str">
        <f>IF(AND(YEAR('Dados de Entrada'!N861)&gt;=$D$18,YEAR('Dados de Entrada'!N861)&lt;=$D$19),'Dados de Entrada'!N861,"")</f>
        <v/>
      </c>
      <c r="C871" s="100" t="str">
        <f t="shared" si="73"/>
        <v/>
      </c>
      <c r="D871" s="97" t="str">
        <f>IF(B871="","",IFERROR(
INDEX('Dados de Entrada'!$K$13:$K$35,MATCH(C871,'Dados de Entrada'!$J$13:$J$35,0)),
INDEX('Dados de Entrada'!$K$13:$K$35,MATCH(C871,'Dados de Entrada'!$J$13:$J$35,1))+
(C871-INDEX('Dados de Entrada'!$J$13:$J$35,MATCH(C871,'Dados de Entrada'!$J$13:$J$35,1)))*
(INDEX('Dados de Entrada'!$K$13:$K$35,MATCH(C871,'Dados de Entrada'!$J$13:$J$35,1)+1)-INDEX('Dados de Entrada'!$K$13:$K$35,MATCH(C871,'Dados de Entrada'!$J$13:$J$35,1)))/
(INDEX('Dados de Entrada'!$J$13:$J$35,MATCH(C871,'Dados de Entrada'!$J$13:$J$35,1)+1)-INDEX('Dados de Entrada'!$J$13:$J$35,MATCH(C871,'Dados de Entrada'!$J$13:$J$35,1)))
))</f>
        <v/>
      </c>
      <c r="E871" s="101" t="str">
        <f>IF(B871="","",('Dados de Entrada'!O861/'Dados de Entrada'!$Q$6)*'Dados de Entrada'!$L$4)</f>
        <v/>
      </c>
      <c r="F871" s="101" t="str">
        <f t="shared" si="74"/>
        <v/>
      </c>
      <c r="G871" s="101" t="str">
        <f>IF(B871="","",VLOOKUP(MONTH(B871),Retiradas!$P$3:$S$14,3,FALSE))</f>
        <v/>
      </c>
      <c r="H871" s="137" t="str">
        <f>IF(B871="","",(VLOOKUP(MONTH(B871),Evaporação!$D$5:$F$16,3,FALSE)/(1000*3600*24*VLOOKUP(MONTH(B871),'Dados de Entrada'!$T$11:$V$22,3,FALSE)))*Simulação!D871)</f>
        <v/>
      </c>
      <c r="I871" s="146"/>
      <c r="J871" s="138" t="str">
        <f>IF(B871="","",(E871+I871-F871-G871-H871)*3600*24*VLOOKUP(MONTH(B871),'Dados de Entrada'!$T$11:$V$22,3,FALSE))</f>
        <v/>
      </c>
      <c r="K871" s="100" t="str">
        <f>IF(B871="","",IF(J871+K870&lt;'Dados de Entrada'!$G$7,IF(Simulação!J871+K870&lt;'Dados de Entrada'!$L$7,'Dados de Entrada'!$L$7,J871+K870),'Dados de Entrada'!$G$7))</f>
        <v/>
      </c>
      <c r="L871" s="101" t="str">
        <f>IF(B871="","",IF(AND(J871&gt;0,K871='Dados de Entrada'!$G$7),(J871/(3600*24*VLOOKUP(MONTH(B871),'Dados de Entrada'!$T$11:$V$22,3,FALSE))),0))</f>
        <v/>
      </c>
      <c r="M871" s="26" t="str">
        <f t="shared" si="75"/>
        <v/>
      </c>
      <c r="N871" s="102" t="str">
        <f>IF(B871="","",IF(K871='Dados de Entrada'!$L$7,1,0))</f>
        <v/>
      </c>
      <c r="O871" s="26" t="str">
        <f t="shared" si="76"/>
        <v/>
      </c>
      <c r="P871" s="110" t="str">
        <f>IF(B871="","",'Dados de Entrada'!$L$7)</f>
        <v/>
      </c>
      <c r="Q871" s="103" t="str">
        <f t="shared" si="77"/>
        <v/>
      </c>
      <c r="U871" s="18"/>
    </row>
    <row r="872" spans="1:21" ht="14.25" customHeight="1" x14ac:dyDescent="0.25">
      <c r="A872" s="18"/>
      <c r="B872" s="99" t="str">
        <f>IF(AND(YEAR('Dados de Entrada'!N862)&gt;=$D$18,YEAR('Dados de Entrada'!N862)&lt;=$D$19),'Dados de Entrada'!N862,"")</f>
        <v/>
      </c>
      <c r="C872" s="100" t="str">
        <f t="shared" si="73"/>
        <v/>
      </c>
      <c r="D872" s="97" t="str">
        <f>IF(B872="","",IFERROR(
INDEX('Dados de Entrada'!$K$13:$K$35,MATCH(C872,'Dados de Entrada'!$J$13:$J$35,0)),
INDEX('Dados de Entrada'!$K$13:$K$35,MATCH(C872,'Dados de Entrada'!$J$13:$J$35,1))+
(C872-INDEX('Dados de Entrada'!$J$13:$J$35,MATCH(C872,'Dados de Entrada'!$J$13:$J$35,1)))*
(INDEX('Dados de Entrada'!$K$13:$K$35,MATCH(C872,'Dados de Entrada'!$J$13:$J$35,1)+1)-INDEX('Dados de Entrada'!$K$13:$K$35,MATCH(C872,'Dados de Entrada'!$J$13:$J$35,1)))/
(INDEX('Dados de Entrada'!$J$13:$J$35,MATCH(C872,'Dados de Entrada'!$J$13:$J$35,1)+1)-INDEX('Dados de Entrada'!$J$13:$J$35,MATCH(C872,'Dados de Entrada'!$J$13:$J$35,1)))
))</f>
        <v/>
      </c>
      <c r="E872" s="101" t="str">
        <f>IF(B872="","",('Dados de Entrada'!O862/'Dados de Entrada'!$Q$6)*'Dados de Entrada'!$L$4)</f>
        <v/>
      </c>
      <c r="F872" s="101" t="str">
        <f t="shared" si="74"/>
        <v/>
      </c>
      <c r="G872" s="101" t="str">
        <f>IF(B872="","",VLOOKUP(MONTH(B872),Retiradas!$P$3:$S$14,3,FALSE))</f>
        <v/>
      </c>
      <c r="H872" s="137" t="str">
        <f>IF(B872="","",(VLOOKUP(MONTH(B872),Evaporação!$D$5:$F$16,3,FALSE)/(1000*3600*24*VLOOKUP(MONTH(B872),'Dados de Entrada'!$T$11:$V$22,3,FALSE)))*Simulação!D872)</f>
        <v/>
      </c>
      <c r="I872" s="146"/>
      <c r="J872" s="138" t="str">
        <f>IF(B872="","",(E872+I872-F872-G872-H872)*3600*24*VLOOKUP(MONTH(B872),'Dados de Entrada'!$T$11:$V$22,3,FALSE))</f>
        <v/>
      </c>
      <c r="K872" s="100" t="str">
        <f>IF(B872="","",IF(J872+K871&lt;'Dados de Entrada'!$G$7,IF(Simulação!J872+K871&lt;'Dados de Entrada'!$L$7,'Dados de Entrada'!$L$7,J872+K871),'Dados de Entrada'!$G$7))</f>
        <v/>
      </c>
      <c r="L872" s="101" t="str">
        <f>IF(B872="","",IF(AND(J872&gt;0,K872='Dados de Entrada'!$G$7),(J872/(3600*24*VLOOKUP(MONTH(B872),'Dados de Entrada'!$T$11:$V$22,3,FALSE))),0))</f>
        <v/>
      </c>
      <c r="M872" s="26" t="str">
        <f t="shared" si="75"/>
        <v/>
      </c>
      <c r="N872" s="102" t="str">
        <f>IF(B872="","",IF(K872='Dados de Entrada'!$L$7,1,0))</f>
        <v/>
      </c>
      <c r="O872" s="26" t="str">
        <f t="shared" si="76"/>
        <v/>
      </c>
      <c r="P872" s="110" t="str">
        <f>IF(B872="","",'Dados de Entrada'!$L$7)</f>
        <v/>
      </c>
      <c r="Q872" s="103" t="str">
        <f t="shared" si="77"/>
        <v/>
      </c>
      <c r="U872" s="18"/>
    </row>
    <row r="873" spans="1:21" ht="14.25" customHeight="1" x14ac:dyDescent="0.25">
      <c r="A873" s="18"/>
      <c r="B873" s="99" t="str">
        <f>IF(AND(YEAR('Dados de Entrada'!N863)&gt;=$D$18,YEAR('Dados de Entrada'!N863)&lt;=$D$19),'Dados de Entrada'!N863,"")</f>
        <v/>
      </c>
      <c r="C873" s="100" t="str">
        <f t="shared" si="73"/>
        <v/>
      </c>
      <c r="D873" s="97" t="str">
        <f>IF(B873="","",IFERROR(
INDEX('Dados de Entrada'!$K$13:$K$35,MATCH(C873,'Dados de Entrada'!$J$13:$J$35,0)),
INDEX('Dados de Entrada'!$K$13:$K$35,MATCH(C873,'Dados de Entrada'!$J$13:$J$35,1))+
(C873-INDEX('Dados de Entrada'!$J$13:$J$35,MATCH(C873,'Dados de Entrada'!$J$13:$J$35,1)))*
(INDEX('Dados de Entrada'!$K$13:$K$35,MATCH(C873,'Dados de Entrada'!$J$13:$J$35,1)+1)-INDEX('Dados de Entrada'!$K$13:$K$35,MATCH(C873,'Dados de Entrada'!$J$13:$J$35,1)))/
(INDEX('Dados de Entrada'!$J$13:$J$35,MATCH(C873,'Dados de Entrada'!$J$13:$J$35,1)+1)-INDEX('Dados de Entrada'!$J$13:$J$35,MATCH(C873,'Dados de Entrada'!$J$13:$J$35,1)))
))</f>
        <v/>
      </c>
      <c r="E873" s="101" t="str">
        <f>IF(B873="","",('Dados de Entrada'!O863/'Dados de Entrada'!$Q$6)*'Dados de Entrada'!$L$4)</f>
        <v/>
      </c>
      <c r="F873" s="101" t="str">
        <f t="shared" si="74"/>
        <v/>
      </c>
      <c r="G873" s="101" t="str">
        <f>IF(B873="","",VLOOKUP(MONTH(B873),Retiradas!$P$3:$S$14,3,FALSE))</f>
        <v/>
      </c>
      <c r="H873" s="137" t="str">
        <f>IF(B873="","",(VLOOKUP(MONTH(B873),Evaporação!$D$5:$F$16,3,FALSE)/(1000*3600*24*VLOOKUP(MONTH(B873),'Dados de Entrada'!$T$11:$V$22,3,FALSE)))*Simulação!D873)</f>
        <v/>
      </c>
      <c r="I873" s="146"/>
      <c r="J873" s="138" t="str">
        <f>IF(B873="","",(E873+I873-F873-G873-H873)*3600*24*VLOOKUP(MONTH(B873),'Dados de Entrada'!$T$11:$V$22,3,FALSE))</f>
        <v/>
      </c>
      <c r="K873" s="100" t="str">
        <f>IF(B873="","",IF(J873+K872&lt;'Dados de Entrada'!$G$7,IF(Simulação!J873+K872&lt;'Dados de Entrada'!$L$7,'Dados de Entrada'!$L$7,J873+K872),'Dados de Entrada'!$G$7))</f>
        <v/>
      </c>
      <c r="L873" s="101" t="str">
        <f>IF(B873="","",IF(AND(J873&gt;0,K873='Dados de Entrada'!$G$7),(J873/(3600*24*VLOOKUP(MONTH(B873),'Dados de Entrada'!$T$11:$V$22,3,FALSE))),0))</f>
        <v/>
      </c>
      <c r="M873" s="26" t="str">
        <f t="shared" si="75"/>
        <v/>
      </c>
      <c r="N873" s="102" t="str">
        <f>IF(B873="","",IF(K873='Dados de Entrada'!$L$7,1,0))</f>
        <v/>
      </c>
      <c r="O873" s="26" t="str">
        <f t="shared" si="76"/>
        <v/>
      </c>
      <c r="P873" s="110" t="str">
        <f>IF(B873="","",'Dados de Entrada'!$L$7)</f>
        <v/>
      </c>
      <c r="Q873" s="103" t="str">
        <f t="shared" si="77"/>
        <v/>
      </c>
      <c r="U873" s="18"/>
    </row>
    <row r="874" spans="1:21" ht="14.25" customHeight="1" x14ac:dyDescent="0.25">
      <c r="A874" s="18"/>
      <c r="B874" s="99" t="str">
        <f>IF(AND(YEAR('Dados de Entrada'!N864)&gt;=$D$18,YEAR('Dados de Entrada'!N864)&lt;=$D$19),'Dados de Entrada'!N864,"")</f>
        <v/>
      </c>
      <c r="C874" s="100" t="str">
        <f t="shared" si="73"/>
        <v/>
      </c>
      <c r="D874" s="97" t="str">
        <f>IF(B874="","",IFERROR(
INDEX('Dados de Entrada'!$K$13:$K$35,MATCH(C874,'Dados de Entrada'!$J$13:$J$35,0)),
INDEX('Dados de Entrada'!$K$13:$K$35,MATCH(C874,'Dados de Entrada'!$J$13:$J$35,1))+
(C874-INDEX('Dados de Entrada'!$J$13:$J$35,MATCH(C874,'Dados de Entrada'!$J$13:$J$35,1)))*
(INDEX('Dados de Entrada'!$K$13:$K$35,MATCH(C874,'Dados de Entrada'!$J$13:$J$35,1)+1)-INDEX('Dados de Entrada'!$K$13:$K$35,MATCH(C874,'Dados de Entrada'!$J$13:$J$35,1)))/
(INDEX('Dados de Entrada'!$J$13:$J$35,MATCH(C874,'Dados de Entrada'!$J$13:$J$35,1)+1)-INDEX('Dados de Entrada'!$J$13:$J$35,MATCH(C874,'Dados de Entrada'!$J$13:$J$35,1)))
))</f>
        <v/>
      </c>
      <c r="E874" s="101" t="str">
        <f>IF(B874="","",('Dados de Entrada'!O864/'Dados de Entrada'!$Q$6)*'Dados de Entrada'!$L$4)</f>
        <v/>
      </c>
      <c r="F874" s="101" t="str">
        <f t="shared" si="74"/>
        <v/>
      </c>
      <c r="G874" s="101" t="str">
        <f>IF(B874="","",VLOOKUP(MONTH(B874),Retiradas!$P$3:$S$14,3,FALSE))</f>
        <v/>
      </c>
      <c r="H874" s="137" t="str">
        <f>IF(B874="","",(VLOOKUP(MONTH(B874),Evaporação!$D$5:$F$16,3,FALSE)/(1000*3600*24*VLOOKUP(MONTH(B874),'Dados de Entrada'!$T$11:$V$22,3,FALSE)))*Simulação!D874)</f>
        <v/>
      </c>
      <c r="I874" s="146"/>
      <c r="J874" s="138" t="str">
        <f>IF(B874="","",(E874+I874-F874-G874-H874)*3600*24*VLOOKUP(MONTH(B874),'Dados de Entrada'!$T$11:$V$22,3,FALSE))</f>
        <v/>
      </c>
      <c r="K874" s="100" t="str">
        <f>IF(B874="","",IF(J874+K873&lt;'Dados de Entrada'!$G$7,IF(Simulação!J874+K873&lt;'Dados de Entrada'!$L$7,'Dados de Entrada'!$L$7,J874+K873),'Dados de Entrada'!$G$7))</f>
        <v/>
      </c>
      <c r="L874" s="101" t="str">
        <f>IF(B874="","",IF(AND(J874&gt;0,K874='Dados de Entrada'!$G$7),(J874/(3600*24*VLOOKUP(MONTH(B874),'Dados de Entrada'!$T$11:$V$22,3,FALSE))),0))</f>
        <v/>
      </c>
      <c r="M874" s="26" t="str">
        <f t="shared" si="75"/>
        <v/>
      </c>
      <c r="N874" s="102" t="str">
        <f>IF(B874="","",IF(K874='Dados de Entrada'!$L$7,1,0))</f>
        <v/>
      </c>
      <c r="O874" s="26" t="str">
        <f t="shared" si="76"/>
        <v/>
      </c>
      <c r="P874" s="110" t="str">
        <f>IF(B874="","",'Dados de Entrada'!$L$7)</f>
        <v/>
      </c>
      <c r="Q874" s="103" t="str">
        <f t="shared" si="77"/>
        <v/>
      </c>
      <c r="U874" s="18"/>
    </row>
    <row r="875" spans="1:21" ht="14.25" customHeight="1" x14ac:dyDescent="0.25">
      <c r="A875" s="18"/>
      <c r="B875" s="99" t="str">
        <f>IF(AND(YEAR('Dados de Entrada'!N865)&gt;=$D$18,YEAR('Dados de Entrada'!N865)&lt;=$D$19),'Dados de Entrada'!N865,"")</f>
        <v/>
      </c>
      <c r="C875" s="100" t="str">
        <f t="shared" si="73"/>
        <v/>
      </c>
      <c r="D875" s="97" t="str">
        <f>IF(B875="","",IFERROR(
INDEX('Dados de Entrada'!$K$13:$K$35,MATCH(C875,'Dados de Entrada'!$J$13:$J$35,0)),
INDEX('Dados de Entrada'!$K$13:$K$35,MATCH(C875,'Dados de Entrada'!$J$13:$J$35,1))+
(C875-INDEX('Dados de Entrada'!$J$13:$J$35,MATCH(C875,'Dados de Entrada'!$J$13:$J$35,1)))*
(INDEX('Dados de Entrada'!$K$13:$K$35,MATCH(C875,'Dados de Entrada'!$J$13:$J$35,1)+1)-INDEX('Dados de Entrada'!$K$13:$K$35,MATCH(C875,'Dados de Entrada'!$J$13:$J$35,1)))/
(INDEX('Dados de Entrada'!$J$13:$J$35,MATCH(C875,'Dados de Entrada'!$J$13:$J$35,1)+1)-INDEX('Dados de Entrada'!$J$13:$J$35,MATCH(C875,'Dados de Entrada'!$J$13:$J$35,1)))
))</f>
        <v/>
      </c>
      <c r="E875" s="101" t="str">
        <f>IF(B875="","",('Dados de Entrada'!O865/'Dados de Entrada'!$Q$6)*'Dados de Entrada'!$L$4)</f>
        <v/>
      </c>
      <c r="F875" s="101" t="str">
        <f t="shared" si="74"/>
        <v/>
      </c>
      <c r="G875" s="101" t="str">
        <f>IF(B875="","",VLOOKUP(MONTH(B875),Retiradas!$P$3:$S$14,3,FALSE))</f>
        <v/>
      </c>
      <c r="H875" s="137" t="str">
        <f>IF(B875="","",(VLOOKUP(MONTH(B875),Evaporação!$D$5:$F$16,3,FALSE)/(1000*3600*24*VLOOKUP(MONTH(B875),'Dados de Entrada'!$T$11:$V$22,3,FALSE)))*Simulação!D875)</f>
        <v/>
      </c>
      <c r="I875" s="146"/>
      <c r="J875" s="138" t="str">
        <f>IF(B875="","",(E875+I875-F875-G875-H875)*3600*24*VLOOKUP(MONTH(B875),'Dados de Entrada'!$T$11:$V$22,3,FALSE))</f>
        <v/>
      </c>
      <c r="K875" s="100" t="str">
        <f>IF(B875="","",IF(J875+K874&lt;'Dados de Entrada'!$G$7,IF(Simulação!J875+K874&lt;'Dados de Entrada'!$L$7,'Dados de Entrada'!$L$7,J875+K874),'Dados de Entrada'!$G$7))</f>
        <v/>
      </c>
      <c r="L875" s="101" t="str">
        <f>IF(B875="","",IF(AND(J875&gt;0,K875='Dados de Entrada'!$G$7),(J875/(3600*24*VLOOKUP(MONTH(B875),'Dados de Entrada'!$T$11:$V$22,3,FALSE))),0))</f>
        <v/>
      </c>
      <c r="M875" s="26" t="str">
        <f t="shared" si="75"/>
        <v/>
      </c>
      <c r="N875" s="102" t="str">
        <f>IF(B875="","",IF(K875='Dados de Entrada'!$L$7,1,0))</f>
        <v/>
      </c>
      <c r="O875" s="26" t="str">
        <f t="shared" si="76"/>
        <v/>
      </c>
      <c r="P875" s="110" t="str">
        <f>IF(B875="","",'Dados de Entrada'!$L$7)</f>
        <v/>
      </c>
      <c r="Q875" s="103" t="str">
        <f t="shared" si="77"/>
        <v/>
      </c>
      <c r="U875" s="18"/>
    </row>
    <row r="876" spans="1:21" ht="14.25" customHeight="1" x14ac:dyDescent="0.25">
      <c r="A876" s="18"/>
      <c r="B876" s="99" t="str">
        <f>IF(AND(YEAR('Dados de Entrada'!N866)&gt;=$D$18,YEAR('Dados de Entrada'!N866)&lt;=$D$19),'Dados de Entrada'!N866,"")</f>
        <v/>
      </c>
      <c r="C876" s="100" t="str">
        <f t="shared" si="73"/>
        <v/>
      </c>
      <c r="D876" s="97" t="str">
        <f>IF(B876="","",IFERROR(
INDEX('Dados de Entrada'!$K$13:$K$35,MATCH(C876,'Dados de Entrada'!$J$13:$J$35,0)),
INDEX('Dados de Entrada'!$K$13:$K$35,MATCH(C876,'Dados de Entrada'!$J$13:$J$35,1))+
(C876-INDEX('Dados de Entrada'!$J$13:$J$35,MATCH(C876,'Dados de Entrada'!$J$13:$J$35,1)))*
(INDEX('Dados de Entrada'!$K$13:$K$35,MATCH(C876,'Dados de Entrada'!$J$13:$J$35,1)+1)-INDEX('Dados de Entrada'!$K$13:$K$35,MATCH(C876,'Dados de Entrada'!$J$13:$J$35,1)))/
(INDEX('Dados de Entrada'!$J$13:$J$35,MATCH(C876,'Dados de Entrada'!$J$13:$J$35,1)+1)-INDEX('Dados de Entrada'!$J$13:$J$35,MATCH(C876,'Dados de Entrada'!$J$13:$J$35,1)))
))</f>
        <v/>
      </c>
      <c r="E876" s="101" t="str">
        <f>IF(B876="","",('Dados de Entrada'!O866/'Dados de Entrada'!$Q$6)*'Dados de Entrada'!$L$4)</f>
        <v/>
      </c>
      <c r="F876" s="101" t="str">
        <f t="shared" si="74"/>
        <v/>
      </c>
      <c r="G876" s="101" t="str">
        <f>IF(B876="","",VLOOKUP(MONTH(B876),Retiradas!$P$3:$S$14,3,FALSE))</f>
        <v/>
      </c>
      <c r="H876" s="137" t="str">
        <f>IF(B876="","",(VLOOKUP(MONTH(B876),Evaporação!$D$5:$F$16,3,FALSE)/(1000*3600*24*VLOOKUP(MONTH(B876),'Dados de Entrada'!$T$11:$V$22,3,FALSE)))*Simulação!D876)</f>
        <v/>
      </c>
      <c r="I876" s="146"/>
      <c r="J876" s="138" t="str">
        <f>IF(B876="","",(E876+I876-F876-G876-H876)*3600*24*VLOOKUP(MONTH(B876),'Dados de Entrada'!$T$11:$V$22,3,FALSE))</f>
        <v/>
      </c>
      <c r="K876" s="100" t="str">
        <f>IF(B876="","",IF(J876+K875&lt;'Dados de Entrada'!$G$7,IF(Simulação!J876+K875&lt;'Dados de Entrada'!$L$7,'Dados de Entrada'!$L$7,J876+K875),'Dados de Entrada'!$G$7))</f>
        <v/>
      </c>
      <c r="L876" s="101" t="str">
        <f>IF(B876="","",IF(AND(J876&gt;0,K876='Dados de Entrada'!$G$7),(J876/(3600*24*VLOOKUP(MONTH(B876),'Dados de Entrada'!$T$11:$V$22,3,FALSE))),0))</f>
        <v/>
      </c>
      <c r="M876" s="26" t="str">
        <f t="shared" si="75"/>
        <v/>
      </c>
      <c r="N876" s="102" t="str">
        <f>IF(B876="","",IF(K876='Dados de Entrada'!$L$7,1,0))</f>
        <v/>
      </c>
      <c r="O876" s="26" t="str">
        <f t="shared" si="76"/>
        <v/>
      </c>
      <c r="P876" s="110" t="str">
        <f>IF(B876="","",'Dados de Entrada'!$L$7)</f>
        <v/>
      </c>
      <c r="Q876" s="103" t="str">
        <f t="shared" si="77"/>
        <v/>
      </c>
      <c r="U876" s="18"/>
    </row>
    <row r="877" spans="1:21" ht="14.25" customHeight="1" x14ac:dyDescent="0.25">
      <c r="A877" s="18"/>
      <c r="B877" s="99" t="str">
        <f>IF(AND(YEAR('Dados de Entrada'!N867)&gt;=$D$18,YEAR('Dados de Entrada'!N867)&lt;=$D$19),'Dados de Entrada'!N867,"")</f>
        <v/>
      </c>
      <c r="C877" s="100" t="str">
        <f t="shared" si="73"/>
        <v/>
      </c>
      <c r="D877" s="97" t="str">
        <f>IF(B877="","",IFERROR(
INDEX('Dados de Entrada'!$K$13:$K$35,MATCH(C877,'Dados de Entrada'!$J$13:$J$35,0)),
INDEX('Dados de Entrada'!$K$13:$K$35,MATCH(C877,'Dados de Entrada'!$J$13:$J$35,1))+
(C877-INDEX('Dados de Entrada'!$J$13:$J$35,MATCH(C877,'Dados de Entrada'!$J$13:$J$35,1)))*
(INDEX('Dados de Entrada'!$K$13:$K$35,MATCH(C877,'Dados de Entrada'!$J$13:$J$35,1)+1)-INDEX('Dados de Entrada'!$K$13:$K$35,MATCH(C877,'Dados de Entrada'!$J$13:$J$35,1)))/
(INDEX('Dados de Entrada'!$J$13:$J$35,MATCH(C877,'Dados de Entrada'!$J$13:$J$35,1)+1)-INDEX('Dados de Entrada'!$J$13:$J$35,MATCH(C877,'Dados de Entrada'!$J$13:$J$35,1)))
))</f>
        <v/>
      </c>
      <c r="E877" s="101" t="str">
        <f>IF(B877="","",('Dados de Entrada'!O867/'Dados de Entrada'!$Q$6)*'Dados de Entrada'!$L$4)</f>
        <v/>
      </c>
      <c r="F877" s="101" t="str">
        <f t="shared" si="74"/>
        <v/>
      </c>
      <c r="G877" s="101" t="str">
        <f>IF(B877="","",VLOOKUP(MONTH(B877),Retiradas!$P$3:$S$14,3,FALSE))</f>
        <v/>
      </c>
      <c r="H877" s="137" t="str">
        <f>IF(B877="","",(VLOOKUP(MONTH(B877),Evaporação!$D$5:$F$16,3,FALSE)/(1000*3600*24*VLOOKUP(MONTH(B877),'Dados de Entrada'!$T$11:$V$22,3,FALSE)))*Simulação!D877)</f>
        <v/>
      </c>
      <c r="I877" s="146"/>
      <c r="J877" s="138" t="str">
        <f>IF(B877="","",(E877+I877-F877-G877-H877)*3600*24*VLOOKUP(MONTH(B877),'Dados de Entrada'!$T$11:$V$22,3,FALSE))</f>
        <v/>
      </c>
      <c r="K877" s="100" t="str">
        <f>IF(B877="","",IF(J877+K876&lt;'Dados de Entrada'!$G$7,IF(Simulação!J877+K876&lt;'Dados de Entrada'!$L$7,'Dados de Entrada'!$L$7,J877+K876),'Dados de Entrada'!$G$7))</f>
        <v/>
      </c>
      <c r="L877" s="101" t="str">
        <f>IF(B877="","",IF(AND(J877&gt;0,K877='Dados de Entrada'!$G$7),(J877/(3600*24*VLOOKUP(MONTH(B877),'Dados de Entrada'!$T$11:$V$22,3,FALSE))),0))</f>
        <v/>
      </c>
      <c r="M877" s="26" t="str">
        <f t="shared" si="75"/>
        <v/>
      </c>
      <c r="N877" s="102" t="str">
        <f>IF(B877="","",IF(K877='Dados de Entrada'!$L$7,1,0))</f>
        <v/>
      </c>
      <c r="O877" s="26" t="str">
        <f t="shared" si="76"/>
        <v/>
      </c>
      <c r="P877" s="110" t="str">
        <f>IF(B877="","",'Dados de Entrada'!$L$7)</f>
        <v/>
      </c>
      <c r="Q877" s="103" t="str">
        <f t="shared" si="77"/>
        <v/>
      </c>
      <c r="U877" s="18"/>
    </row>
    <row r="878" spans="1:21" ht="14.25" customHeight="1" x14ac:dyDescent="0.25">
      <c r="A878" s="18"/>
      <c r="B878" s="99" t="str">
        <f>IF(AND(YEAR('Dados de Entrada'!N868)&gt;=$D$18,YEAR('Dados de Entrada'!N868)&lt;=$D$19),'Dados de Entrada'!N868,"")</f>
        <v/>
      </c>
      <c r="C878" s="100" t="str">
        <f t="shared" si="73"/>
        <v/>
      </c>
      <c r="D878" s="97" t="str">
        <f>IF(B878="","",IFERROR(
INDEX('Dados de Entrada'!$K$13:$K$35,MATCH(C878,'Dados de Entrada'!$J$13:$J$35,0)),
INDEX('Dados de Entrada'!$K$13:$K$35,MATCH(C878,'Dados de Entrada'!$J$13:$J$35,1))+
(C878-INDEX('Dados de Entrada'!$J$13:$J$35,MATCH(C878,'Dados de Entrada'!$J$13:$J$35,1)))*
(INDEX('Dados de Entrada'!$K$13:$K$35,MATCH(C878,'Dados de Entrada'!$J$13:$J$35,1)+1)-INDEX('Dados de Entrada'!$K$13:$K$35,MATCH(C878,'Dados de Entrada'!$J$13:$J$35,1)))/
(INDEX('Dados de Entrada'!$J$13:$J$35,MATCH(C878,'Dados de Entrada'!$J$13:$J$35,1)+1)-INDEX('Dados de Entrada'!$J$13:$J$35,MATCH(C878,'Dados de Entrada'!$J$13:$J$35,1)))
))</f>
        <v/>
      </c>
      <c r="E878" s="101" t="str">
        <f>IF(B878="","",('Dados de Entrada'!O868/'Dados de Entrada'!$Q$6)*'Dados de Entrada'!$L$4)</f>
        <v/>
      </c>
      <c r="F878" s="101" t="str">
        <f t="shared" si="74"/>
        <v/>
      </c>
      <c r="G878" s="101" t="str">
        <f>IF(B878="","",VLOOKUP(MONTH(B878),Retiradas!$P$3:$S$14,3,FALSE))</f>
        <v/>
      </c>
      <c r="H878" s="137" t="str">
        <f>IF(B878="","",(VLOOKUP(MONTH(B878),Evaporação!$D$5:$F$16,3,FALSE)/(1000*3600*24*VLOOKUP(MONTH(B878),'Dados de Entrada'!$T$11:$V$22,3,FALSE)))*Simulação!D878)</f>
        <v/>
      </c>
      <c r="I878" s="146"/>
      <c r="J878" s="138" t="str">
        <f>IF(B878="","",(E878+I878-F878-G878-H878)*3600*24*VLOOKUP(MONTH(B878),'Dados de Entrada'!$T$11:$V$22,3,FALSE))</f>
        <v/>
      </c>
      <c r="K878" s="100" t="str">
        <f>IF(B878="","",IF(J878+K877&lt;'Dados de Entrada'!$G$7,IF(Simulação!J878+K877&lt;'Dados de Entrada'!$L$7,'Dados de Entrada'!$L$7,J878+K877),'Dados de Entrada'!$G$7))</f>
        <v/>
      </c>
      <c r="L878" s="101" t="str">
        <f>IF(B878="","",IF(AND(J878&gt;0,K878='Dados de Entrada'!$G$7),(J878/(3600*24*VLOOKUP(MONTH(B878),'Dados de Entrada'!$T$11:$V$22,3,FALSE))),0))</f>
        <v/>
      </c>
      <c r="M878" s="26" t="str">
        <f t="shared" si="75"/>
        <v/>
      </c>
      <c r="N878" s="102" t="str">
        <f>IF(B878="","",IF(K878='Dados de Entrada'!$L$7,1,0))</f>
        <v/>
      </c>
      <c r="O878" s="26" t="str">
        <f t="shared" si="76"/>
        <v/>
      </c>
      <c r="P878" s="110" t="str">
        <f>IF(B878="","",'Dados de Entrada'!$L$7)</f>
        <v/>
      </c>
      <c r="Q878" s="103" t="str">
        <f t="shared" si="77"/>
        <v/>
      </c>
      <c r="U878" s="18"/>
    </row>
    <row r="879" spans="1:21" ht="14.25" customHeight="1" x14ac:dyDescent="0.25">
      <c r="A879" s="18"/>
      <c r="B879" s="99" t="str">
        <f>IF(AND(YEAR('Dados de Entrada'!N869)&gt;=$D$18,YEAR('Dados de Entrada'!N869)&lt;=$D$19),'Dados de Entrada'!N869,"")</f>
        <v/>
      </c>
      <c r="C879" s="100" t="str">
        <f t="shared" si="73"/>
        <v/>
      </c>
      <c r="D879" s="97" t="str">
        <f>IF(B879="","",IFERROR(
INDEX('Dados de Entrada'!$K$13:$K$35,MATCH(C879,'Dados de Entrada'!$J$13:$J$35,0)),
INDEX('Dados de Entrada'!$K$13:$K$35,MATCH(C879,'Dados de Entrada'!$J$13:$J$35,1))+
(C879-INDEX('Dados de Entrada'!$J$13:$J$35,MATCH(C879,'Dados de Entrada'!$J$13:$J$35,1)))*
(INDEX('Dados de Entrada'!$K$13:$K$35,MATCH(C879,'Dados de Entrada'!$J$13:$J$35,1)+1)-INDEX('Dados de Entrada'!$K$13:$K$35,MATCH(C879,'Dados de Entrada'!$J$13:$J$35,1)))/
(INDEX('Dados de Entrada'!$J$13:$J$35,MATCH(C879,'Dados de Entrada'!$J$13:$J$35,1)+1)-INDEX('Dados de Entrada'!$J$13:$J$35,MATCH(C879,'Dados de Entrada'!$J$13:$J$35,1)))
))</f>
        <v/>
      </c>
      <c r="E879" s="101" t="str">
        <f>IF(B879="","",('Dados de Entrada'!O869/'Dados de Entrada'!$Q$6)*'Dados de Entrada'!$L$4)</f>
        <v/>
      </c>
      <c r="F879" s="101" t="str">
        <f t="shared" si="74"/>
        <v/>
      </c>
      <c r="G879" s="101" t="str">
        <f>IF(B879="","",VLOOKUP(MONTH(B879),Retiradas!$P$3:$S$14,3,FALSE))</f>
        <v/>
      </c>
      <c r="H879" s="137" t="str">
        <f>IF(B879="","",(VLOOKUP(MONTH(B879),Evaporação!$D$5:$F$16,3,FALSE)/(1000*3600*24*VLOOKUP(MONTH(B879),'Dados de Entrada'!$T$11:$V$22,3,FALSE)))*Simulação!D879)</f>
        <v/>
      </c>
      <c r="I879" s="146"/>
      <c r="J879" s="138" t="str">
        <f>IF(B879="","",(E879+I879-F879-G879-H879)*3600*24*VLOOKUP(MONTH(B879),'Dados de Entrada'!$T$11:$V$22,3,FALSE))</f>
        <v/>
      </c>
      <c r="K879" s="100" t="str">
        <f>IF(B879="","",IF(J879+K878&lt;'Dados de Entrada'!$G$7,IF(Simulação!J879+K878&lt;'Dados de Entrada'!$L$7,'Dados de Entrada'!$L$7,J879+K878),'Dados de Entrada'!$G$7))</f>
        <v/>
      </c>
      <c r="L879" s="101" t="str">
        <f>IF(B879="","",IF(AND(J879&gt;0,K879='Dados de Entrada'!$G$7),(J879/(3600*24*VLOOKUP(MONTH(B879),'Dados de Entrada'!$T$11:$V$22,3,FALSE))),0))</f>
        <v/>
      </c>
      <c r="M879" s="26" t="str">
        <f t="shared" si="75"/>
        <v/>
      </c>
      <c r="N879" s="102" t="str">
        <f>IF(B879="","",IF(K879='Dados de Entrada'!$L$7,1,0))</f>
        <v/>
      </c>
      <c r="O879" s="26" t="str">
        <f t="shared" si="76"/>
        <v/>
      </c>
      <c r="P879" s="110" t="str">
        <f>IF(B879="","",'Dados de Entrada'!$L$7)</f>
        <v/>
      </c>
      <c r="Q879" s="103" t="str">
        <f t="shared" si="77"/>
        <v/>
      </c>
      <c r="U879" s="18"/>
    </row>
    <row r="880" spans="1:21" ht="14.25" customHeight="1" x14ac:dyDescent="0.25">
      <c r="A880" s="18"/>
      <c r="B880" s="99" t="str">
        <f>IF(AND(YEAR('Dados de Entrada'!N870)&gt;=$D$18,YEAR('Dados de Entrada'!N870)&lt;=$D$19),'Dados de Entrada'!N870,"")</f>
        <v/>
      </c>
      <c r="C880" s="100" t="str">
        <f t="shared" si="73"/>
        <v/>
      </c>
      <c r="D880" s="97" t="str">
        <f>IF(B880="","",IFERROR(
INDEX('Dados de Entrada'!$K$13:$K$35,MATCH(C880,'Dados de Entrada'!$J$13:$J$35,0)),
INDEX('Dados de Entrada'!$K$13:$K$35,MATCH(C880,'Dados de Entrada'!$J$13:$J$35,1))+
(C880-INDEX('Dados de Entrada'!$J$13:$J$35,MATCH(C880,'Dados de Entrada'!$J$13:$J$35,1)))*
(INDEX('Dados de Entrada'!$K$13:$K$35,MATCH(C880,'Dados de Entrada'!$J$13:$J$35,1)+1)-INDEX('Dados de Entrada'!$K$13:$K$35,MATCH(C880,'Dados de Entrada'!$J$13:$J$35,1)))/
(INDEX('Dados de Entrada'!$J$13:$J$35,MATCH(C880,'Dados de Entrada'!$J$13:$J$35,1)+1)-INDEX('Dados de Entrada'!$J$13:$J$35,MATCH(C880,'Dados de Entrada'!$J$13:$J$35,1)))
))</f>
        <v/>
      </c>
      <c r="E880" s="101" t="str">
        <f>IF(B880="","",('Dados de Entrada'!O870/'Dados de Entrada'!$Q$6)*'Dados de Entrada'!$L$4)</f>
        <v/>
      </c>
      <c r="F880" s="101" t="str">
        <f t="shared" si="74"/>
        <v/>
      </c>
      <c r="G880" s="101" t="str">
        <f>IF(B880="","",VLOOKUP(MONTH(B880),Retiradas!$P$3:$S$14,3,FALSE))</f>
        <v/>
      </c>
      <c r="H880" s="137" t="str">
        <f>IF(B880="","",(VLOOKUP(MONTH(B880),Evaporação!$D$5:$F$16,3,FALSE)/(1000*3600*24*VLOOKUP(MONTH(B880),'Dados de Entrada'!$T$11:$V$22,3,FALSE)))*Simulação!D880)</f>
        <v/>
      </c>
      <c r="I880" s="146"/>
      <c r="J880" s="138" t="str">
        <f>IF(B880="","",(E880+I880-F880-G880-H880)*3600*24*VLOOKUP(MONTH(B880),'Dados de Entrada'!$T$11:$V$22,3,FALSE))</f>
        <v/>
      </c>
      <c r="K880" s="100" t="str">
        <f>IF(B880="","",IF(J880+K879&lt;'Dados de Entrada'!$G$7,IF(Simulação!J880+K879&lt;'Dados de Entrada'!$L$7,'Dados de Entrada'!$L$7,J880+K879),'Dados de Entrada'!$G$7))</f>
        <v/>
      </c>
      <c r="L880" s="101" t="str">
        <f>IF(B880="","",IF(AND(J880&gt;0,K880='Dados de Entrada'!$G$7),(J880/(3600*24*VLOOKUP(MONTH(B880),'Dados de Entrada'!$T$11:$V$22,3,FALSE))),0))</f>
        <v/>
      </c>
      <c r="M880" s="26" t="str">
        <f t="shared" si="75"/>
        <v/>
      </c>
      <c r="N880" s="102" t="str">
        <f>IF(B880="","",IF(K880='Dados de Entrada'!$L$7,1,0))</f>
        <v/>
      </c>
      <c r="O880" s="26" t="str">
        <f t="shared" si="76"/>
        <v/>
      </c>
      <c r="P880" s="110" t="str">
        <f>IF(B880="","",'Dados de Entrada'!$L$7)</f>
        <v/>
      </c>
      <c r="Q880" s="103" t="str">
        <f t="shared" si="77"/>
        <v/>
      </c>
      <c r="U880" s="18"/>
    </row>
    <row r="881" spans="1:21" ht="14.25" customHeight="1" x14ac:dyDescent="0.25">
      <c r="A881" s="18"/>
      <c r="B881" s="99" t="str">
        <f>IF(AND(YEAR('Dados de Entrada'!N871)&gt;=$D$18,YEAR('Dados de Entrada'!N871)&lt;=$D$19),'Dados de Entrada'!N871,"")</f>
        <v/>
      </c>
      <c r="C881" s="100" t="str">
        <f t="shared" si="73"/>
        <v/>
      </c>
      <c r="D881" s="97" t="str">
        <f>IF(B881="","",IFERROR(
INDEX('Dados de Entrada'!$K$13:$K$35,MATCH(C881,'Dados de Entrada'!$J$13:$J$35,0)),
INDEX('Dados de Entrada'!$K$13:$K$35,MATCH(C881,'Dados de Entrada'!$J$13:$J$35,1))+
(C881-INDEX('Dados de Entrada'!$J$13:$J$35,MATCH(C881,'Dados de Entrada'!$J$13:$J$35,1)))*
(INDEX('Dados de Entrada'!$K$13:$K$35,MATCH(C881,'Dados de Entrada'!$J$13:$J$35,1)+1)-INDEX('Dados de Entrada'!$K$13:$K$35,MATCH(C881,'Dados de Entrada'!$J$13:$J$35,1)))/
(INDEX('Dados de Entrada'!$J$13:$J$35,MATCH(C881,'Dados de Entrada'!$J$13:$J$35,1)+1)-INDEX('Dados de Entrada'!$J$13:$J$35,MATCH(C881,'Dados de Entrada'!$J$13:$J$35,1)))
))</f>
        <v/>
      </c>
      <c r="E881" s="101" t="str">
        <f>IF(B881="","",('Dados de Entrada'!O871/'Dados de Entrada'!$Q$6)*'Dados de Entrada'!$L$4)</f>
        <v/>
      </c>
      <c r="F881" s="101" t="str">
        <f t="shared" si="74"/>
        <v/>
      </c>
      <c r="G881" s="101" t="str">
        <f>IF(B881="","",VLOOKUP(MONTH(B881),Retiradas!$P$3:$S$14,3,FALSE))</f>
        <v/>
      </c>
      <c r="H881" s="137" t="str">
        <f>IF(B881="","",(VLOOKUP(MONTH(B881),Evaporação!$D$5:$F$16,3,FALSE)/(1000*3600*24*VLOOKUP(MONTH(B881),'Dados de Entrada'!$T$11:$V$22,3,FALSE)))*Simulação!D881)</f>
        <v/>
      </c>
      <c r="I881" s="146"/>
      <c r="J881" s="138" t="str">
        <f>IF(B881="","",(E881+I881-F881-G881-H881)*3600*24*VLOOKUP(MONTH(B881),'Dados de Entrada'!$T$11:$V$22,3,FALSE))</f>
        <v/>
      </c>
      <c r="K881" s="100" t="str">
        <f>IF(B881="","",IF(J881+K880&lt;'Dados de Entrada'!$G$7,IF(Simulação!J881+K880&lt;'Dados de Entrada'!$L$7,'Dados de Entrada'!$L$7,J881+K880),'Dados de Entrada'!$G$7))</f>
        <v/>
      </c>
      <c r="L881" s="101" t="str">
        <f>IF(B881="","",IF(AND(J881&gt;0,K881='Dados de Entrada'!$G$7),(J881/(3600*24*VLOOKUP(MONTH(B881),'Dados de Entrada'!$T$11:$V$22,3,FALSE))),0))</f>
        <v/>
      </c>
      <c r="M881" s="26" t="str">
        <f t="shared" si="75"/>
        <v/>
      </c>
      <c r="N881" s="102" t="str">
        <f>IF(B881="","",IF(K881='Dados de Entrada'!$L$7,1,0))</f>
        <v/>
      </c>
      <c r="O881" s="26" t="str">
        <f t="shared" si="76"/>
        <v/>
      </c>
      <c r="P881" s="110" t="str">
        <f>IF(B881="","",'Dados de Entrada'!$L$7)</f>
        <v/>
      </c>
      <c r="Q881" s="103" t="str">
        <f t="shared" si="77"/>
        <v/>
      </c>
      <c r="U881" s="18"/>
    </row>
    <row r="882" spans="1:21" ht="14.25" customHeight="1" x14ac:dyDescent="0.25">
      <c r="A882" s="18"/>
      <c r="B882" s="99" t="str">
        <f>IF(AND(YEAR('Dados de Entrada'!N872)&gt;=$D$18,YEAR('Dados de Entrada'!N872)&lt;=$D$19),'Dados de Entrada'!N872,"")</f>
        <v/>
      </c>
      <c r="C882" s="100" t="str">
        <f t="shared" si="73"/>
        <v/>
      </c>
      <c r="D882" s="97" t="str">
        <f>IF(B882="","",IFERROR(
INDEX('Dados de Entrada'!$K$13:$K$35,MATCH(C882,'Dados de Entrada'!$J$13:$J$35,0)),
INDEX('Dados de Entrada'!$K$13:$K$35,MATCH(C882,'Dados de Entrada'!$J$13:$J$35,1))+
(C882-INDEX('Dados de Entrada'!$J$13:$J$35,MATCH(C882,'Dados de Entrada'!$J$13:$J$35,1)))*
(INDEX('Dados de Entrada'!$K$13:$K$35,MATCH(C882,'Dados de Entrada'!$J$13:$J$35,1)+1)-INDEX('Dados de Entrada'!$K$13:$K$35,MATCH(C882,'Dados de Entrada'!$J$13:$J$35,1)))/
(INDEX('Dados de Entrada'!$J$13:$J$35,MATCH(C882,'Dados de Entrada'!$J$13:$J$35,1)+1)-INDEX('Dados de Entrada'!$J$13:$J$35,MATCH(C882,'Dados de Entrada'!$J$13:$J$35,1)))
))</f>
        <v/>
      </c>
      <c r="E882" s="101" t="str">
        <f>IF(B882="","",('Dados de Entrada'!O872/'Dados de Entrada'!$Q$6)*'Dados de Entrada'!$L$4)</f>
        <v/>
      </c>
      <c r="F882" s="101" t="str">
        <f t="shared" si="74"/>
        <v/>
      </c>
      <c r="G882" s="101" t="str">
        <f>IF(B882="","",VLOOKUP(MONTH(B882),Retiradas!$P$3:$S$14,3,FALSE))</f>
        <v/>
      </c>
      <c r="H882" s="137" t="str">
        <f>IF(B882="","",(VLOOKUP(MONTH(B882),Evaporação!$D$5:$F$16,3,FALSE)/(1000*3600*24*VLOOKUP(MONTH(B882),'Dados de Entrada'!$T$11:$V$22,3,FALSE)))*Simulação!D882)</f>
        <v/>
      </c>
      <c r="I882" s="146"/>
      <c r="J882" s="138" t="str">
        <f>IF(B882="","",(E882+I882-F882-G882-H882)*3600*24*VLOOKUP(MONTH(B882),'Dados de Entrada'!$T$11:$V$22,3,FALSE))</f>
        <v/>
      </c>
      <c r="K882" s="100" t="str">
        <f>IF(B882="","",IF(J882+K881&lt;'Dados de Entrada'!$G$7,IF(Simulação!J882+K881&lt;'Dados de Entrada'!$L$7,'Dados de Entrada'!$L$7,J882+K881),'Dados de Entrada'!$G$7))</f>
        <v/>
      </c>
      <c r="L882" s="101" t="str">
        <f>IF(B882="","",IF(AND(J882&gt;0,K882='Dados de Entrada'!$G$7),(J882/(3600*24*VLOOKUP(MONTH(B882),'Dados de Entrada'!$T$11:$V$22,3,FALSE))),0))</f>
        <v/>
      </c>
      <c r="M882" s="26" t="str">
        <f t="shared" si="75"/>
        <v/>
      </c>
      <c r="N882" s="102" t="str">
        <f>IF(B882="","",IF(K882='Dados de Entrada'!$L$7,1,0))</f>
        <v/>
      </c>
      <c r="O882" s="26" t="str">
        <f t="shared" si="76"/>
        <v/>
      </c>
      <c r="P882" s="110" t="str">
        <f>IF(B882="","",'Dados de Entrada'!$L$7)</f>
        <v/>
      </c>
      <c r="Q882" s="103" t="str">
        <f t="shared" si="77"/>
        <v/>
      </c>
      <c r="U882" s="18"/>
    </row>
    <row r="883" spans="1:21" ht="14.25" customHeight="1" x14ac:dyDescent="0.25">
      <c r="A883" s="18"/>
      <c r="B883" s="99" t="str">
        <f>IF(AND(YEAR('Dados de Entrada'!N873)&gt;=$D$18,YEAR('Dados de Entrada'!N873)&lt;=$D$19),'Dados de Entrada'!N873,"")</f>
        <v/>
      </c>
      <c r="C883" s="100" t="str">
        <f t="shared" si="73"/>
        <v/>
      </c>
      <c r="D883" s="97" t="str">
        <f>IF(B883="","",IFERROR(
INDEX('Dados de Entrada'!$K$13:$K$35,MATCH(C883,'Dados de Entrada'!$J$13:$J$35,0)),
INDEX('Dados de Entrada'!$K$13:$K$35,MATCH(C883,'Dados de Entrada'!$J$13:$J$35,1))+
(C883-INDEX('Dados de Entrada'!$J$13:$J$35,MATCH(C883,'Dados de Entrada'!$J$13:$J$35,1)))*
(INDEX('Dados de Entrada'!$K$13:$K$35,MATCH(C883,'Dados de Entrada'!$J$13:$J$35,1)+1)-INDEX('Dados de Entrada'!$K$13:$K$35,MATCH(C883,'Dados de Entrada'!$J$13:$J$35,1)))/
(INDEX('Dados de Entrada'!$J$13:$J$35,MATCH(C883,'Dados de Entrada'!$J$13:$J$35,1)+1)-INDEX('Dados de Entrada'!$J$13:$J$35,MATCH(C883,'Dados de Entrada'!$J$13:$J$35,1)))
))</f>
        <v/>
      </c>
      <c r="E883" s="101" t="str">
        <f>IF(B883="","",('Dados de Entrada'!O873/'Dados de Entrada'!$Q$6)*'Dados de Entrada'!$L$4)</f>
        <v/>
      </c>
      <c r="F883" s="101" t="str">
        <f t="shared" si="74"/>
        <v/>
      </c>
      <c r="G883" s="101" t="str">
        <f>IF(B883="","",VLOOKUP(MONTH(B883),Retiradas!$P$3:$S$14,3,FALSE))</f>
        <v/>
      </c>
      <c r="H883" s="137" t="str">
        <f>IF(B883="","",(VLOOKUP(MONTH(B883),Evaporação!$D$5:$F$16,3,FALSE)/(1000*3600*24*VLOOKUP(MONTH(B883),'Dados de Entrada'!$T$11:$V$22,3,FALSE)))*Simulação!D883)</f>
        <v/>
      </c>
      <c r="I883" s="146"/>
      <c r="J883" s="138" t="str">
        <f>IF(B883="","",(E883+I883-F883-G883-H883)*3600*24*VLOOKUP(MONTH(B883),'Dados de Entrada'!$T$11:$V$22,3,FALSE))</f>
        <v/>
      </c>
      <c r="K883" s="100" t="str">
        <f>IF(B883="","",IF(J883+K882&lt;'Dados de Entrada'!$G$7,IF(Simulação!J883+K882&lt;'Dados de Entrada'!$L$7,'Dados de Entrada'!$L$7,J883+K882),'Dados de Entrada'!$G$7))</f>
        <v/>
      </c>
      <c r="L883" s="101" t="str">
        <f>IF(B883="","",IF(AND(J883&gt;0,K883='Dados de Entrada'!$G$7),(J883/(3600*24*VLOOKUP(MONTH(B883),'Dados de Entrada'!$T$11:$V$22,3,FALSE))),0))</f>
        <v/>
      </c>
      <c r="M883" s="26" t="str">
        <f t="shared" si="75"/>
        <v/>
      </c>
      <c r="N883" s="102" t="str">
        <f>IF(B883="","",IF(K883='Dados de Entrada'!$L$7,1,0))</f>
        <v/>
      </c>
      <c r="O883" s="26" t="str">
        <f t="shared" si="76"/>
        <v/>
      </c>
      <c r="P883" s="110" t="str">
        <f>IF(B883="","",'Dados de Entrada'!$L$7)</f>
        <v/>
      </c>
      <c r="Q883" s="103" t="str">
        <f t="shared" si="77"/>
        <v/>
      </c>
      <c r="U883" s="18"/>
    </row>
    <row r="884" spans="1:21" ht="14.25" customHeight="1" x14ac:dyDescent="0.25">
      <c r="A884" s="18"/>
      <c r="B884" s="99" t="str">
        <f>IF(AND(YEAR('Dados de Entrada'!N874)&gt;=$D$18,YEAR('Dados de Entrada'!N874)&lt;=$D$19),'Dados de Entrada'!N874,"")</f>
        <v/>
      </c>
      <c r="C884" s="100" t="str">
        <f t="shared" si="73"/>
        <v/>
      </c>
      <c r="D884" s="97" t="str">
        <f>IF(B884="","",IFERROR(
INDEX('Dados de Entrada'!$K$13:$K$35,MATCH(C884,'Dados de Entrada'!$J$13:$J$35,0)),
INDEX('Dados de Entrada'!$K$13:$K$35,MATCH(C884,'Dados de Entrada'!$J$13:$J$35,1))+
(C884-INDEX('Dados de Entrada'!$J$13:$J$35,MATCH(C884,'Dados de Entrada'!$J$13:$J$35,1)))*
(INDEX('Dados de Entrada'!$K$13:$K$35,MATCH(C884,'Dados de Entrada'!$J$13:$J$35,1)+1)-INDEX('Dados de Entrada'!$K$13:$K$35,MATCH(C884,'Dados de Entrada'!$J$13:$J$35,1)))/
(INDEX('Dados de Entrada'!$J$13:$J$35,MATCH(C884,'Dados de Entrada'!$J$13:$J$35,1)+1)-INDEX('Dados de Entrada'!$J$13:$J$35,MATCH(C884,'Dados de Entrada'!$J$13:$J$35,1)))
))</f>
        <v/>
      </c>
      <c r="E884" s="101" t="str">
        <f>IF(B884="","",('Dados de Entrada'!O874/'Dados de Entrada'!$Q$6)*'Dados de Entrada'!$L$4)</f>
        <v/>
      </c>
      <c r="F884" s="101" t="str">
        <f t="shared" si="74"/>
        <v/>
      </c>
      <c r="G884" s="101" t="str">
        <f>IF(B884="","",VLOOKUP(MONTH(B884),Retiradas!$P$3:$S$14,3,FALSE))</f>
        <v/>
      </c>
      <c r="H884" s="137" t="str">
        <f>IF(B884="","",(VLOOKUP(MONTH(B884),Evaporação!$D$5:$F$16,3,FALSE)/(1000*3600*24*VLOOKUP(MONTH(B884),'Dados de Entrada'!$T$11:$V$22,3,FALSE)))*Simulação!D884)</f>
        <v/>
      </c>
      <c r="I884" s="146"/>
      <c r="J884" s="138" t="str">
        <f>IF(B884="","",(E884+I884-F884-G884-H884)*3600*24*VLOOKUP(MONTH(B884),'Dados de Entrada'!$T$11:$V$22,3,FALSE))</f>
        <v/>
      </c>
      <c r="K884" s="100" t="str">
        <f>IF(B884="","",IF(J884+K883&lt;'Dados de Entrada'!$G$7,IF(Simulação!J884+K883&lt;'Dados de Entrada'!$L$7,'Dados de Entrada'!$L$7,J884+K883),'Dados de Entrada'!$G$7))</f>
        <v/>
      </c>
      <c r="L884" s="101" t="str">
        <f>IF(B884="","",IF(AND(J884&gt;0,K884='Dados de Entrada'!$G$7),(J884/(3600*24*VLOOKUP(MONTH(B884),'Dados de Entrada'!$T$11:$V$22,3,FALSE))),0))</f>
        <v/>
      </c>
      <c r="M884" s="26" t="str">
        <f t="shared" si="75"/>
        <v/>
      </c>
      <c r="N884" s="102" t="str">
        <f>IF(B884="","",IF(K884='Dados de Entrada'!$L$7,1,0))</f>
        <v/>
      </c>
      <c r="O884" s="26" t="str">
        <f t="shared" si="76"/>
        <v/>
      </c>
      <c r="P884" s="110" t="str">
        <f>IF(B884="","",'Dados de Entrada'!$L$7)</f>
        <v/>
      </c>
      <c r="Q884" s="103" t="str">
        <f t="shared" si="77"/>
        <v/>
      </c>
      <c r="U884" s="18"/>
    </row>
    <row r="885" spans="1:21" ht="14.25" customHeight="1" x14ac:dyDescent="0.25">
      <c r="A885" s="18"/>
      <c r="B885" s="99" t="str">
        <f>IF(AND(YEAR('Dados de Entrada'!N875)&gt;=$D$18,YEAR('Dados de Entrada'!N875)&lt;=$D$19),'Dados de Entrada'!N875,"")</f>
        <v/>
      </c>
      <c r="C885" s="100" t="str">
        <f t="shared" si="73"/>
        <v/>
      </c>
      <c r="D885" s="97" t="str">
        <f>IF(B885="","",IFERROR(
INDEX('Dados de Entrada'!$K$13:$K$35,MATCH(C885,'Dados de Entrada'!$J$13:$J$35,0)),
INDEX('Dados de Entrada'!$K$13:$K$35,MATCH(C885,'Dados de Entrada'!$J$13:$J$35,1))+
(C885-INDEX('Dados de Entrada'!$J$13:$J$35,MATCH(C885,'Dados de Entrada'!$J$13:$J$35,1)))*
(INDEX('Dados de Entrada'!$K$13:$K$35,MATCH(C885,'Dados de Entrada'!$J$13:$J$35,1)+1)-INDEX('Dados de Entrada'!$K$13:$K$35,MATCH(C885,'Dados de Entrada'!$J$13:$J$35,1)))/
(INDEX('Dados de Entrada'!$J$13:$J$35,MATCH(C885,'Dados de Entrada'!$J$13:$J$35,1)+1)-INDEX('Dados de Entrada'!$J$13:$J$35,MATCH(C885,'Dados de Entrada'!$J$13:$J$35,1)))
))</f>
        <v/>
      </c>
      <c r="E885" s="101" t="str">
        <f>IF(B885="","",('Dados de Entrada'!O875/'Dados de Entrada'!$Q$6)*'Dados de Entrada'!$L$4)</f>
        <v/>
      </c>
      <c r="F885" s="101" t="str">
        <f t="shared" si="74"/>
        <v/>
      </c>
      <c r="G885" s="101" t="str">
        <f>IF(B885="","",VLOOKUP(MONTH(B885),Retiradas!$P$3:$S$14,3,FALSE))</f>
        <v/>
      </c>
      <c r="H885" s="137" t="str">
        <f>IF(B885="","",(VLOOKUP(MONTH(B885),Evaporação!$D$5:$F$16,3,FALSE)/(1000*3600*24*VLOOKUP(MONTH(B885),'Dados de Entrada'!$T$11:$V$22,3,FALSE)))*Simulação!D885)</f>
        <v/>
      </c>
      <c r="I885" s="146"/>
      <c r="J885" s="138" t="str">
        <f>IF(B885="","",(E885+I885-F885-G885-H885)*3600*24*VLOOKUP(MONTH(B885),'Dados de Entrada'!$T$11:$V$22,3,FALSE))</f>
        <v/>
      </c>
      <c r="K885" s="100" t="str">
        <f>IF(B885="","",IF(J885+K884&lt;'Dados de Entrada'!$G$7,IF(Simulação!J885+K884&lt;'Dados de Entrada'!$L$7,'Dados de Entrada'!$L$7,J885+K884),'Dados de Entrada'!$G$7))</f>
        <v/>
      </c>
      <c r="L885" s="101" t="str">
        <f>IF(B885="","",IF(AND(J885&gt;0,K885='Dados de Entrada'!$G$7),(J885/(3600*24*VLOOKUP(MONTH(B885),'Dados de Entrada'!$T$11:$V$22,3,FALSE))),0))</f>
        <v/>
      </c>
      <c r="M885" s="26" t="str">
        <f t="shared" si="75"/>
        <v/>
      </c>
      <c r="N885" s="102" t="str">
        <f>IF(B885="","",IF(K885='Dados de Entrada'!$L$7,1,0))</f>
        <v/>
      </c>
      <c r="O885" s="26" t="str">
        <f t="shared" si="76"/>
        <v/>
      </c>
      <c r="P885" s="110" t="str">
        <f>IF(B885="","",'Dados de Entrada'!$L$7)</f>
        <v/>
      </c>
      <c r="Q885" s="103" t="str">
        <f t="shared" si="77"/>
        <v/>
      </c>
      <c r="U885" s="18"/>
    </row>
    <row r="886" spans="1:21" ht="14.25" customHeight="1" x14ac:dyDescent="0.25">
      <c r="A886" s="18"/>
      <c r="B886" s="99" t="str">
        <f>IF(AND(YEAR('Dados de Entrada'!N876)&gt;=$D$18,YEAR('Dados de Entrada'!N876)&lt;=$D$19),'Dados de Entrada'!N876,"")</f>
        <v/>
      </c>
      <c r="C886" s="100" t="str">
        <f t="shared" si="73"/>
        <v/>
      </c>
      <c r="D886" s="97" t="str">
        <f>IF(B886="","",IFERROR(
INDEX('Dados de Entrada'!$K$13:$K$35,MATCH(C886,'Dados de Entrada'!$J$13:$J$35,0)),
INDEX('Dados de Entrada'!$K$13:$K$35,MATCH(C886,'Dados de Entrada'!$J$13:$J$35,1))+
(C886-INDEX('Dados de Entrada'!$J$13:$J$35,MATCH(C886,'Dados de Entrada'!$J$13:$J$35,1)))*
(INDEX('Dados de Entrada'!$K$13:$K$35,MATCH(C886,'Dados de Entrada'!$J$13:$J$35,1)+1)-INDEX('Dados de Entrada'!$K$13:$K$35,MATCH(C886,'Dados de Entrada'!$J$13:$J$35,1)))/
(INDEX('Dados de Entrada'!$J$13:$J$35,MATCH(C886,'Dados de Entrada'!$J$13:$J$35,1)+1)-INDEX('Dados de Entrada'!$J$13:$J$35,MATCH(C886,'Dados de Entrada'!$J$13:$J$35,1)))
))</f>
        <v/>
      </c>
      <c r="E886" s="101" t="str">
        <f>IF(B886="","",('Dados de Entrada'!O876/'Dados de Entrada'!$Q$6)*'Dados de Entrada'!$L$4)</f>
        <v/>
      </c>
      <c r="F886" s="101" t="str">
        <f t="shared" si="74"/>
        <v/>
      </c>
      <c r="G886" s="101" t="str">
        <f>IF(B886="","",VLOOKUP(MONTH(B886),Retiradas!$P$3:$S$14,3,FALSE))</f>
        <v/>
      </c>
      <c r="H886" s="137" t="str">
        <f>IF(B886="","",(VLOOKUP(MONTH(B886),Evaporação!$D$5:$F$16,3,FALSE)/(1000*3600*24*VLOOKUP(MONTH(B886),'Dados de Entrada'!$T$11:$V$22,3,FALSE)))*Simulação!D886)</f>
        <v/>
      </c>
      <c r="I886" s="146"/>
      <c r="J886" s="138" t="str">
        <f>IF(B886="","",(E886+I886-F886-G886-H886)*3600*24*VLOOKUP(MONTH(B886),'Dados de Entrada'!$T$11:$V$22,3,FALSE))</f>
        <v/>
      </c>
      <c r="K886" s="100" t="str">
        <f>IF(B886="","",IF(J886+K885&lt;'Dados de Entrada'!$G$7,IF(Simulação!J886+K885&lt;'Dados de Entrada'!$L$7,'Dados de Entrada'!$L$7,J886+K885),'Dados de Entrada'!$G$7))</f>
        <v/>
      </c>
      <c r="L886" s="101" t="str">
        <f>IF(B886="","",IF(AND(J886&gt;0,K886='Dados de Entrada'!$G$7),(J886/(3600*24*VLOOKUP(MONTH(B886),'Dados de Entrada'!$T$11:$V$22,3,FALSE))),0))</f>
        <v/>
      </c>
      <c r="M886" s="26" t="str">
        <f t="shared" si="75"/>
        <v/>
      </c>
      <c r="N886" s="102" t="str">
        <f>IF(B886="","",IF(K886='Dados de Entrada'!$L$7,1,0))</f>
        <v/>
      </c>
      <c r="O886" s="26" t="str">
        <f t="shared" si="76"/>
        <v/>
      </c>
      <c r="P886" s="110" t="str">
        <f>IF(B886="","",'Dados de Entrada'!$L$7)</f>
        <v/>
      </c>
      <c r="Q886" s="103" t="str">
        <f t="shared" si="77"/>
        <v/>
      </c>
      <c r="U886" s="18"/>
    </row>
    <row r="887" spans="1:21" ht="14.25" customHeight="1" x14ac:dyDescent="0.25">
      <c r="A887" s="18"/>
      <c r="B887" s="99" t="str">
        <f>IF(AND(YEAR('Dados de Entrada'!N877)&gt;=$D$18,YEAR('Dados de Entrada'!N877)&lt;=$D$19),'Dados de Entrada'!N877,"")</f>
        <v/>
      </c>
      <c r="C887" s="100" t="str">
        <f t="shared" si="73"/>
        <v/>
      </c>
      <c r="D887" s="97" t="str">
        <f>IF(B887="","",IFERROR(
INDEX('Dados de Entrada'!$K$13:$K$35,MATCH(C887,'Dados de Entrada'!$J$13:$J$35,0)),
INDEX('Dados de Entrada'!$K$13:$K$35,MATCH(C887,'Dados de Entrada'!$J$13:$J$35,1))+
(C887-INDEX('Dados de Entrada'!$J$13:$J$35,MATCH(C887,'Dados de Entrada'!$J$13:$J$35,1)))*
(INDEX('Dados de Entrada'!$K$13:$K$35,MATCH(C887,'Dados de Entrada'!$J$13:$J$35,1)+1)-INDEX('Dados de Entrada'!$K$13:$K$35,MATCH(C887,'Dados de Entrada'!$J$13:$J$35,1)))/
(INDEX('Dados de Entrada'!$J$13:$J$35,MATCH(C887,'Dados de Entrada'!$J$13:$J$35,1)+1)-INDEX('Dados de Entrada'!$J$13:$J$35,MATCH(C887,'Dados de Entrada'!$J$13:$J$35,1)))
))</f>
        <v/>
      </c>
      <c r="E887" s="101" t="str">
        <f>IF(B887="","",('Dados de Entrada'!O877/'Dados de Entrada'!$Q$6)*'Dados de Entrada'!$L$4)</f>
        <v/>
      </c>
      <c r="F887" s="101" t="str">
        <f t="shared" si="74"/>
        <v/>
      </c>
      <c r="G887" s="101" t="str">
        <f>IF(B887="","",VLOOKUP(MONTH(B887),Retiradas!$P$3:$S$14,3,FALSE))</f>
        <v/>
      </c>
      <c r="H887" s="137" t="str">
        <f>IF(B887="","",(VLOOKUP(MONTH(B887),Evaporação!$D$5:$F$16,3,FALSE)/(1000*3600*24*VLOOKUP(MONTH(B887),'Dados de Entrada'!$T$11:$V$22,3,FALSE)))*Simulação!D887)</f>
        <v/>
      </c>
      <c r="I887" s="146"/>
      <c r="J887" s="138" t="str">
        <f>IF(B887="","",(E887+I887-F887-G887-H887)*3600*24*VLOOKUP(MONTH(B887),'Dados de Entrada'!$T$11:$V$22,3,FALSE))</f>
        <v/>
      </c>
      <c r="K887" s="100" t="str">
        <f>IF(B887="","",IF(J887+K886&lt;'Dados de Entrada'!$G$7,IF(Simulação!J887+K886&lt;'Dados de Entrada'!$L$7,'Dados de Entrada'!$L$7,J887+K886),'Dados de Entrada'!$G$7))</f>
        <v/>
      </c>
      <c r="L887" s="101" t="str">
        <f>IF(B887="","",IF(AND(J887&gt;0,K887='Dados de Entrada'!$G$7),(J887/(3600*24*VLOOKUP(MONTH(B887),'Dados de Entrada'!$T$11:$V$22,3,FALSE))),0))</f>
        <v/>
      </c>
      <c r="M887" s="26" t="str">
        <f t="shared" si="75"/>
        <v/>
      </c>
      <c r="N887" s="102" t="str">
        <f>IF(B887="","",IF(K887='Dados de Entrada'!$L$7,1,0))</f>
        <v/>
      </c>
      <c r="O887" s="26" t="str">
        <f t="shared" si="76"/>
        <v/>
      </c>
      <c r="P887" s="110" t="str">
        <f>IF(B887="","",'Dados de Entrada'!$L$7)</f>
        <v/>
      </c>
      <c r="Q887" s="103" t="str">
        <f t="shared" si="77"/>
        <v/>
      </c>
      <c r="U887" s="18"/>
    </row>
    <row r="888" spans="1:21" ht="14.25" customHeight="1" x14ac:dyDescent="0.25">
      <c r="A888" s="18"/>
      <c r="B888" s="99" t="str">
        <f>IF(AND(YEAR('Dados de Entrada'!N878)&gt;=$D$18,YEAR('Dados de Entrada'!N878)&lt;=$D$19),'Dados de Entrada'!N878,"")</f>
        <v/>
      </c>
      <c r="C888" s="100" t="str">
        <f t="shared" si="73"/>
        <v/>
      </c>
      <c r="D888" s="97" t="str">
        <f>IF(B888="","",IFERROR(
INDEX('Dados de Entrada'!$K$13:$K$35,MATCH(C888,'Dados de Entrada'!$J$13:$J$35,0)),
INDEX('Dados de Entrada'!$K$13:$K$35,MATCH(C888,'Dados de Entrada'!$J$13:$J$35,1))+
(C888-INDEX('Dados de Entrada'!$J$13:$J$35,MATCH(C888,'Dados de Entrada'!$J$13:$J$35,1)))*
(INDEX('Dados de Entrada'!$K$13:$K$35,MATCH(C888,'Dados de Entrada'!$J$13:$J$35,1)+1)-INDEX('Dados de Entrada'!$K$13:$K$35,MATCH(C888,'Dados de Entrada'!$J$13:$J$35,1)))/
(INDEX('Dados de Entrada'!$J$13:$J$35,MATCH(C888,'Dados de Entrada'!$J$13:$J$35,1)+1)-INDEX('Dados de Entrada'!$J$13:$J$35,MATCH(C888,'Dados de Entrada'!$J$13:$J$35,1)))
))</f>
        <v/>
      </c>
      <c r="E888" s="101" t="str">
        <f>IF(B888="","",('Dados de Entrada'!O878/'Dados de Entrada'!$Q$6)*'Dados de Entrada'!$L$4)</f>
        <v/>
      </c>
      <c r="F888" s="101" t="str">
        <f t="shared" si="74"/>
        <v/>
      </c>
      <c r="G888" s="101" t="str">
        <f>IF(B888="","",VLOOKUP(MONTH(B888),Retiradas!$P$3:$S$14,3,FALSE))</f>
        <v/>
      </c>
      <c r="H888" s="137" t="str">
        <f>IF(B888="","",(VLOOKUP(MONTH(B888),Evaporação!$D$5:$F$16,3,FALSE)/(1000*3600*24*VLOOKUP(MONTH(B888),'Dados de Entrada'!$T$11:$V$22,3,FALSE)))*Simulação!D888)</f>
        <v/>
      </c>
      <c r="I888" s="146"/>
      <c r="J888" s="138" t="str">
        <f>IF(B888="","",(E888+I888-F888-G888-H888)*3600*24*VLOOKUP(MONTH(B888),'Dados de Entrada'!$T$11:$V$22,3,FALSE))</f>
        <v/>
      </c>
      <c r="K888" s="100" t="str">
        <f>IF(B888="","",IF(J888+K887&lt;'Dados de Entrada'!$G$7,IF(Simulação!J888+K887&lt;'Dados de Entrada'!$L$7,'Dados de Entrada'!$L$7,J888+K887),'Dados de Entrada'!$G$7))</f>
        <v/>
      </c>
      <c r="L888" s="101" t="str">
        <f>IF(B888="","",IF(AND(J888&gt;0,K888='Dados de Entrada'!$G$7),(J888/(3600*24*VLOOKUP(MONTH(B888),'Dados de Entrada'!$T$11:$V$22,3,FALSE))),0))</f>
        <v/>
      </c>
      <c r="M888" s="26" t="str">
        <f t="shared" si="75"/>
        <v/>
      </c>
      <c r="N888" s="102" t="str">
        <f>IF(B888="","",IF(K888='Dados de Entrada'!$L$7,1,0))</f>
        <v/>
      </c>
      <c r="O888" s="26" t="str">
        <f t="shared" si="76"/>
        <v/>
      </c>
      <c r="P888" s="110" t="str">
        <f>IF(B888="","",'Dados de Entrada'!$L$7)</f>
        <v/>
      </c>
      <c r="Q888" s="103" t="str">
        <f t="shared" si="77"/>
        <v/>
      </c>
      <c r="U888" s="18"/>
    </row>
    <row r="889" spans="1:21" ht="14.25" customHeight="1" x14ac:dyDescent="0.25">
      <c r="A889" s="18"/>
      <c r="B889" s="99" t="str">
        <f>IF(AND(YEAR('Dados de Entrada'!N879)&gt;=$D$18,YEAR('Dados de Entrada'!N879)&lt;=$D$19),'Dados de Entrada'!N879,"")</f>
        <v/>
      </c>
      <c r="C889" s="100" t="str">
        <f t="shared" si="73"/>
        <v/>
      </c>
      <c r="D889" s="97" t="str">
        <f>IF(B889="","",IFERROR(
INDEX('Dados de Entrada'!$K$13:$K$35,MATCH(C889,'Dados de Entrada'!$J$13:$J$35,0)),
INDEX('Dados de Entrada'!$K$13:$K$35,MATCH(C889,'Dados de Entrada'!$J$13:$J$35,1))+
(C889-INDEX('Dados de Entrada'!$J$13:$J$35,MATCH(C889,'Dados de Entrada'!$J$13:$J$35,1)))*
(INDEX('Dados de Entrada'!$K$13:$K$35,MATCH(C889,'Dados de Entrada'!$J$13:$J$35,1)+1)-INDEX('Dados de Entrada'!$K$13:$K$35,MATCH(C889,'Dados de Entrada'!$J$13:$J$35,1)))/
(INDEX('Dados de Entrada'!$J$13:$J$35,MATCH(C889,'Dados de Entrada'!$J$13:$J$35,1)+1)-INDEX('Dados de Entrada'!$J$13:$J$35,MATCH(C889,'Dados de Entrada'!$J$13:$J$35,1)))
))</f>
        <v/>
      </c>
      <c r="E889" s="101" t="str">
        <f>IF(B889="","",('Dados de Entrada'!O879/'Dados de Entrada'!$Q$6)*'Dados de Entrada'!$L$4)</f>
        <v/>
      </c>
      <c r="F889" s="101" t="str">
        <f t="shared" si="74"/>
        <v/>
      </c>
      <c r="G889" s="101" t="str">
        <f>IF(B889="","",VLOOKUP(MONTH(B889),Retiradas!$P$3:$S$14,3,FALSE))</f>
        <v/>
      </c>
      <c r="H889" s="137" t="str">
        <f>IF(B889="","",(VLOOKUP(MONTH(B889),Evaporação!$D$5:$F$16,3,FALSE)/(1000*3600*24*VLOOKUP(MONTH(B889),'Dados de Entrada'!$T$11:$V$22,3,FALSE)))*Simulação!D889)</f>
        <v/>
      </c>
      <c r="I889" s="146"/>
      <c r="J889" s="138" t="str">
        <f>IF(B889="","",(E889+I889-F889-G889-H889)*3600*24*VLOOKUP(MONTH(B889),'Dados de Entrada'!$T$11:$V$22,3,FALSE))</f>
        <v/>
      </c>
      <c r="K889" s="100" t="str">
        <f>IF(B889="","",IF(J889+K888&lt;'Dados de Entrada'!$G$7,IF(Simulação!J889+K888&lt;'Dados de Entrada'!$L$7,'Dados de Entrada'!$L$7,J889+K888),'Dados de Entrada'!$G$7))</f>
        <v/>
      </c>
      <c r="L889" s="101" t="str">
        <f>IF(B889="","",IF(AND(J889&gt;0,K889='Dados de Entrada'!$G$7),(J889/(3600*24*VLOOKUP(MONTH(B889),'Dados de Entrada'!$T$11:$V$22,3,FALSE))),0))</f>
        <v/>
      </c>
      <c r="M889" s="26" t="str">
        <f t="shared" si="75"/>
        <v/>
      </c>
      <c r="N889" s="102" t="str">
        <f>IF(B889="","",IF(K889='Dados de Entrada'!$L$7,1,0))</f>
        <v/>
      </c>
      <c r="O889" s="26" t="str">
        <f t="shared" si="76"/>
        <v/>
      </c>
      <c r="P889" s="110" t="str">
        <f>IF(B889="","",'Dados de Entrada'!$L$7)</f>
        <v/>
      </c>
      <c r="Q889" s="103" t="str">
        <f t="shared" si="77"/>
        <v/>
      </c>
      <c r="U889" s="18"/>
    </row>
    <row r="890" spans="1:21" ht="14.25" customHeight="1" x14ac:dyDescent="0.25">
      <c r="A890" s="18"/>
      <c r="B890" s="99" t="str">
        <f>IF(AND(YEAR('Dados de Entrada'!N880)&gt;=$D$18,YEAR('Dados de Entrada'!N880)&lt;=$D$19),'Dados de Entrada'!N880,"")</f>
        <v/>
      </c>
      <c r="C890" s="100" t="str">
        <f t="shared" si="73"/>
        <v/>
      </c>
      <c r="D890" s="97" t="str">
        <f>IF(B890="","",IFERROR(
INDEX('Dados de Entrada'!$K$13:$K$35,MATCH(C890,'Dados de Entrada'!$J$13:$J$35,0)),
INDEX('Dados de Entrada'!$K$13:$K$35,MATCH(C890,'Dados de Entrada'!$J$13:$J$35,1))+
(C890-INDEX('Dados de Entrada'!$J$13:$J$35,MATCH(C890,'Dados de Entrada'!$J$13:$J$35,1)))*
(INDEX('Dados de Entrada'!$K$13:$K$35,MATCH(C890,'Dados de Entrada'!$J$13:$J$35,1)+1)-INDEX('Dados de Entrada'!$K$13:$K$35,MATCH(C890,'Dados de Entrada'!$J$13:$J$35,1)))/
(INDEX('Dados de Entrada'!$J$13:$J$35,MATCH(C890,'Dados de Entrada'!$J$13:$J$35,1)+1)-INDEX('Dados de Entrada'!$J$13:$J$35,MATCH(C890,'Dados de Entrada'!$J$13:$J$35,1)))
))</f>
        <v/>
      </c>
      <c r="E890" s="101" t="str">
        <f>IF(B890="","",('Dados de Entrada'!O880/'Dados de Entrada'!$Q$6)*'Dados de Entrada'!$L$4)</f>
        <v/>
      </c>
      <c r="F890" s="101" t="str">
        <f t="shared" si="74"/>
        <v/>
      </c>
      <c r="G890" s="101" t="str">
        <f>IF(B890="","",VLOOKUP(MONTH(B890),Retiradas!$P$3:$S$14,3,FALSE))</f>
        <v/>
      </c>
      <c r="H890" s="137" t="str">
        <f>IF(B890="","",(VLOOKUP(MONTH(B890),Evaporação!$D$5:$F$16,3,FALSE)/(1000*3600*24*VLOOKUP(MONTH(B890),'Dados de Entrada'!$T$11:$V$22,3,FALSE)))*Simulação!D890)</f>
        <v/>
      </c>
      <c r="I890" s="146"/>
      <c r="J890" s="138" t="str">
        <f>IF(B890="","",(E890+I890-F890-G890-H890)*3600*24*VLOOKUP(MONTH(B890),'Dados de Entrada'!$T$11:$V$22,3,FALSE))</f>
        <v/>
      </c>
      <c r="K890" s="100" t="str">
        <f>IF(B890="","",IF(J890+K889&lt;'Dados de Entrada'!$G$7,IF(Simulação!J890+K889&lt;'Dados de Entrada'!$L$7,'Dados de Entrada'!$L$7,J890+K889),'Dados de Entrada'!$G$7))</f>
        <v/>
      </c>
      <c r="L890" s="101" t="str">
        <f>IF(B890="","",IF(AND(J890&gt;0,K890='Dados de Entrada'!$G$7),(J890/(3600*24*VLOOKUP(MONTH(B890),'Dados de Entrada'!$T$11:$V$22,3,FALSE))),0))</f>
        <v/>
      </c>
      <c r="M890" s="26" t="str">
        <f t="shared" si="75"/>
        <v/>
      </c>
      <c r="N890" s="102" t="str">
        <f>IF(B890="","",IF(K890='Dados de Entrada'!$L$7,1,0))</f>
        <v/>
      </c>
      <c r="O890" s="26" t="str">
        <f t="shared" si="76"/>
        <v/>
      </c>
      <c r="P890" s="110" t="str">
        <f>IF(B890="","",'Dados de Entrada'!$L$7)</f>
        <v/>
      </c>
      <c r="Q890" s="103" t="str">
        <f t="shared" si="77"/>
        <v/>
      </c>
      <c r="U890" s="18"/>
    </row>
    <row r="891" spans="1:21" ht="14.25" customHeight="1" x14ac:dyDescent="0.25">
      <c r="A891" s="18"/>
      <c r="B891" s="99" t="str">
        <f>IF(AND(YEAR('Dados de Entrada'!N881)&gt;=$D$18,YEAR('Dados de Entrada'!N881)&lt;=$D$19),'Dados de Entrada'!N881,"")</f>
        <v/>
      </c>
      <c r="C891" s="100" t="str">
        <f t="shared" si="73"/>
        <v/>
      </c>
      <c r="D891" s="97" t="str">
        <f>IF(B891="","",IFERROR(
INDEX('Dados de Entrada'!$K$13:$K$35,MATCH(C891,'Dados de Entrada'!$J$13:$J$35,0)),
INDEX('Dados de Entrada'!$K$13:$K$35,MATCH(C891,'Dados de Entrada'!$J$13:$J$35,1))+
(C891-INDEX('Dados de Entrada'!$J$13:$J$35,MATCH(C891,'Dados de Entrada'!$J$13:$J$35,1)))*
(INDEX('Dados de Entrada'!$K$13:$K$35,MATCH(C891,'Dados de Entrada'!$J$13:$J$35,1)+1)-INDEX('Dados de Entrada'!$K$13:$K$35,MATCH(C891,'Dados de Entrada'!$J$13:$J$35,1)))/
(INDEX('Dados de Entrada'!$J$13:$J$35,MATCH(C891,'Dados de Entrada'!$J$13:$J$35,1)+1)-INDEX('Dados de Entrada'!$J$13:$J$35,MATCH(C891,'Dados de Entrada'!$J$13:$J$35,1)))
))</f>
        <v/>
      </c>
      <c r="E891" s="101" t="str">
        <f>IF(B891="","",('Dados de Entrada'!O881/'Dados de Entrada'!$Q$6)*'Dados de Entrada'!$L$4)</f>
        <v/>
      </c>
      <c r="F891" s="101" t="str">
        <f t="shared" si="74"/>
        <v/>
      </c>
      <c r="G891" s="101" t="str">
        <f>IF(B891="","",VLOOKUP(MONTH(B891),Retiradas!$P$3:$S$14,3,FALSE))</f>
        <v/>
      </c>
      <c r="H891" s="137" t="str">
        <f>IF(B891="","",(VLOOKUP(MONTH(B891),Evaporação!$D$5:$F$16,3,FALSE)/(1000*3600*24*VLOOKUP(MONTH(B891),'Dados de Entrada'!$T$11:$V$22,3,FALSE)))*Simulação!D891)</f>
        <v/>
      </c>
      <c r="I891" s="146"/>
      <c r="J891" s="138" t="str">
        <f>IF(B891="","",(E891+I891-F891-G891-H891)*3600*24*VLOOKUP(MONTH(B891),'Dados de Entrada'!$T$11:$V$22,3,FALSE))</f>
        <v/>
      </c>
      <c r="K891" s="100" t="str">
        <f>IF(B891="","",IF(J891+K890&lt;'Dados de Entrada'!$G$7,IF(Simulação!J891+K890&lt;'Dados de Entrada'!$L$7,'Dados de Entrada'!$L$7,J891+K890),'Dados de Entrada'!$G$7))</f>
        <v/>
      </c>
      <c r="L891" s="101" t="str">
        <f>IF(B891="","",IF(AND(J891&gt;0,K891='Dados de Entrada'!$G$7),(J891/(3600*24*VLOOKUP(MONTH(B891),'Dados de Entrada'!$T$11:$V$22,3,FALSE))),0))</f>
        <v/>
      </c>
      <c r="M891" s="26" t="str">
        <f t="shared" si="75"/>
        <v/>
      </c>
      <c r="N891" s="102" t="str">
        <f>IF(B891="","",IF(K891='Dados de Entrada'!$L$7,1,0))</f>
        <v/>
      </c>
      <c r="O891" s="26" t="str">
        <f t="shared" si="76"/>
        <v/>
      </c>
      <c r="P891" s="110" t="str">
        <f>IF(B891="","",'Dados de Entrada'!$L$7)</f>
        <v/>
      </c>
      <c r="Q891" s="103" t="str">
        <f t="shared" si="77"/>
        <v/>
      </c>
      <c r="U891" s="18"/>
    </row>
    <row r="892" spans="1:21" ht="14.25" customHeight="1" x14ac:dyDescent="0.25">
      <c r="A892" s="18"/>
      <c r="B892" s="99" t="str">
        <f>IF(AND(YEAR('Dados de Entrada'!N882)&gt;=$D$18,YEAR('Dados de Entrada'!N882)&lt;=$D$19),'Dados de Entrada'!N882,"")</f>
        <v/>
      </c>
      <c r="C892" s="100" t="str">
        <f t="shared" si="73"/>
        <v/>
      </c>
      <c r="D892" s="97" t="str">
        <f>IF(B892="","",IFERROR(
INDEX('Dados de Entrada'!$K$13:$K$35,MATCH(C892,'Dados de Entrada'!$J$13:$J$35,0)),
INDEX('Dados de Entrada'!$K$13:$K$35,MATCH(C892,'Dados de Entrada'!$J$13:$J$35,1))+
(C892-INDEX('Dados de Entrada'!$J$13:$J$35,MATCH(C892,'Dados de Entrada'!$J$13:$J$35,1)))*
(INDEX('Dados de Entrada'!$K$13:$K$35,MATCH(C892,'Dados de Entrada'!$J$13:$J$35,1)+1)-INDEX('Dados de Entrada'!$K$13:$K$35,MATCH(C892,'Dados de Entrada'!$J$13:$J$35,1)))/
(INDEX('Dados de Entrada'!$J$13:$J$35,MATCH(C892,'Dados de Entrada'!$J$13:$J$35,1)+1)-INDEX('Dados de Entrada'!$J$13:$J$35,MATCH(C892,'Dados de Entrada'!$J$13:$J$35,1)))
))</f>
        <v/>
      </c>
      <c r="E892" s="101" t="str">
        <f>IF(B892="","",('Dados de Entrada'!O882/'Dados de Entrada'!$Q$6)*'Dados de Entrada'!$L$4)</f>
        <v/>
      </c>
      <c r="F892" s="101" t="str">
        <f t="shared" si="74"/>
        <v/>
      </c>
      <c r="G892" s="101" t="str">
        <f>IF(B892="","",VLOOKUP(MONTH(B892),Retiradas!$P$3:$S$14,3,FALSE))</f>
        <v/>
      </c>
      <c r="H892" s="137" t="str">
        <f>IF(B892="","",(VLOOKUP(MONTH(B892),Evaporação!$D$5:$F$16,3,FALSE)/(1000*3600*24*VLOOKUP(MONTH(B892),'Dados de Entrada'!$T$11:$V$22,3,FALSE)))*Simulação!D892)</f>
        <v/>
      </c>
      <c r="I892" s="146"/>
      <c r="J892" s="138" t="str">
        <f>IF(B892="","",(E892+I892-F892-G892-H892)*3600*24*VLOOKUP(MONTH(B892),'Dados de Entrada'!$T$11:$V$22,3,FALSE))</f>
        <v/>
      </c>
      <c r="K892" s="100" t="str">
        <f>IF(B892="","",IF(J892+K891&lt;'Dados de Entrada'!$G$7,IF(Simulação!J892+K891&lt;'Dados de Entrada'!$L$7,'Dados de Entrada'!$L$7,J892+K891),'Dados de Entrada'!$G$7))</f>
        <v/>
      </c>
      <c r="L892" s="101" t="str">
        <f>IF(B892="","",IF(AND(J892&gt;0,K892='Dados de Entrada'!$G$7),(J892/(3600*24*VLOOKUP(MONTH(B892),'Dados de Entrada'!$T$11:$V$22,3,FALSE))),0))</f>
        <v/>
      </c>
      <c r="M892" s="26" t="str">
        <f t="shared" si="75"/>
        <v/>
      </c>
      <c r="N892" s="102" t="str">
        <f>IF(B892="","",IF(K892='Dados de Entrada'!$L$7,1,0))</f>
        <v/>
      </c>
      <c r="O892" s="26" t="str">
        <f t="shared" si="76"/>
        <v/>
      </c>
      <c r="P892" s="110" t="str">
        <f>IF(B892="","",'Dados de Entrada'!$L$7)</f>
        <v/>
      </c>
      <c r="Q892" s="103" t="str">
        <f t="shared" si="77"/>
        <v/>
      </c>
      <c r="U892" s="18"/>
    </row>
    <row r="893" spans="1:21" ht="14.25" customHeight="1" x14ac:dyDescent="0.25">
      <c r="A893" s="18"/>
      <c r="B893" s="99" t="str">
        <f>IF(AND(YEAR('Dados de Entrada'!N883)&gt;=$D$18,YEAR('Dados de Entrada'!N883)&lt;=$D$19),'Dados de Entrada'!N883,"")</f>
        <v/>
      </c>
      <c r="C893" s="100" t="str">
        <f t="shared" si="73"/>
        <v/>
      </c>
      <c r="D893" s="97" t="str">
        <f>IF(B893="","",IFERROR(
INDEX('Dados de Entrada'!$K$13:$K$35,MATCH(C893,'Dados de Entrada'!$J$13:$J$35,0)),
INDEX('Dados de Entrada'!$K$13:$K$35,MATCH(C893,'Dados de Entrada'!$J$13:$J$35,1))+
(C893-INDEX('Dados de Entrada'!$J$13:$J$35,MATCH(C893,'Dados de Entrada'!$J$13:$J$35,1)))*
(INDEX('Dados de Entrada'!$K$13:$K$35,MATCH(C893,'Dados de Entrada'!$J$13:$J$35,1)+1)-INDEX('Dados de Entrada'!$K$13:$K$35,MATCH(C893,'Dados de Entrada'!$J$13:$J$35,1)))/
(INDEX('Dados de Entrada'!$J$13:$J$35,MATCH(C893,'Dados de Entrada'!$J$13:$J$35,1)+1)-INDEX('Dados de Entrada'!$J$13:$J$35,MATCH(C893,'Dados de Entrada'!$J$13:$J$35,1)))
))</f>
        <v/>
      </c>
      <c r="E893" s="101" t="str">
        <f>IF(B893="","",('Dados de Entrada'!O883/'Dados de Entrada'!$Q$6)*'Dados de Entrada'!$L$4)</f>
        <v/>
      </c>
      <c r="F893" s="101" t="str">
        <f t="shared" si="74"/>
        <v/>
      </c>
      <c r="G893" s="101" t="str">
        <f>IF(B893="","",VLOOKUP(MONTH(B893),Retiradas!$P$3:$S$14,3,FALSE))</f>
        <v/>
      </c>
      <c r="H893" s="137" t="str">
        <f>IF(B893="","",(VLOOKUP(MONTH(B893),Evaporação!$D$5:$F$16,3,FALSE)/(1000*3600*24*VLOOKUP(MONTH(B893),'Dados de Entrada'!$T$11:$V$22,3,FALSE)))*Simulação!D893)</f>
        <v/>
      </c>
      <c r="I893" s="146"/>
      <c r="J893" s="138" t="str">
        <f>IF(B893="","",(E893+I893-F893-G893-H893)*3600*24*VLOOKUP(MONTH(B893),'Dados de Entrada'!$T$11:$V$22,3,FALSE))</f>
        <v/>
      </c>
      <c r="K893" s="100" t="str">
        <f>IF(B893="","",IF(J893+K892&lt;'Dados de Entrada'!$G$7,IF(Simulação!J893+K892&lt;'Dados de Entrada'!$L$7,'Dados de Entrada'!$L$7,J893+K892),'Dados de Entrada'!$G$7))</f>
        <v/>
      </c>
      <c r="L893" s="101" t="str">
        <f>IF(B893="","",IF(AND(J893&gt;0,K893='Dados de Entrada'!$G$7),(J893/(3600*24*VLOOKUP(MONTH(B893),'Dados de Entrada'!$T$11:$V$22,3,FALSE))),0))</f>
        <v/>
      </c>
      <c r="M893" s="26" t="str">
        <f t="shared" si="75"/>
        <v/>
      </c>
      <c r="N893" s="102" t="str">
        <f>IF(B893="","",IF(K893='Dados de Entrada'!$L$7,1,0))</f>
        <v/>
      </c>
      <c r="O893" s="26" t="str">
        <f t="shared" si="76"/>
        <v/>
      </c>
      <c r="P893" s="110" t="str">
        <f>IF(B893="","",'Dados de Entrada'!$L$7)</f>
        <v/>
      </c>
      <c r="Q893" s="103" t="str">
        <f t="shared" si="77"/>
        <v/>
      </c>
      <c r="U893" s="18"/>
    </row>
    <row r="894" spans="1:21" ht="14.25" customHeight="1" x14ac:dyDescent="0.25">
      <c r="A894" s="18"/>
      <c r="B894" s="99" t="str">
        <f>IF(AND(YEAR('Dados de Entrada'!N884)&gt;=$D$18,YEAR('Dados de Entrada'!N884)&lt;=$D$19),'Dados de Entrada'!N884,"")</f>
        <v/>
      </c>
      <c r="C894" s="100" t="str">
        <f t="shared" ref="C894:C957" si="78">IF(B894="","",K893)</f>
        <v/>
      </c>
      <c r="D894" s="97" t="str">
        <f>IF(B894="","",IFERROR(
INDEX('Dados de Entrada'!$K$13:$K$35,MATCH(C894,'Dados de Entrada'!$J$13:$J$35,0)),
INDEX('Dados de Entrada'!$K$13:$K$35,MATCH(C894,'Dados de Entrada'!$J$13:$J$35,1))+
(C894-INDEX('Dados de Entrada'!$J$13:$J$35,MATCH(C894,'Dados de Entrada'!$J$13:$J$35,1)))*
(INDEX('Dados de Entrada'!$K$13:$K$35,MATCH(C894,'Dados de Entrada'!$J$13:$J$35,1)+1)-INDEX('Dados de Entrada'!$K$13:$K$35,MATCH(C894,'Dados de Entrada'!$J$13:$J$35,1)))/
(INDEX('Dados de Entrada'!$J$13:$J$35,MATCH(C894,'Dados de Entrada'!$J$13:$J$35,1)+1)-INDEX('Dados de Entrada'!$J$13:$J$35,MATCH(C894,'Dados de Entrada'!$J$13:$J$35,1)))
))</f>
        <v/>
      </c>
      <c r="E894" s="101" t="str">
        <f>IF(B894="","",('Dados de Entrada'!O884/'Dados de Entrada'!$Q$6)*'Dados de Entrada'!$L$4)</f>
        <v/>
      </c>
      <c r="F894" s="101" t="str">
        <f t="shared" ref="F894:F957" si="79">IF(B894="","",(VLOOKUP(MONTH(B894),$G$4:$J$15,4,FALSE)))</f>
        <v/>
      </c>
      <c r="G894" s="101" t="str">
        <f>IF(B894="","",VLOOKUP(MONTH(B894),Retiradas!$P$3:$S$14,3,FALSE))</f>
        <v/>
      </c>
      <c r="H894" s="137" t="str">
        <f>IF(B894="","",(VLOOKUP(MONTH(B894),Evaporação!$D$5:$F$16,3,FALSE)/(1000*3600*24*VLOOKUP(MONTH(B894),'Dados de Entrada'!$T$11:$V$22,3,FALSE)))*Simulação!D894)</f>
        <v/>
      </c>
      <c r="I894" s="146"/>
      <c r="J894" s="138" t="str">
        <f>IF(B894="","",(E894+I894-F894-G894-H894)*3600*24*VLOOKUP(MONTH(B894),'Dados de Entrada'!$T$11:$V$22,3,FALSE))</f>
        <v/>
      </c>
      <c r="K894" s="100" t="str">
        <f>IF(B894="","",IF(J894+K893&lt;'Dados de Entrada'!$G$7,IF(Simulação!J894+K893&lt;'Dados de Entrada'!$L$7,'Dados de Entrada'!$L$7,J894+K893),'Dados de Entrada'!$G$7))</f>
        <v/>
      </c>
      <c r="L894" s="101" t="str">
        <f>IF(B894="","",IF(AND(J894&gt;0,K894='Dados de Entrada'!$G$7),(J894/(3600*24*VLOOKUP(MONTH(B894),'Dados de Entrada'!$T$11:$V$22,3,FALSE))),0))</f>
        <v/>
      </c>
      <c r="M894" s="26" t="str">
        <f t="shared" ref="M894:M957" si="80">IF(B894="","",F894+L894)</f>
        <v/>
      </c>
      <c r="N894" s="102" t="str">
        <f>IF(B894="","",IF(K894='Dados de Entrada'!$L$7,1,0))</f>
        <v/>
      </c>
      <c r="O894" s="26" t="str">
        <f t="shared" ref="O894:O957" si="81">IF(B894="","",MONTH(B894))</f>
        <v/>
      </c>
      <c r="P894" s="110" t="str">
        <f>IF(B894="","",'Dados de Entrada'!$L$7)</f>
        <v/>
      </c>
      <c r="Q894" s="103" t="str">
        <f t="shared" si="77"/>
        <v/>
      </c>
      <c r="U894" s="18"/>
    </row>
    <row r="895" spans="1:21" ht="14.25" customHeight="1" x14ac:dyDescent="0.25">
      <c r="A895" s="18"/>
      <c r="B895" s="99" t="str">
        <f>IF(AND(YEAR('Dados de Entrada'!N885)&gt;=$D$18,YEAR('Dados de Entrada'!N885)&lt;=$D$19),'Dados de Entrada'!N885,"")</f>
        <v/>
      </c>
      <c r="C895" s="100" t="str">
        <f t="shared" si="78"/>
        <v/>
      </c>
      <c r="D895" s="97" t="str">
        <f>IF(B895="","",IFERROR(
INDEX('Dados de Entrada'!$K$13:$K$35,MATCH(C895,'Dados de Entrada'!$J$13:$J$35,0)),
INDEX('Dados de Entrada'!$K$13:$K$35,MATCH(C895,'Dados de Entrada'!$J$13:$J$35,1))+
(C895-INDEX('Dados de Entrada'!$J$13:$J$35,MATCH(C895,'Dados de Entrada'!$J$13:$J$35,1)))*
(INDEX('Dados de Entrada'!$K$13:$K$35,MATCH(C895,'Dados de Entrada'!$J$13:$J$35,1)+1)-INDEX('Dados de Entrada'!$K$13:$K$35,MATCH(C895,'Dados de Entrada'!$J$13:$J$35,1)))/
(INDEX('Dados de Entrada'!$J$13:$J$35,MATCH(C895,'Dados de Entrada'!$J$13:$J$35,1)+1)-INDEX('Dados de Entrada'!$J$13:$J$35,MATCH(C895,'Dados de Entrada'!$J$13:$J$35,1)))
))</f>
        <v/>
      </c>
      <c r="E895" s="101" t="str">
        <f>IF(B895="","",('Dados de Entrada'!O885/'Dados de Entrada'!$Q$6)*'Dados de Entrada'!$L$4)</f>
        <v/>
      </c>
      <c r="F895" s="101" t="str">
        <f t="shared" si="79"/>
        <v/>
      </c>
      <c r="G895" s="101" t="str">
        <f>IF(B895="","",VLOOKUP(MONTH(B895),Retiradas!$P$3:$S$14,3,FALSE))</f>
        <v/>
      </c>
      <c r="H895" s="137" t="str">
        <f>IF(B895="","",(VLOOKUP(MONTH(B895),Evaporação!$D$5:$F$16,3,FALSE)/(1000*3600*24*VLOOKUP(MONTH(B895),'Dados de Entrada'!$T$11:$V$22,3,FALSE)))*Simulação!D895)</f>
        <v/>
      </c>
      <c r="I895" s="146"/>
      <c r="J895" s="138" t="str">
        <f>IF(B895="","",(E895+I895-F895-G895-H895)*3600*24*VLOOKUP(MONTH(B895),'Dados de Entrada'!$T$11:$V$22,3,FALSE))</f>
        <v/>
      </c>
      <c r="K895" s="100" t="str">
        <f>IF(B895="","",IF(J895+K894&lt;'Dados de Entrada'!$G$7,IF(Simulação!J895+K894&lt;'Dados de Entrada'!$L$7,'Dados de Entrada'!$L$7,J895+K894),'Dados de Entrada'!$G$7))</f>
        <v/>
      </c>
      <c r="L895" s="101" t="str">
        <f>IF(B895="","",IF(AND(J895&gt;0,K895='Dados de Entrada'!$G$7),(J895/(3600*24*VLOOKUP(MONTH(B895),'Dados de Entrada'!$T$11:$V$22,3,FALSE))),0))</f>
        <v/>
      </c>
      <c r="M895" s="26" t="str">
        <f t="shared" si="80"/>
        <v/>
      </c>
      <c r="N895" s="102" t="str">
        <f>IF(B895="","",IF(K895='Dados de Entrada'!$L$7,1,0))</f>
        <v/>
      </c>
      <c r="O895" s="26" t="str">
        <f t="shared" si="81"/>
        <v/>
      </c>
      <c r="P895" s="110" t="str">
        <f>IF(B895="","",'Dados de Entrada'!$L$7)</f>
        <v/>
      </c>
      <c r="Q895" s="103" t="str">
        <f t="shared" si="77"/>
        <v/>
      </c>
      <c r="U895" s="18"/>
    </row>
    <row r="896" spans="1:21" ht="14.25" customHeight="1" x14ac:dyDescent="0.25">
      <c r="A896" s="18"/>
      <c r="B896" s="99" t="str">
        <f>IF(AND(YEAR('Dados de Entrada'!N886)&gt;=$D$18,YEAR('Dados de Entrada'!N886)&lt;=$D$19),'Dados de Entrada'!N886,"")</f>
        <v/>
      </c>
      <c r="C896" s="100" t="str">
        <f t="shared" si="78"/>
        <v/>
      </c>
      <c r="D896" s="97" t="str">
        <f>IF(B896="","",IFERROR(
INDEX('Dados de Entrada'!$K$13:$K$35,MATCH(C896,'Dados de Entrada'!$J$13:$J$35,0)),
INDEX('Dados de Entrada'!$K$13:$K$35,MATCH(C896,'Dados de Entrada'!$J$13:$J$35,1))+
(C896-INDEX('Dados de Entrada'!$J$13:$J$35,MATCH(C896,'Dados de Entrada'!$J$13:$J$35,1)))*
(INDEX('Dados de Entrada'!$K$13:$K$35,MATCH(C896,'Dados de Entrada'!$J$13:$J$35,1)+1)-INDEX('Dados de Entrada'!$K$13:$K$35,MATCH(C896,'Dados de Entrada'!$J$13:$J$35,1)))/
(INDEX('Dados de Entrada'!$J$13:$J$35,MATCH(C896,'Dados de Entrada'!$J$13:$J$35,1)+1)-INDEX('Dados de Entrada'!$J$13:$J$35,MATCH(C896,'Dados de Entrada'!$J$13:$J$35,1)))
))</f>
        <v/>
      </c>
      <c r="E896" s="101" t="str">
        <f>IF(B896="","",('Dados de Entrada'!O886/'Dados de Entrada'!$Q$6)*'Dados de Entrada'!$L$4)</f>
        <v/>
      </c>
      <c r="F896" s="101" t="str">
        <f t="shared" si="79"/>
        <v/>
      </c>
      <c r="G896" s="101" t="str">
        <f>IF(B896="","",VLOOKUP(MONTH(B896),Retiradas!$P$3:$S$14,3,FALSE))</f>
        <v/>
      </c>
      <c r="H896" s="137" t="str">
        <f>IF(B896="","",(VLOOKUP(MONTH(B896),Evaporação!$D$5:$F$16,3,FALSE)/(1000*3600*24*VLOOKUP(MONTH(B896),'Dados de Entrada'!$T$11:$V$22,3,FALSE)))*Simulação!D896)</f>
        <v/>
      </c>
      <c r="I896" s="146"/>
      <c r="J896" s="138" t="str">
        <f>IF(B896="","",(E896+I896-F896-G896-H896)*3600*24*VLOOKUP(MONTH(B896),'Dados de Entrada'!$T$11:$V$22,3,FALSE))</f>
        <v/>
      </c>
      <c r="K896" s="100" t="str">
        <f>IF(B896="","",IF(J896+K895&lt;'Dados de Entrada'!$G$7,IF(Simulação!J896+K895&lt;'Dados de Entrada'!$L$7,'Dados de Entrada'!$L$7,J896+K895),'Dados de Entrada'!$G$7))</f>
        <v/>
      </c>
      <c r="L896" s="101" t="str">
        <f>IF(B896="","",IF(AND(J896&gt;0,K896='Dados de Entrada'!$G$7),(J896/(3600*24*VLOOKUP(MONTH(B896),'Dados de Entrada'!$T$11:$V$22,3,FALSE))),0))</f>
        <v/>
      </c>
      <c r="M896" s="26" t="str">
        <f t="shared" si="80"/>
        <v/>
      </c>
      <c r="N896" s="102" t="str">
        <f>IF(B896="","",IF(K896='Dados de Entrada'!$L$7,1,0))</f>
        <v/>
      </c>
      <c r="O896" s="26" t="str">
        <f t="shared" si="81"/>
        <v/>
      </c>
      <c r="P896" s="110" t="str">
        <f>IF(B896="","",'Dados de Entrada'!$L$7)</f>
        <v/>
      </c>
      <c r="Q896" s="103" t="str">
        <f t="shared" si="77"/>
        <v/>
      </c>
      <c r="U896" s="18"/>
    </row>
    <row r="897" spans="1:21" ht="14.25" customHeight="1" x14ac:dyDescent="0.25">
      <c r="A897" s="18"/>
      <c r="B897" s="99" t="str">
        <f>IF(AND(YEAR('Dados de Entrada'!N887)&gt;=$D$18,YEAR('Dados de Entrada'!N887)&lt;=$D$19),'Dados de Entrada'!N887,"")</f>
        <v/>
      </c>
      <c r="C897" s="100" t="str">
        <f t="shared" si="78"/>
        <v/>
      </c>
      <c r="D897" s="97" t="str">
        <f>IF(B897="","",IFERROR(
INDEX('Dados de Entrada'!$K$13:$K$35,MATCH(C897,'Dados de Entrada'!$J$13:$J$35,0)),
INDEX('Dados de Entrada'!$K$13:$K$35,MATCH(C897,'Dados de Entrada'!$J$13:$J$35,1))+
(C897-INDEX('Dados de Entrada'!$J$13:$J$35,MATCH(C897,'Dados de Entrada'!$J$13:$J$35,1)))*
(INDEX('Dados de Entrada'!$K$13:$K$35,MATCH(C897,'Dados de Entrada'!$J$13:$J$35,1)+1)-INDEX('Dados de Entrada'!$K$13:$K$35,MATCH(C897,'Dados de Entrada'!$J$13:$J$35,1)))/
(INDEX('Dados de Entrada'!$J$13:$J$35,MATCH(C897,'Dados de Entrada'!$J$13:$J$35,1)+1)-INDEX('Dados de Entrada'!$J$13:$J$35,MATCH(C897,'Dados de Entrada'!$J$13:$J$35,1)))
))</f>
        <v/>
      </c>
      <c r="E897" s="101" t="str">
        <f>IF(B897="","",('Dados de Entrada'!O887/'Dados de Entrada'!$Q$6)*'Dados de Entrada'!$L$4)</f>
        <v/>
      </c>
      <c r="F897" s="101" t="str">
        <f t="shared" si="79"/>
        <v/>
      </c>
      <c r="G897" s="101" t="str">
        <f>IF(B897="","",VLOOKUP(MONTH(B897),Retiradas!$P$3:$S$14,3,FALSE))</f>
        <v/>
      </c>
      <c r="H897" s="137" t="str">
        <f>IF(B897="","",(VLOOKUP(MONTH(B897),Evaporação!$D$5:$F$16,3,FALSE)/(1000*3600*24*VLOOKUP(MONTH(B897),'Dados de Entrada'!$T$11:$V$22,3,FALSE)))*Simulação!D897)</f>
        <v/>
      </c>
      <c r="I897" s="146"/>
      <c r="J897" s="138" t="str">
        <f>IF(B897="","",(E897+I897-F897-G897-H897)*3600*24*VLOOKUP(MONTH(B897),'Dados de Entrada'!$T$11:$V$22,3,FALSE))</f>
        <v/>
      </c>
      <c r="K897" s="100" t="str">
        <f>IF(B897="","",IF(J897+K896&lt;'Dados de Entrada'!$G$7,IF(Simulação!J897+K896&lt;'Dados de Entrada'!$L$7,'Dados de Entrada'!$L$7,J897+K896),'Dados de Entrada'!$G$7))</f>
        <v/>
      </c>
      <c r="L897" s="101" t="str">
        <f>IF(B897="","",IF(AND(J897&gt;0,K897='Dados de Entrada'!$G$7),(J897/(3600*24*VLOOKUP(MONTH(B897),'Dados de Entrada'!$T$11:$V$22,3,FALSE))),0))</f>
        <v/>
      </c>
      <c r="M897" s="26" t="str">
        <f t="shared" si="80"/>
        <v/>
      </c>
      <c r="N897" s="102" t="str">
        <f>IF(B897="","",IF(K897='Dados de Entrada'!$L$7,1,0))</f>
        <v/>
      </c>
      <c r="O897" s="26" t="str">
        <f t="shared" si="81"/>
        <v/>
      </c>
      <c r="P897" s="110" t="str">
        <f>IF(B897="","",'Dados de Entrada'!$L$7)</f>
        <v/>
      </c>
      <c r="Q897" s="103" t="str">
        <f t="shared" si="77"/>
        <v/>
      </c>
      <c r="U897" s="18"/>
    </row>
    <row r="898" spans="1:21" ht="14.25" customHeight="1" x14ac:dyDescent="0.25">
      <c r="A898" s="18"/>
      <c r="B898" s="99" t="str">
        <f>IF(AND(YEAR('Dados de Entrada'!N888)&gt;=$D$18,YEAR('Dados de Entrada'!N888)&lt;=$D$19),'Dados de Entrada'!N888,"")</f>
        <v/>
      </c>
      <c r="C898" s="100" t="str">
        <f t="shared" si="78"/>
        <v/>
      </c>
      <c r="D898" s="97" t="str">
        <f>IF(B898="","",IFERROR(
INDEX('Dados de Entrada'!$K$13:$K$35,MATCH(C898,'Dados de Entrada'!$J$13:$J$35,0)),
INDEX('Dados de Entrada'!$K$13:$K$35,MATCH(C898,'Dados de Entrada'!$J$13:$J$35,1))+
(C898-INDEX('Dados de Entrada'!$J$13:$J$35,MATCH(C898,'Dados de Entrada'!$J$13:$J$35,1)))*
(INDEX('Dados de Entrada'!$K$13:$K$35,MATCH(C898,'Dados de Entrada'!$J$13:$J$35,1)+1)-INDEX('Dados de Entrada'!$K$13:$K$35,MATCH(C898,'Dados de Entrada'!$J$13:$J$35,1)))/
(INDEX('Dados de Entrada'!$J$13:$J$35,MATCH(C898,'Dados de Entrada'!$J$13:$J$35,1)+1)-INDEX('Dados de Entrada'!$J$13:$J$35,MATCH(C898,'Dados de Entrada'!$J$13:$J$35,1)))
))</f>
        <v/>
      </c>
      <c r="E898" s="101" t="str">
        <f>IF(B898="","",('Dados de Entrada'!O888/'Dados de Entrada'!$Q$6)*'Dados de Entrada'!$L$4)</f>
        <v/>
      </c>
      <c r="F898" s="101" t="str">
        <f t="shared" si="79"/>
        <v/>
      </c>
      <c r="G898" s="101" t="str">
        <f>IF(B898="","",VLOOKUP(MONTH(B898),Retiradas!$P$3:$S$14,3,FALSE))</f>
        <v/>
      </c>
      <c r="H898" s="137" t="str">
        <f>IF(B898="","",(VLOOKUP(MONTH(B898),Evaporação!$D$5:$F$16,3,FALSE)/(1000*3600*24*VLOOKUP(MONTH(B898),'Dados de Entrada'!$T$11:$V$22,3,FALSE)))*Simulação!D898)</f>
        <v/>
      </c>
      <c r="I898" s="146"/>
      <c r="J898" s="138" t="str">
        <f>IF(B898="","",(E898+I898-F898-G898-H898)*3600*24*VLOOKUP(MONTH(B898),'Dados de Entrada'!$T$11:$V$22,3,FALSE))</f>
        <v/>
      </c>
      <c r="K898" s="100" t="str">
        <f>IF(B898="","",IF(J898+K897&lt;'Dados de Entrada'!$G$7,IF(Simulação!J898+K897&lt;'Dados de Entrada'!$L$7,'Dados de Entrada'!$L$7,J898+K897),'Dados de Entrada'!$G$7))</f>
        <v/>
      </c>
      <c r="L898" s="101" t="str">
        <f>IF(B898="","",IF(AND(J898&gt;0,K898='Dados de Entrada'!$G$7),(J898/(3600*24*VLOOKUP(MONTH(B898),'Dados de Entrada'!$T$11:$V$22,3,FALSE))),0))</f>
        <v/>
      </c>
      <c r="M898" s="26" t="str">
        <f t="shared" si="80"/>
        <v/>
      </c>
      <c r="N898" s="102" t="str">
        <f>IF(B898="","",IF(K898='Dados de Entrada'!$L$7,1,0))</f>
        <v/>
      </c>
      <c r="O898" s="26" t="str">
        <f t="shared" si="81"/>
        <v/>
      </c>
      <c r="P898" s="110" t="str">
        <f>IF(B898="","",'Dados de Entrada'!$L$7)</f>
        <v/>
      </c>
      <c r="Q898" s="103" t="str">
        <f t="shared" si="77"/>
        <v/>
      </c>
      <c r="U898" s="18"/>
    </row>
    <row r="899" spans="1:21" ht="14.25" customHeight="1" x14ac:dyDescent="0.25">
      <c r="A899" s="18"/>
      <c r="B899" s="99" t="str">
        <f>IF(AND(YEAR('Dados de Entrada'!N889)&gt;=$D$18,YEAR('Dados de Entrada'!N889)&lt;=$D$19),'Dados de Entrada'!N889,"")</f>
        <v/>
      </c>
      <c r="C899" s="100" t="str">
        <f t="shared" si="78"/>
        <v/>
      </c>
      <c r="D899" s="97" t="str">
        <f>IF(B899="","",IFERROR(
INDEX('Dados de Entrada'!$K$13:$K$35,MATCH(C899,'Dados de Entrada'!$J$13:$J$35,0)),
INDEX('Dados de Entrada'!$K$13:$K$35,MATCH(C899,'Dados de Entrada'!$J$13:$J$35,1))+
(C899-INDEX('Dados de Entrada'!$J$13:$J$35,MATCH(C899,'Dados de Entrada'!$J$13:$J$35,1)))*
(INDEX('Dados de Entrada'!$K$13:$K$35,MATCH(C899,'Dados de Entrada'!$J$13:$J$35,1)+1)-INDEX('Dados de Entrada'!$K$13:$K$35,MATCH(C899,'Dados de Entrada'!$J$13:$J$35,1)))/
(INDEX('Dados de Entrada'!$J$13:$J$35,MATCH(C899,'Dados de Entrada'!$J$13:$J$35,1)+1)-INDEX('Dados de Entrada'!$J$13:$J$35,MATCH(C899,'Dados de Entrada'!$J$13:$J$35,1)))
))</f>
        <v/>
      </c>
      <c r="E899" s="101" t="str">
        <f>IF(B899="","",('Dados de Entrada'!O889/'Dados de Entrada'!$Q$6)*'Dados de Entrada'!$L$4)</f>
        <v/>
      </c>
      <c r="F899" s="101" t="str">
        <f t="shared" si="79"/>
        <v/>
      </c>
      <c r="G899" s="101" t="str">
        <f>IF(B899="","",VLOOKUP(MONTH(B899),Retiradas!$P$3:$S$14,3,FALSE))</f>
        <v/>
      </c>
      <c r="H899" s="137" t="str">
        <f>IF(B899="","",(VLOOKUP(MONTH(B899),Evaporação!$D$5:$F$16,3,FALSE)/(1000*3600*24*VLOOKUP(MONTH(B899),'Dados de Entrada'!$T$11:$V$22,3,FALSE)))*Simulação!D899)</f>
        <v/>
      </c>
      <c r="I899" s="146"/>
      <c r="J899" s="138" t="str">
        <f>IF(B899="","",(E899+I899-F899-G899-H899)*3600*24*VLOOKUP(MONTH(B899),'Dados de Entrada'!$T$11:$V$22,3,FALSE))</f>
        <v/>
      </c>
      <c r="K899" s="100" t="str">
        <f>IF(B899="","",IF(J899+K898&lt;'Dados de Entrada'!$G$7,IF(Simulação!J899+K898&lt;'Dados de Entrada'!$L$7,'Dados de Entrada'!$L$7,J899+K898),'Dados de Entrada'!$G$7))</f>
        <v/>
      </c>
      <c r="L899" s="101" t="str">
        <f>IF(B899="","",IF(AND(J899&gt;0,K899='Dados de Entrada'!$G$7),(J899/(3600*24*VLOOKUP(MONTH(B899),'Dados de Entrada'!$T$11:$V$22,3,FALSE))),0))</f>
        <v/>
      </c>
      <c r="M899" s="26" t="str">
        <f t="shared" si="80"/>
        <v/>
      </c>
      <c r="N899" s="102" t="str">
        <f>IF(B899="","",IF(K899='Dados de Entrada'!$L$7,1,0))</f>
        <v/>
      </c>
      <c r="O899" s="26" t="str">
        <f t="shared" si="81"/>
        <v/>
      </c>
      <c r="P899" s="110" t="str">
        <f>IF(B899="","",'Dados de Entrada'!$L$7)</f>
        <v/>
      </c>
      <c r="Q899" s="103" t="str">
        <f t="shared" si="77"/>
        <v/>
      </c>
      <c r="U899" s="18"/>
    </row>
    <row r="900" spans="1:21" ht="14.25" customHeight="1" x14ac:dyDescent="0.25">
      <c r="A900" s="18"/>
      <c r="B900" s="99" t="str">
        <f>IF(AND(YEAR('Dados de Entrada'!N890)&gt;=$D$18,YEAR('Dados de Entrada'!N890)&lt;=$D$19),'Dados de Entrada'!N890,"")</f>
        <v/>
      </c>
      <c r="C900" s="100" t="str">
        <f t="shared" si="78"/>
        <v/>
      </c>
      <c r="D900" s="97" t="str">
        <f>IF(B900="","",IFERROR(
INDEX('Dados de Entrada'!$K$13:$K$35,MATCH(C900,'Dados de Entrada'!$J$13:$J$35,0)),
INDEX('Dados de Entrada'!$K$13:$K$35,MATCH(C900,'Dados de Entrada'!$J$13:$J$35,1))+
(C900-INDEX('Dados de Entrada'!$J$13:$J$35,MATCH(C900,'Dados de Entrada'!$J$13:$J$35,1)))*
(INDEX('Dados de Entrada'!$K$13:$K$35,MATCH(C900,'Dados de Entrada'!$J$13:$J$35,1)+1)-INDEX('Dados de Entrada'!$K$13:$K$35,MATCH(C900,'Dados de Entrada'!$J$13:$J$35,1)))/
(INDEX('Dados de Entrada'!$J$13:$J$35,MATCH(C900,'Dados de Entrada'!$J$13:$J$35,1)+1)-INDEX('Dados de Entrada'!$J$13:$J$35,MATCH(C900,'Dados de Entrada'!$J$13:$J$35,1)))
))</f>
        <v/>
      </c>
      <c r="E900" s="101" t="str">
        <f>IF(B900="","",('Dados de Entrada'!O890/'Dados de Entrada'!$Q$6)*'Dados de Entrada'!$L$4)</f>
        <v/>
      </c>
      <c r="F900" s="101" t="str">
        <f t="shared" si="79"/>
        <v/>
      </c>
      <c r="G900" s="101" t="str">
        <f>IF(B900="","",VLOOKUP(MONTH(B900),Retiradas!$P$3:$S$14,3,FALSE))</f>
        <v/>
      </c>
      <c r="H900" s="137" t="str">
        <f>IF(B900="","",(VLOOKUP(MONTH(B900),Evaporação!$D$5:$F$16,3,FALSE)/(1000*3600*24*VLOOKUP(MONTH(B900),'Dados de Entrada'!$T$11:$V$22,3,FALSE)))*Simulação!D900)</f>
        <v/>
      </c>
      <c r="I900" s="146"/>
      <c r="J900" s="138" t="str">
        <f>IF(B900="","",(E900+I900-F900-G900-H900)*3600*24*VLOOKUP(MONTH(B900),'Dados de Entrada'!$T$11:$V$22,3,FALSE))</f>
        <v/>
      </c>
      <c r="K900" s="100" t="str">
        <f>IF(B900="","",IF(J900+K899&lt;'Dados de Entrada'!$G$7,IF(Simulação!J900+K899&lt;'Dados de Entrada'!$L$7,'Dados de Entrada'!$L$7,J900+K899),'Dados de Entrada'!$G$7))</f>
        <v/>
      </c>
      <c r="L900" s="101" t="str">
        <f>IF(B900="","",IF(AND(J900&gt;0,K900='Dados de Entrada'!$G$7),(J900/(3600*24*VLOOKUP(MONTH(B900),'Dados de Entrada'!$T$11:$V$22,3,FALSE))),0))</f>
        <v/>
      </c>
      <c r="M900" s="26" t="str">
        <f t="shared" si="80"/>
        <v/>
      </c>
      <c r="N900" s="102" t="str">
        <f>IF(B900="","",IF(K900='Dados de Entrada'!$L$7,1,0))</f>
        <v/>
      </c>
      <c r="O900" s="26" t="str">
        <f t="shared" si="81"/>
        <v/>
      </c>
      <c r="P900" s="110" t="str">
        <f>IF(B900="","",'Dados de Entrada'!$L$7)</f>
        <v/>
      </c>
      <c r="Q900" s="103" t="str">
        <f t="shared" si="77"/>
        <v/>
      </c>
      <c r="U900" s="18"/>
    </row>
    <row r="901" spans="1:21" ht="14.25" customHeight="1" x14ac:dyDescent="0.25">
      <c r="A901" s="18"/>
      <c r="B901" s="99" t="str">
        <f>IF(AND(YEAR('Dados de Entrada'!N891)&gt;=$D$18,YEAR('Dados de Entrada'!N891)&lt;=$D$19),'Dados de Entrada'!N891,"")</f>
        <v/>
      </c>
      <c r="C901" s="100" t="str">
        <f t="shared" si="78"/>
        <v/>
      </c>
      <c r="D901" s="97" t="str">
        <f>IF(B901="","",IFERROR(
INDEX('Dados de Entrada'!$K$13:$K$35,MATCH(C901,'Dados de Entrada'!$J$13:$J$35,0)),
INDEX('Dados de Entrada'!$K$13:$K$35,MATCH(C901,'Dados de Entrada'!$J$13:$J$35,1))+
(C901-INDEX('Dados de Entrada'!$J$13:$J$35,MATCH(C901,'Dados de Entrada'!$J$13:$J$35,1)))*
(INDEX('Dados de Entrada'!$K$13:$K$35,MATCH(C901,'Dados de Entrada'!$J$13:$J$35,1)+1)-INDEX('Dados de Entrada'!$K$13:$K$35,MATCH(C901,'Dados de Entrada'!$J$13:$J$35,1)))/
(INDEX('Dados de Entrada'!$J$13:$J$35,MATCH(C901,'Dados de Entrada'!$J$13:$J$35,1)+1)-INDEX('Dados de Entrada'!$J$13:$J$35,MATCH(C901,'Dados de Entrada'!$J$13:$J$35,1)))
))</f>
        <v/>
      </c>
      <c r="E901" s="101" t="str">
        <f>IF(B901="","",('Dados de Entrada'!O891/'Dados de Entrada'!$Q$6)*'Dados de Entrada'!$L$4)</f>
        <v/>
      </c>
      <c r="F901" s="101" t="str">
        <f t="shared" si="79"/>
        <v/>
      </c>
      <c r="G901" s="101" t="str">
        <f>IF(B901="","",VLOOKUP(MONTH(B901),Retiradas!$P$3:$S$14,3,FALSE))</f>
        <v/>
      </c>
      <c r="H901" s="137" t="str">
        <f>IF(B901="","",(VLOOKUP(MONTH(B901),Evaporação!$D$5:$F$16,3,FALSE)/(1000*3600*24*VLOOKUP(MONTH(B901),'Dados de Entrada'!$T$11:$V$22,3,FALSE)))*Simulação!D901)</f>
        <v/>
      </c>
      <c r="I901" s="146"/>
      <c r="J901" s="138" t="str">
        <f>IF(B901="","",(E901+I901-F901-G901-H901)*3600*24*VLOOKUP(MONTH(B901),'Dados de Entrada'!$T$11:$V$22,3,FALSE))</f>
        <v/>
      </c>
      <c r="K901" s="100" t="str">
        <f>IF(B901="","",IF(J901+K900&lt;'Dados de Entrada'!$G$7,IF(Simulação!J901+K900&lt;'Dados de Entrada'!$L$7,'Dados de Entrada'!$L$7,J901+K900),'Dados de Entrada'!$G$7))</f>
        <v/>
      </c>
      <c r="L901" s="101" t="str">
        <f>IF(B901="","",IF(AND(J901&gt;0,K901='Dados de Entrada'!$G$7),(J901/(3600*24*VLOOKUP(MONTH(B901),'Dados de Entrada'!$T$11:$V$22,3,FALSE))),0))</f>
        <v/>
      </c>
      <c r="M901" s="26" t="str">
        <f t="shared" si="80"/>
        <v/>
      </c>
      <c r="N901" s="102" t="str">
        <f>IF(B901="","",IF(K901='Dados de Entrada'!$L$7,1,0))</f>
        <v/>
      </c>
      <c r="O901" s="26" t="str">
        <f t="shared" si="81"/>
        <v/>
      </c>
      <c r="P901" s="110" t="str">
        <f>IF(B901="","",'Dados de Entrada'!$L$7)</f>
        <v/>
      </c>
      <c r="Q901" s="103" t="str">
        <f t="shared" si="77"/>
        <v/>
      </c>
      <c r="U901" s="18"/>
    </row>
    <row r="902" spans="1:21" ht="14.25" customHeight="1" x14ac:dyDescent="0.25">
      <c r="A902" s="18"/>
      <c r="B902" s="99" t="str">
        <f>IF(AND(YEAR('Dados de Entrada'!N892)&gt;=$D$18,YEAR('Dados de Entrada'!N892)&lt;=$D$19),'Dados de Entrada'!N892,"")</f>
        <v/>
      </c>
      <c r="C902" s="100" t="str">
        <f t="shared" si="78"/>
        <v/>
      </c>
      <c r="D902" s="97" t="str">
        <f>IF(B902="","",IFERROR(
INDEX('Dados de Entrada'!$K$13:$K$35,MATCH(C902,'Dados de Entrada'!$J$13:$J$35,0)),
INDEX('Dados de Entrada'!$K$13:$K$35,MATCH(C902,'Dados de Entrada'!$J$13:$J$35,1))+
(C902-INDEX('Dados de Entrada'!$J$13:$J$35,MATCH(C902,'Dados de Entrada'!$J$13:$J$35,1)))*
(INDEX('Dados de Entrada'!$K$13:$K$35,MATCH(C902,'Dados de Entrada'!$J$13:$J$35,1)+1)-INDEX('Dados de Entrada'!$K$13:$K$35,MATCH(C902,'Dados de Entrada'!$J$13:$J$35,1)))/
(INDEX('Dados de Entrada'!$J$13:$J$35,MATCH(C902,'Dados de Entrada'!$J$13:$J$35,1)+1)-INDEX('Dados de Entrada'!$J$13:$J$35,MATCH(C902,'Dados de Entrada'!$J$13:$J$35,1)))
))</f>
        <v/>
      </c>
      <c r="E902" s="101" t="str">
        <f>IF(B902="","",('Dados de Entrada'!O892/'Dados de Entrada'!$Q$6)*'Dados de Entrada'!$L$4)</f>
        <v/>
      </c>
      <c r="F902" s="101" t="str">
        <f t="shared" si="79"/>
        <v/>
      </c>
      <c r="G902" s="101" t="str">
        <f>IF(B902="","",VLOOKUP(MONTH(B902),Retiradas!$P$3:$S$14,3,FALSE))</f>
        <v/>
      </c>
      <c r="H902" s="137" t="str">
        <f>IF(B902="","",(VLOOKUP(MONTH(B902),Evaporação!$D$5:$F$16,3,FALSE)/(1000*3600*24*VLOOKUP(MONTH(B902),'Dados de Entrada'!$T$11:$V$22,3,FALSE)))*Simulação!D902)</f>
        <v/>
      </c>
      <c r="I902" s="146"/>
      <c r="J902" s="138" t="str">
        <f>IF(B902="","",(E902+I902-F902-G902-H902)*3600*24*VLOOKUP(MONTH(B902),'Dados de Entrada'!$T$11:$V$22,3,FALSE))</f>
        <v/>
      </c>
      <c r="K902" s="100" t="str">
        <f>IF(B902="","",IF(J902+K901&lt;'Dados de Entrada'!$G$7,IF(Simulação!J902+K901&lt;'Dados de Entrada'!$L$7,'Dados de Entrada'!$L$7,J902+K901),'Dados de Entrada'!$G$7))</f>
        <v/>
      </c>
      <c r="L902" s="101" t="str">
        <f>IF(B902="","",IF(AND(J902&gt;0,K902='Dados de Entrada'!$G$7),(J902/(3600*24*VLOOKUP(MONTH(B902),'Dados de Entrada'!$T$11:$V$22,3,FALSE))),0))</f>
        <v/>
      </c>
      <c r="M902" s="26" t="str">
        <f t="shared" si="80"/>
        <v/>
      </c>
      <c r="N902" s="102" t="str">
        <f>IF(B902="","",IF(K902='Dados de Entrada'!$L$7,1,0))</f>
        <v/>
      </c>
      <c r="O902" s="26" t="str">
        <f t="shared" si="81"/>
        <v/>
      </c>
      <c r="P902" s="110" t="str">
        <f>IF(B902="","",'Dados de Entrada'!$L$7)</f>
        <v/>
      </c>
      <c r="Q902" s="103" t="str">
        <f t="shared" si="77"/>
        <v/>
      </c>
      <c r="U902" s="18"/>
    </row>
    <row r="903" spans="1:21" ht="14.25" customHeight="1" x14ac:dyDescent="0.25">
      <c r="A903" s="18"/>
      <c r="B903" s="99" t="str">
        <f>IF(AND(YEAR('Dados de Entrada'!N893)&gt;=$D$18,YEAR('Dados de Entrada'!N893)&lt;=$D$19),'Dados de Entrada'!N893,"")</f>
        <v/>
      </c>
      <c r="C903" s="100" t="str">
        <f t="shared" si="78"/>
        <v/>
      </c>
      <c r="D903" s="97" t="str">
        <f>IF(B903="","",IFERROR(
INDEX('Dados de Entrada'!$K$13:$K$35,MATCH(C903,'Dados de Entrada'!$J$13:$J$35,0)),
INDEX('Dados de Entrada'!$K$13:$K$35,MATCH(C903,'Dados de Entrada'!$J$13:$J$35,1))+
(C903-INDEX('Dados de Entrada'!$J$13:$J$35,MATCH(C903,'Dados de Entrada'!$J$13:$J$35,1)))*
(INDEX('Dados de Entrada'!$K$13:$K$35,MATCH(C903,'Dados de Entrada'!$J$13:$J$35,1)+1)-INDEX('Dados de Entrada'!$K$13:$K$35,MATCH(C903,'Dados de Entrada'!$J$13:$J$35,1)))/
(INDEX('Dados de Entrada'!$J$13:$J$35,MATCH(C903,'Dados de Entrada'!$J$13:$J$35,1)+1)-INDEX('Dados de Entrada'!$J$13:$J$35,MATCH(C903,'Dados de Entrada'!$J$13:$J$35,1)))
))</f>
        <v/>
      </c>
      <c r="E903" s="101" t="str">
        <f>IF(B903="","",('Dados de Entrada'!O893/'Dados de Entrada'!$Q$6)*'Dados de Entrada'!$L$4)</f>
        <v/>
      </c>
      <c r="F903" s="101" t="str">
        <f t="shared" si="79"/>
        <v/>
      </c>
      <c r="G903" s="101" t="str">
        <f>IF(B903="","",VLOOKUP(MONTH(B903),Retiradas!$P$3:$S$14,3,FALSE))</f>
        <v/>
      </c>
      <c r="H903" s="137" t="str">
        <f>IF(B903="","",(VLOOKUP(MONTH(B903),Evaporação!$D$5:$F$16,3,FALSE)/(1000*3600*24*VLOOKUP(MONTH(B903),'Dados de Entrada'!$T$11:$V$22,3,FALSE)))*Simulação!D903)</f>
        <v/>
      </c>
      <c r="I903" s="146"/>
      <c r="J903" s="138" t="str">
        <f>IF(B903="","",(E903+I903-F903-G903-H903)*3600*24*VLOOKUP(MONTH(B903),'Dados de Entrada'!$T$11:$V$22,3,FALSE))</f>
        <v/>
      </c>
      <c r="K903" s="100" t="str">
        <f>IF(B903="","",IF(J903+K902&lt;'Dados de Entrada'!$G$7,IF(Simulação!J903+K902&lt;'Dados de Entrada'!$L$7,'Dados de Entrada'!$L$7,J903+K902),'Dados de Entrada'!$G$7))</f>
        <v/>
      </c>
      <c r="L903" s="101" t="str">
        <f>IF(B903="","",IF(AND(J903&gt;0,K903='Dados de Entrada'!$G$7),(J903/(3600*24*VLOOKUP(MONTH(B903),'Dados de Entrada'!$T$11:$V$22,3,FALSE))),0))</f>
        <v/>
      </c>
      <c r="M903" s="26" t="str">
        <f t="shared" si="80"/>
        <v/>
      </c>
      <c r="N903" s="102" t="str">
        <f>IF(B903="","",IF(K903='Dados de Entrada'!$L$7,1,0))</f>
        <v/>
      </c>
      <c r="O903" s="26" t="str">
        <f t="shared" si="81"/>
        <v/>
      </c>
      <c r="P903" s="110" t="str">
        <f>IF(B903="","",'Dados de Entrada'!$L$7)</f>
        <v/>
      </c>
      <c r="Q903" s="103" t="str">
        <f t="shared" si="77"/>
        <v/>
      </c>
      <c r="U903" s="18"/>
    </row>
    <row r="904" spans="1:21" ht="14.25" customHeight="1" x14ac:dyDescent="0.25">
      <c r="A904" s="18"/>
      <c r="B904" s="99" t="str">
        <f>IF(AND(YEAR('Dados de Entrada'!N894)&gt;=$D$18,YEAR('Dados de Entrada'!N894)&lt;=$D$19),'Dados de Entrada'!N894,"")</f>
        <v/>
      </c>
      <c r="C904" s="100" t="str">
        <f t="shared" si="78"/>
        <v/>
      </c>
      <c r="D904" s="97" t="str">
        <f>IF(B904="","",IFERROR(
INDEX('Dados de Entrada'!$K$13:$K$35,MATCH(C904,'Dados de Entrada'!$J$13:$J$35,0)),
INDEX('Dados de Entrada'!$K$13:$K$35,MATCH(C904,'Dados de Entrada'!$J$13:$J$35,1))+
(C904-INDEX('Dados de Entrada'!$J$13:$J$35,MATCH(C904,'Dados de Entrada'!$J$13:$J$35,1)))*
(INDEX('Dados de Entrada'!$K$13:$K$35,MATCH(C904,'Dados de Entrada'!$J$13:$J$35,1)+1)-INDEX('Dados de Entrada'!$K$13:$K$35,MATCH(C904,'Dados de Entrada'!$J$13:$J$35,1)))/
(INDEX('Dados de Entrada'!$J$13:$J$35,MATCH(C904,'Dados de Entrada'!$J$13:$J$35,1)+1)-INDEX('Dados de Entrada'!$J$13:$J$35,MATCH(C904,'Dados de Entrada'!$J$13:$J$35,1)))
))</f>
        <v/>
      </c>
      <c r="E904" s="101" t="str">
        <f>IF(B904="","",('Dados de Entrada'!O894/'Dados de Entrada'!$Q$6)*'Dados de Entrada'!$L$4)</f>
        <v/>
      </c>
      <c r="F904" s="101" t="str">
        <f t="shared" si="79"/>
        <v/>
      </c>
      <c r="G904" s="101" t="str">
        <f>IF(B904="","",VLOOKUP(MONTH(B904),Retiradas!$P$3:$S$14,3,FALSE))</f>
        <v/>
      </c>
      <c r="H904" s="137" t="str">
        <f>IF(B904="","",(VLOOKUP(MONTH(B904),Evaporação!$D$5:$F$16,3,FALSE)/(1000*3600*24*VLOOKUP(MONTH(B904),'Dados de Entrada'!$T$11:$V$22,3,FALSE)))*Simulação!D904)</f>
        <v/>
      </c>
      <c r="I904" s="146"/>
      <c r="J904" s="138" t="str">
        <f>IF(B904="","",(E904+I904-F904-G904-H904)*3600*24*VLOOKUP(MONTH(B904),'Dados de Entrada'!$T$11:$V$22,3,FALSE))</f>
        <v/>
      </c>
      <c r="K904" s="100" t="str">
        <f>IF(B904="","",IF(J904+K903&lt;'Dados de Entrada'!$G$7,IF(Simulação!J904+K903&lt;'Dados de Entrada'!$L$7,'Dados de Entrada'!$L$7,J904+K903),'Dados de Entrada'!$G$7))</f>
        <v/>
      </c>
      <c r="L904" s="101" t="str">
        <f>IF(B904="","",IF(AND(J904&gt;0,K904='Dados de Entrada'!$G$7),(J904/(3600*24*VLOOKUP(MONTH(B904),'Dados de Entrada'!$T$11:$V$22,3,FALSE))),0))</f>
        <v/>
      </c>
      <c r="M904" s="26" t="str">
        <f t="shared" si="80"/>
        <v/>
      </c>
      <c r="N904" s="102" t="str">
        <f>IF(B904="","",IF(K904='Dados de Entrada'!$L$7,1,0))</f>
        <v/>
      </c>
      <c r="O904" s="26" t="str">
        <f t="shared" si="81"/>
        <v/>
      </c>
      <c r="P904" s="110" t="str">
        <f>IF(B904="","",'Dados de Entrada'!$L$7)</f>
        <v/>
      </c>
      <c r="Q904" s="103" t="str">
        <f t="shared" si="77"/>
        <v/>
      </c>
      <c r="U904" s="18"/>
    </row>
    <row r="905" spans="1:21" ht="14.25" customHeight="1" x14ac:dyDescent="0.25">
      <c r="A905" s="18"/>
      <c r="B905" s="99" t="str">
        <f>IF(AND(YEAR('Dados de Entrada'!N895)&gt;=$D$18,YEAR('Dados de Entrada'!N895)&lt;=$D$19),'Dados de Entrada'!N895,"")</f>
        <v/>
      </c>
      <c r="C905" s="100" t="str">
        <f t="shared" si="78"/>
        <v/>
      </c>
      <c r="D905" s="97" t="str">
        <f>IF(B905="","",IFERROR(
INDEX('Dados de Entrada'!$K$13:$K$35,MATCH(C905,'Dados de Entrada'!$J$13:$J$35,0)),
INDEX('Dados de Entrada'!$K$13:$K$35,MATCH(C905,'Dados de Entrada'!$J$13:$J$35,1))+
(C905-INDEX('Dados de Entrada'!$J$13:$J$35,MATCH(C905,'Dados de Entrada'!$J$13:$J$35,1)))*
(INDEX('Dados de Entrada'!$K$13:$K$35,MATCH(C905,'Dados de Entrada'!$J$13:$J$35,1)+1)-INDEX('Dados de Entrada'!$K$13:$K$35,MATCH(C905,'Dados de Entrada'!$J$13:$J$35,1)))/
(INDEX('Dados de Entrada'!$J$13:$J$35,MATCH(C905,'Dados de Entrada'!$J$13:$J$35,1)+1)-INDEX('Dados de Entrada'!$J$13:$J$35,MATCH(C905,'Dados de Entrada'!$J$13:$J$35,1)))
))</f>
        <v/>
      </c>
      <c r="E905" s="101" t="str">
        <f>IF(B905="","",('Dados de Entrada'!O895/'Dados de Entrada'!$Q$6)*'Dados de Entrada'!$L$4)</f>
        <v/>
      </c>
      <c r="F905" s="101" t="str">
        <f t="shared" si="79"/>
        <v/>
      </c>
      <c r="G905" s="101" t="str">
        <f>IF(B905="","",VLOOKUP(MONTH(B905),Retiradas!$P$3:$S$14,3,FALSE))</f>
        <v/>
      </c>
      <c r="H905" s="137" t="str">
        <f>IF(B905="","",(VLOOKUP(MONTH(B905),Evaporação!$D$5:$F$16,3,FALSE)/(1000*3600*24*VLOOKUP(MONTH(B905),'Dados de Entrada'!$T$11:$V$22,3,FALSE)))*Simulação!D905)</f>
        <v/>
      </c>
      <c r="I905" s="146"/>
      <c r="J905" s="138" t="str">
        <f>IF(B905="","",(E905+I905-F905-G905-H905)*3600*24*VLOOKUP(MONTH(B905),'Dados de Entrada'!$T$11:$V$22,3,FALSE))</f>
        <v/>
      </c>
      <c r="K905" s="100" t="str">
        <f>IF(B905="","",IF(J905+K904&lt;'Dados de Entrada'!$G$7,IF(Simulação!J905+K904&lt;'Dados de Entrada'!$L$7,'Dados de Entrada'!$L$7,J905+K904),'Dados de Entrada'!$G$7))</f>
        <v/>
      </c>
      <c r="L905" s="101" t="str">
        <f>IF(B905="","",IF(AND(J905&gt;0,K905='Dados de Entrada'!$G$7),(J905/(3600*24*VLOOKUP(MONTH(B905),'Dados de Entrada'!$T$11:$V$22,3,FALSE))),0))</f>
        <v/>
      </c>
      <c r="M905" s="26" t="str">
        <f t="shared" si="80"/>
        <v/>
      </c>
      <c r="N905" s="102" t="str">
        <f>IF(B905="","",IF(K905='Dados de Entrada'!$L$7,1,0))</f>
        <v/>
      </c>
      <c r="O905" s="26" t="str">
        <f t="shared" si="81"/>
        <v/>
      </c>
      <c r="P905" s="110" t="str">
        <f>IF(B905="","",'Dados de Entrada'!$L$7)</f>
        <v/>
      </c>
      <c r="Q905" s="103" t="str">
        <f t="shared" si="77"/>
        <v/>
      </c>
      <c r="U905" s="18"/>
    </row>
    <row r="906" spans="1:21" ht="14.25" customHeight="1" x14ac:dyDescent="0.25">
      <c r="A906" s="18"/>
      <c r="B906" s="99" t="str">
        <f>IF(AND(YEAR('Dados de Entrada'!N896)&gt;=$D$18,YEAR('Dados de Entrada'!N896)&lt;=$D$19),'Dados de Entrada'!N896,"")</f>
        <v/>
      </c>
      <c r="C906" s="100" t="str">
        <f t="shared" si="78"/>
        <v/>
      </c>
      <c r="D906" s="97" t="str">
        <f>IF(B906="","",IFERROR(
INDEX('Dados de Entrada'!$K$13:$K$35,MATCH(C906,'Dados de Entrada'!$J$13:$J$35,0)),
INDEX('Dados de Entrada'!$K$13:$K$35,MATCH(C906,'Dados de Entrada'!$J$13:$J$35,1))+
(C906-INDEX('Dados de Entrada'!$J$13:$J$35,MATCH(C906,'Dados de Entrada'!$J$13:$J$35,1)))*
(INDEX('Dados de Entrada'!$K$13:$K$35,MATCH(C906,'Dados de Entrada'!$J$13:$J$35,1)+1)-INDEX('Dados de Entrada'!$K$13:$K$35,MATCH(C906,'Dados de Entrada'!$J$13:$J$35,1)))/
(INDEX('Dados de Entrada'!$J$13:$J$35,MATCH(C906,'Dados de Entrada'!$J$13:$J$35,1)+1)-INDEX('Dados de Entrada'!$J$13:$J$35,MATCH(C906,'Dados de Entrada'!$J$13:$J$35,1)))
))</f>
        <v/>
      </c>
      <c r="E906" s="101" t="str">
        <f>IF(B906="","",('Dados de Entrada'!O896/'Dados de Entrada'!$Q$6)*'Dados de Entrada'!$L$4)</f>
        <v/>
      </c>
      <c r="F906" s="101" t="str">
        <f t="shared" si="79"/>
        <v/>
      </c>
      <c r="G906" s="101" t="str">
        <f>IF(B906="","",VLOOKUP(MONTH(B906),Retiradas!$P$3:$S$14,3,FALSE))</f>
        <v/>
      </c>
      <c r="H906" s="137" t="str">
        <f>IF(B906="","",(VLOOKUP(MONTH(B906),Evaporação!$D$5:$F$16,3,FALSE)/(1000*3600*24*VLOOKUP(MONTH(B906),'Dados de Entrada'!$T$11:$V$22,3,FALSE)))*Simulação!D906)</f>
        <v/>
      </c>
      <c r="I906" s="146"/>
      <c r="J906" s="138" t="str">
        <f>IF(B906="","",(E906+I906-F906-G906-H906)*3600*24*VLOOKUP(MONTH(B906),'Dados de Entrada'!$T$11:$V$22,3,FALSE))</f>
        <v/>
      </c>
      <c r="K906" s="100" t="str">
        <f>IF(B906="","",IF(J906+K905&lt;'Dados de Entrada'!$G$7,IF(Simulação!J906+K905&lt;'Dados de Entrada'!$L$7,'Dados de Entrada'!$L$7,J906+K905),'Dados de Entrada'!$G$7))</f>
        <v/>
      </c>
      <c r="L906" s="101" t="str">
        <f>IF(B906="","",IF(AND(J906&gt;0,K906='Dados de Entrada'!$G$7),(J906/(3600*24*VLOOKUP(MONTH(B906),'Dados de Entrada'!$T$11:$V$22,3,FALSE))),0))</f>
        <v/>
      </c>
      <c r="M906" s="26" t="str">
        <f t="shared" si="80"/>
        <v/>
      </c>
      <c r="N906" s="102" t="str">
        <f>IF(B906="","",IF(K906='Dados de Entrada'!$L$7,1,0))</f>
        <v/>
      </c>
      <c r="O906" s="26" t="str">
        <f t="shared" si="81"/>
        <v/>
      </c>
      <c r="P906" s="110" t="str">
        <f>IF(B906="","",'Dados de Entrada'!$L$7)</f>
        <v/>
      </c>
      <c r="Q906" s="103" t="str">
        <f t="shared" si="77"/>
        <v/>
      </c>
      <c r="U906" s="18"/>
    </row>
    <row r="907" spans="1:21" ht="14.25" customHeight="1" x14ac:dyDescent="0.25">
      <c r="A907" s="18"/>
      <c r="B907" s="99" t="str">
        <f>IF(AND(YEAR('Dados de Entrada'!N897)&gt;=$D$18,YEAR('Dados de Entrada'!N897)&lt;=$D$19),'Dados de Entrada'!N897,"")</f>
        <v/>
      </c>
      <c r="C907" s="100" t="str">
        <f t="shared" si="78"/>
        <v/>
      </c>
      <c r="D907" s="97" t="str">
        <f>IF(B907="","",IFERROR(
INDEX('Dados de Entrada'!$K$13:$K$35,MATCH(C907,'Dados de Entrada'!$J$13:$J$35,0)),
INDEX('Dados de Entrada'!$K$13:$K$35,MATCH(C907,'Dados de Entrada'!$J$13:$J$35,1))+
(C907-INDEX('Dados de Entrada'!$J$13:$J$35,MATCH(C907,'Dados de Entrada'!$J$13:$J$35,1)))*
(INDEX('Dados de Entrada'!$K$13:$K$35,MATCH(C907,'Dados de Entrada'!$J$13:$J$35,1)+1)-INDEX('Dados de Entrada'!$K$13:$K$35,MATCH(C907,'Dados de Entrada'!$J$13:$J$35,1)))/
(INDEX('Dados de Entrada'!$J$13:$J$35,MATCH(C907,'Dados de Entrada'!$J$13:$J$35,1)+1)-INDEX('Dados de Entrada'!$J$13:$J$35,MATCH(C907,'Dados de Entrada'!$J$13:$J$35,1)))
))</f>
        <v/>
      </c>
      <c r="E907" s="101" t="str">
        <f>IF(B907="","",('Dados de Entrada'!O897/'Dados de Entrada'!$Q$6)*'Dados de Entrada'!$L$4)</f>
        <v/>
      </c>
      <c r="F907" s="101" t="str">
        <f t="shared" si="79"/>
        <v/>
      </c>
      <c r="G907" s="101" t="str">
        <f>IF(B907="","",VLOOKUP(MONTH(B907),Retiradas!$P$3:$S$14,3,FALSE))</f>
        <v/>
      </c>
      <c r="H907" s="137" t="str">
        <f>IF(B907="","",(VLOOKUP(MONTH(B907),Evaporação!$D$5:$F$16,3,FALSE)/(1000*3600*24*VLOOKUP(MONTH(B907),'Dados de Entrada'!$T$11:$V$22,3,FALSE)))*Simulação!D907)</f>
        <v/>
      </c>
      <c r="I907" s="146"/>
      <c r="J907" s="138" t="str">
        <f>IF(B907="","",(E907+I907-F907-G907-H907)*3600*24*VLOOKUP(MONTH(B907),'Dados de Entrada'!$T$11:$V$22,3,FALSE))</f>
        <v/>
      </c>
      <c r="K907" s="100" t="str">
        <f>IF(B907="","",IF(J907+K906&lt;'Dados de Entrada'!$G$7,IF(Simulação!J907+K906&lt;'Dados de Entrada'!$L$7,'Dados de Entrada'!$L$7,J907+K906),'Dados de Entrada'!$G$7))</f>
        <v/>
      </c>
      <c r="L907" s="101" t="str">
        <f>IF(B907="","",IF(AND(J907&gt;0,K907='Dados de Entrada'!$G$7),(J907/(3600*24*VLOOKUP(MONTH(B907),'Dados de Entrada'!$T$11:$V$22,3,FALSE))),0))</f>
        <v/>
      </c>
      <c r="M907" s="26" t="str">
        <f t="shared" si="80"/>
        <v/>
      </c>
      <c r="N907" s="102" t="str">
        <f>IF(B907="","",IF(K907='Dados de Entrada'!$L$7,1,0))</f>
        <v/>
      </c>
      <c r="O907" s="26" t="str">
        <f t="shared" si="81"/>
        <v/>
      </c>
      <c r="P907" s="110" t="str">
        <f>IF(B907="","",'Dados de Entrada'!$L$7)</f>
        <v/>
      </c>
      <c r="Q907" s="103" t="str">
        <f t="shared" si="77"/>
        <v/>
      </c>
      <c r="U907" s="18"/>
    </row>
    <row r="908" spans="1:21" ht="14.25" customHeight="1" x14ac:dyDescent="0.25">
      <c r="A908" s="18"/>
      <c r="B908" s="99" t="str">
        <f>IF(AND(YEAR('Dados de Entrada'!N898)&gt;=$D$18,YEAR('Dados de Entrada'!N898)&lt;=$D$19),'Dados de Entrada'!N898,"")</f>
        <v/>
      </c>
      <c r="C908" s="100" t="str">
        <f t="shared" si="78"/>
        <v/>
      </c>
      <c r="D908" s="97" t="str">
        <f>IF(B908="","",IFERROR(
INDEX('Dados de Entrada'!$K$13:$K$35,MATCH(C908,'Dados de Entrada'!$J$13:$J$35,0)),
INDEX('Dados de Entrada'!$K$13:$K$35,MATCH(C908,'Dados de Entrada'!$J$13:$J$35,1))+
(C908-INDEX('Dados de Entrada'!$J$13:$J$35,MATCH(C908,'Dados de Entrada'!$J$13:$J$35,1)))*
(INDEX('Dados de Entrada'!$K$13:$K$35,MATCH(C908,'Dados de Entrada'!$J$13:$J$35,1)+1)-INDEX('Dados de Entrada'!$K$13:$K$35,MATCH(C908,'Dados de Entrada'!$J$13:$J$35,1)))/
(INDEX('Dados de Entrada'!$J$13:$J$35,MATCH(C908,'Dados de Entrada'!$J$13:$J$35,1)+1)-INDEX('Dados de Entrada'!$J$13:$J$35,MATCH(C908,'Dados de Entrada'!$J$13:$J$35,1)))
))</f>
        <v/>
      </c>
      <c r="E908" s="101" t="str">
        <f>IF(B908="","",('Dados de Entrada'!O898/'Dados de Entrada'!$Q$6)*'Dados de Entrada'!$L$4)</f>
        <v/>
      </c>
      <c r="F908" s="101" t="str">
        <f t="shared" si="79"/>
        <v/>
      </c>
      <c r="G908" s="101" t="str">
        <f>IF(B908="","",VLOOKUP(MONTH(B908),Retiradas!$P$3:$S$14,3,FALSE))</f>
        <v/>
      </c>
      <c r="H908" s="137" t="str">
        <f>IF(B908="","",(VLOOKUP(MONTH(B908),Evaporação!$D$5:$F$16,3,FALSE)/(1000*3600*24*VLOOKUP(MONTH(B908),'Dados de Entrada'!$T$11:$V$22,3,FALSE)))*Simulação!D908)</f>
        <v/>
      </c>
      <c r="I908" s="146"/>
      <c r="J908" s="138" t="str">
        <f>IF(B908="","",(E908+I908-F908-G908-H908)*3600*24*VLOOKUP(MONTH(B908),'Dados de Entrada'!$T$11:$V$22,3,FALSE))</f>
        <v/>
      </c>
      <c r="K908" s="100" t="str">
        <f>IF(B908="","",IF(J908+K907&lt;'Dados de Entrada'!$G$7,IF(Simulação!J908+K907&lt;'Dados de Entrada'!$L$7,'Dados de Entrada'!$L$7,J908+K907),'Dados de Entrada'!$G$7))</f>
        <v/>
      </c>
      <c r="L908" s="101" t="str">
        <f>IF(B908="","",IF(AND(J908&gt;0,K908='Dados de Entrada'!$G$7),(J908/(3600*24*VLOOKUP(MONTH(B908),'Dados de Entrada'!$T$11:$V$22,3,FALSE))),0))</f>
        <v/>
      </c>
      <c r="M908" s="26" t="str">
        <f t="shared" si="80"/>
        <v/>
      </c>
      <c r="N908" s="102" t="str">
        <f>IF(B908="","",IF(K908='Dados de Entrada'!$L$7,1,0))</f>
        <v/>
      </c>
      <c r="O908" s="26" t="str">
        <f t="shared" si="81"/>
        <v/>
      </c>
      <c r="P908" s="110" t="str">
        <f>IF(B908="","",'Dados de Entrada'!$L$7)</f>
        <v/>
      </c>
      <c r="Q908" s="103" t="str">
        <f t="shared" si="77"/>
        <v/>
      </c>
      <c r="U908" s="18"/>
    </row>
    <row r="909" spans="1:21" ht="14.25" customHeight="1" x14ac:dyDescent="0.25">
      <c r="A909" s="18"/>
      <c r="B909" s="99" t="str">
        <f>IF(AND(YEAR('Dados de Entrada'!N899)&gt;=$D$18,YEAR('Dados de Entrada'!N899)&lt;=$D$19),'Dados de Entrada'!N899,"")</f>
        <v/>
      </c>
      <c r="C909" s="100" t="str">
        <f t="shared" si="78"/>
        <v/>
      </c>
      <c r="D909" s="97" t="str">
        <f>IF(B909="","",IFERROR(
INDEX('Dados de Entrada'!$K$13:$K$35,MATCH(C909,'Dados de Entrada'!$J$13:$J$35,0)),
INDEX('Dados de Entrada'!$K$13:$K$35,MATCH(C909,'Dados de Entrada'!$J$13:$J$35,1))+
(C909-INDEX('Dados de Entrada'!$J$13:$J$35,MATCH(C909,'Dados de Entrada'!$J$13:$J$35,1)))*
(INDEX('Dados de Entrada'!$K$13:$K$35,MATCH(C909,'Dados de Entrada'!$J$13:$J$35,1)+1)-INDEX('Dados de Entrada'!$K$13:$K$35,MATCH(C909,'Dados de Entrada'!$J$13:$J$35,1)))/
(INDEX('Dados de Entrada'!$J$13:$J$35,MATCH(C909,'Dados de Entrada'!$J$13:$J$35,1)+1)-INDEX('Dados de Entrada'!$J$13:$J$35,MATCH(C909,'Dados de Entrada'!$J$13:$J$35,1)))
))</f>
        <v/>
      </c>
      <c r="E909" s="101" t="str">
        <f>IF(B909="","",('Dados de Entrada'!O899/'Dados de Entrada'!$Q$6)*'Dados de Entrada'!$L$4)</f>
        <v/>
      </c>
      <c r="F909" s="101" t="str">
        <f t="shared" si="79"/>
        <v/>
      </c>
      <c r="G909" s="101" t="str">
        <f>IF(B909="","",VLOOKUP(MONTH(B909),Retiradas!$P$3:$S$14,3,FALSE))</f>
        <v/>
      </c>
      <c r="H909" s="137" t="str">
        <f>IF(B909="","",(VLOOKUP(MONTH(B909),Evaporação!$D$5:$F$16,3,FALSE)/(1000*3600*24*VLOOKUP(MONTH(B909),'Dados de Entrada'!$T$11:$V$22,3,FALSE)))*Simulação!D909)</f>
        <v/>
      </c>
      <c r="I909" s="146"/>
      <c r="J909" s="138" t="str">
        <f>IF(B909="","",(E909+I909-F909-G909-H909)*3600*24*VLOOKUP(MONTH(B909),'Dados de Entrada'!$T$11:$V$22,3,FALSE))</f>
        <v/>
      </c>
      <c r="K909" s="100" t="str">
        <f>IF(B909="","",IF(J909+K908&lt;'Dados de Entrada'!$G$7,IF(Simulação!J909+K908&lt;'Dados de Entrada'!$L$7,'Dados de Entrada'!$L$7,J909+K908),'Dados de Entrada'!$G$7))</f>
        <v/>
      </c>
      <c r="L909" s="101" t="str">
        <f>IF(B909="","",IF(AND(J909&gt;0,K909='Dados de Entrada'!$G$7),(J909/(3600*24*VLOOKUP(MONTH(B909),'Dados de Entrada'!$T$11:$V$22,3,FALSE))),0))</f>
        <v/>
      </c>
      <c r="M909" s="26" t="str">
        <f t="shared" si="80"/>
        <v/>
      </c>
      <c r="N909" s="102" t="str">
        <f>IF(B909="","",IF(K909='Dados de Entrada'!$L$7,1,0))</f>
        <v/>
      </c>
      <c r="O909" s="26" t="str">
        <f t="shared" si="81"/>
        <v/>
      </c>
      <c r="P909" s="110" t="str">
        <f>IF(B909="","",'Dados de Entrada'!$L$7)</f>
        <v/>
      </c>
      <c r="Q909" s="103" t="str">
        <f t="shared" si="77"/>
        <v/>
      </c>
      <c r="U909" s="18"/>
    </row>
    <row r="910" spans="1:21" ht="14.25" customHeight="1" x14ac:dyDescent="0.25">
      <c r="A910" s="18"/>
      <c r="B910" s="99" t="str">
        <f>IF(AND(YEAR('Dados de Entrada'!N900)&gt;=$D$18,YEAR('Dados de Entrada'!N900)&lt;=$D$19),'Dados de Entrada'!N900,"")</f>
        <v/>
      </c>
      <c r="C910" s="100" t="str">
        <f t="shared" si="78"/>
        <v/>
      </c>
      <c r="D910" s="97" t="str">
        <f>IF(B910="","",IFERROR(
INDEX('Dados de Entrada'!$K$13:$K$35,MATCH(C910,'Dados de Entrada'!$J$13:$J$35,0)),
INDEX('Dados de Entrada'!$K$13:$K$35,MATCH(C910,'Dados de Entrada'!$J$13:$J$35,1))+
(C910-INDEX('Dados de Entrada'!$J$13:$J$35,MATCH(C910,'Dados de Entrada'!$J$13:$J$35,1)))*
(INDEX('Dados de Entrada'!$K$13:$K$35,MATCH(C910,'Dados de Entrada'!$J$13:$J$35,1)+1)-INDEX('Dados de Entrada'!$K$13:$K$35,MATCH(C910,'Dados de Entrada'!$J$13:$J$35,1)))/
(INDEX('Dados de Entrada'!$J$13:$J$35,MATCH(C910,'Dados de Entrada'!$J$13:$J$35,1)+1)-INDEX('Dados de Entrada'!$J$13:$J$35,MATCH(C910,'Dados de Entrada'!$J$13:$J$35,1)))
))</f>
        <v/>
      </c>
      <c r="E910" s="101" t="str">
        <f>IF(B910="","",('Dados de Entrada'!O900/'Dados de Entrada'!$Q$6)*'Dados de Entrada'!$L$4)</f>
        <v/>
      </c>
      <c r="F910" s="101" t="str">
        <f t="shared" si="79"/>
        <v/>
      </c>
      <c r="G910" s="101" t="str">
        <f>IF(B910="","",VLOOKUP(MONTH(B910),Retiradas!$P$3:$S$14,3,FALSE))</f>
        <v/>
      </c>
      <c r="H910" s="137" t="str">
        <f>IF(B910="","",(VLOOKUP(MONTH(B910),Evaporação!$D$5:$F$16,3,FALSE)/(1000*3600*24*VLOOKUP(MONTH(B910),'Dados de Entrada'!$T$11:$V$22,3,FALSE)))*Simulação!D910)</f>
        <v/>
      </c>
      <c r="I910" s="146"/>
      <c r="J910" s="138" t="str">
        <f>IF(B910="","",(E910+I910-F910-G910-H910)*3600*24*VLOOKUP(MONTH(B910),'Dados de Entrada'!$T$11:$V$22,3,FALSE))</f>
        <v/>
      </c>
      <c r="K910" s="100" t="str">
        <f>IF(B910="","",IF(J910+K909&lt;'Dados de Entrada'!$G$7,IF(Simulação!J910+K909&lt;'Dados de Entrada'!$L$7,'Dados de Entrada'!$L$7,J910+K909),'Dados de Entrada'!$G$7))</f>
        <v/>
      </c>
      <c r="L910" s="101" t="str">
        <f>IF(B910="","",IF(AND(J910&gt;0,K910='Dados de Entrada'!$G$7),(J910/(3600*24*VLOOKUP(MONTH(B910),'Dados de Entrada'!$T$11:$V$22,3,FALSE))),0))</f>
        <v/>
      </c>
      <c r="M910" s="26" t="str">
        <f t="shared" si="80"/>
        <v/>
      </c>
      <c r="N910" s="102" t="str">
        <f>IF(B910="","",IF(K910='Dados de Entrada'!$L$7,1,0))</f>
        <v/>
      </c>
      <c r="O910" s="26" t="str">
        <f t="shared" si="81"/>
        <v/>
      </c>
      <c r="P910" s="110" t="str">
        <f>IF(B910="","",'Dados de Entrada'!$L$7)</f>
        <v/>
      </c>
      <c r="Q910" s="103" t="str">
        <f t="shared" si="77"/>
        <v/>
      </c>
      <c r="U910" s="18"/>
    </row>
    <row r="911" spans="1:21" ht="14.25" customHeight="1" x14ac:dyDescent="0.25">
      <c r="A911" s="18"/>
      <c r="B911" s="99" t="str">
        <f>IF(AND(YEAR('Dados de Entrada'!N901)&gt;=$D$18,YEAR('Dados de Entrada'!N901)&lt;=$D$19),'Dados de Entrada'!N901,"")</f>
        <v/>
      </c>
      <c r="C911" s="100" t="str">
        <f t="shared" si="78"/>
        <v/>
      </c>
      <c r="D911" s="97" t="str">
        <f>IF(B911="","",IFERROR(
INDEX('Dados de Entrada'!$K$13:$K$35,MATCH(C911,'Dados de Entrada'!$J$13:$J$35,0)),
INDEX('Dados de Entrada'!$K$13:$K$35,MATCH(C911,'Dados de Entrada'!$J$13:$J$35,1))+
(C911-INDEX('Dados de Entrada'!$J$13:$J$35,MATCH(C911,'Dados de Entrada'!$J$13:$J$35,1)))*
(INDEX('Dados de Entrada'!$K$13:$K$35,MATCH(C911,'Dados de Entrada'!$J$13:$J$35,1)+1)-INDEX('Dados de Entrada'!$K$13:$K$35,MATCH(C911,'Dados de Entrada'!$J$13:$J$35,1)))/
(INDEX('Dados de Entrada'!$J$13:$J$35,MATCH(C911,'Dados de Entrada'!$J$13:$J$35,1)+1)-INDEX('Dados de Entrada'!$J$13:$J$35,MATCH(C911,'Dados de Entrada'!$J$13:$J$35,1)))
))</f>
        <v/>
      </c>
      <c r="E911" s="101" t="str">
        <f>IF(B911="","",('Dados de Entrada'!O901/'Dados de Entrada'!$Q$6)*'Dados de Entrada'!$L$4)</f>
        <v/>
      </c>
      <c r="F911" s="101" t="str">
        <f t="shared" si="79"/>
        <v/>
      </c>
      <c r="G911" s="101" t="str">
        <f>IF(B911="","",VLOOKUP(MONTH(B911),Retiradas!$P$3:$S$14,3,FALSE))</f>
        <v/>
      </c>
      <c r="H911" s="137" t="str">
        <f>IF(B911="","",(VLOOKUP(MONTH(B911),Evaporação!$D$5:$F$16,3,FALSE)/(1000*3600*24*VLOOKUP(MONTH(B911),'Dados de Entrada'!$T$11:$V$22,3,FALSE)))*Simulação!D911)</f>
        <v/>
      </c>
      <c r="I911" s="146"/>
      <c r="J911" s="138" t="str">
        <f>IF(B911="","",(E911+I911-F911-G911-H911)*3600*24*VLOOKUP(MONTH(B911),'Dados de Entrada'!$T$11:$V$22,3,FALSE))</f>
        <v/>
      </c>
      <c r="K911" s="100" t="str">
        <f>IF(B911="","",IF(J911+K910&lt;'Dados de Entrada'!$G$7,IF(Simulação!J911+K910&lt;'Dados de Entrada'!$L$7,'Dados de Entrada'!$L$7,J911+K910),'Dados de Entrada'!$G$7))</f>
        <v/>
      </c>
      <c r="L911" s="101" t="str">
        <f>IF(B911="","",IF(AND(J911&gt;0,K911='Dados de Entrada'!$G$7),(J911/(3600*24*VLOOKUP(MONTH(B911),'Dados de Entrada'!$T$11:$V$22,3,FALSE))),0))</f>
        <v/>
      </c>
      <c r="M911" s="26" t="str">
        <f t="shared" si="80"/>
        <v/>
      </c>
      <c r="N911" s="102" t="str">
        <f>IF(B911="","",IF(K911='Dados de Entrada'!$L$7,1,0))</f>
        <v/>
      </c>
      <c r="O911" s="26" t="str">
        <f t="shared" si="81"/>
        <v/>
      </c>
      <c r="P911" s="110" t="str">
        <f>IF(B911="","",'Dados de Entrada'!$L$7)</f>
        <v/>
      </c>
      <c r="Q911" s="103" t="str">
        <f t="shared" si="77"/>
        <v/>
      </c>
      <c r="U911" s="18"/>
    </row>
    <row r="912" spans="1:21" ht="14.25" customHeight="1" x14ac:dyDescent="0.25">
      <c r="A912" s="18"/>
      <c r="B912" s="99" t="str">
        <f>IF(AND(YEAR('Dados de Entrada'!N902)&gt;=$D$18,YEAR('Dados de Entrada'!N902)&lt;=$D$19),'Dados de Entrada'!N902,"")</f>
        <v/>
      </c>
      <c r="C912" s="100" t="str">
        <f t="shared" si="78"/>
        <v/>
      </c>
      <c r="D912" s="97" t="str">
        <f>IF(B912="","",IFERROR(
INDEX('Dados de Entrada'!$K$13:$K$35,MATCH(C912,'Dados de Entrada'!$J$13:$J$35,0)),
INDEX('Dados de Entrada'!$K$13:$K$35,MATCH(C912,'Dados de Entrada'!$J$13:$J$35,1))+
(C912-INDEX('Dados de Entrada'!$J$13:$J$35,MATCH(C912,'Dados de Entrada'!$J$13:$J$35,1)))*
(INDEX('Dados de Entrada'!$K$13:$K$35,MATCH(C912,'Dados de Entrada'!$J$13:$J$35,1)+1)-INDEX('Dados de Entrada'!$K$13:$K$35,MATCH(C912,'Dados de Entrada'!$J$13:$J$35,1)))/
(INDEX('Dados de Entrada'!$J$13:$J$35,MATCH(C912,'Dados de Entrada'!$J$13:$J$35,1)+1)-INDEX('Dados de Entrada'!$J$13:$J$35,MATCH(C912,'Dados de Entrada'!$J$13:$J$35,1)))
))</f>
        <v/>
      </c>
      <c r="E912" s="101" t="str">
        <f>IF(B912="","",('Dados de Entrada'!O902/'Dados de Entrada'!$Q$6)*'Dados de Entrada'!$L$4)</f>
        <v/>
      </c>
      <c r="F912" s="101" t="str">
        <f t="shared" si="79"/>
        <v/>
      </c>
      <c r="G912" s="101" t="str">
        <f>IF(B912="","",VLOOKUP(MONTH(B912),Retiradas!$P$3:$S$14,3,FALSE))</f>
        <v/>
      </c>
      <c r="H912" s="137" t="str">
        <f>IF(B912="","",(VLOOKUP(MONTH(B912),Evaporação!$D$5:$F$16,3,FALSE)/(1000*3600*24*VLOOKUP(MONTH(B912),'Dados de Entrada'!$T$11:$V$22,3,FALSE)))*Simulação!D912)</f>
        <v/>
      </c>
      <c r="I912" s="146"/>
      <c r="J912" s="138" t="str">
        <f>IF(B912="","",(E912+I912-F912-G912-H912)*3600*24*VLOOKUP(MONTH(B912),'Dados de Entrada'!$T$11:$V$22,3,FALSE))</f>
        <v/>
      </c>
      <c r="K912" s="100" t="str">
        <f>IF(B912="","",IF(J912+K911&lt;'Dados de Entrada'!$G$7,IF(Simulação!J912+K911&lt;'Dados de Entrada'!$L$7,'Dados de Entrada'!$L$7,J912+K911),'Dados de Entrada'!$G$7))</f>
        <v/>
      </c>
      <c r="L912" s="101" t="str">
        <f>IF(B912="","",IF(AND(J912&gt;0,K912='Dados de Entrada'!$G$7),(J912/(3600*24*VLOOKUP(MONTH(B912),'Dados de Entrada'!$T$11:$V$22,3,FALSE))),0))</f>
        <v/>
      </c>
      <c r="M912" s="26" t="str">
        <f t="shared" si="80"/>
        <v/>
      </c>
      <c r="N912" s="102" t="str">
        <f>IF(B912="","",IF(K912='Dados de Entrada'!$L$7,1,0))</f>
        <v/>
      </c>
      <c r="O912" s="26" t="str">
        <f t="shared" si="81"/>
        <v/>
      </c>
      <c r="P912" s="110" t="str">
        <f>IF(B912="","",'Dados de Entrada'!$L$7)</f>
        <v/>
      </c>
      <c r="Q912" s="103" t="str">
        <f t="shared" si="77"/>
        <v/>
      </c>
      <c r="U912" s="18"/>
    </row>
    <row r="913" spans="1:21" ht="14.25" customHeight="1" x14ac:dyDescent="0.25">
      <c r="A913" s="18"/>
      <c r="B913" s="99" t="str">
        <f>IF(AND(YEAR('Dados de Entrada'!N903)&gt;=$D$18,YEAR('Dados de Entrada'!N903)&lt;=$D$19),'Dados de Entrada'!N903,"")</f>
        <v/>
      </c>
      <c r="C913" s="100" t="str">
        <f t="shared" si="78"/>
        <v/>
      </c>
      <c r="D913" s="97" t="str">
        <f>IF(B913="","",IFERROR(
INDEX('Dados de Entrada'!$K$13:$K$35,MATCH(C913,'Dados de Entrada'!$J$13:$J$35,0)),
INDEX('Dados de Entrada'!$K$13:$K$35,MATCH(C913,'Dados de Entrada'!$J$13:$J$35,1))+
(C913-INDEX('Dados de Entrada'!$J$13:$J$35,MATCH(C913,'Dados de Entrada'!$J$13:$J$35,1)))*
(INDEX('Dados de Entrada'!$K$13:$K$35,MATCH(C913,'Dados de Entrada'!$J$13:$J$35,1)+1)-INDEX('Dados de Entrada'!$K$13:$K$35,MATCH(C913,'Dados de Entrada'!$J$13:$J$35,1)))/
(INDEX('Dados de Entrada'!$J$13:$J$35,MATCH(C913,'Dados de Entrada'!$J$13:$J$35,1)+1)-INDEX('Dados de Entrada'!$J$13:$J$35,MATCH(C913,'Dados de Entrada'!$J$13:$J$35,1)))
))</f>
        <v/>
      </c>
      <c r="E913" s="101" t="str">
        <f>IF(B913="","",('Dados de Entrada'!O903/'Dados de Entrada'!$Q$6)*'Dados de Entrada'!$L$4)</f>
        <v/>
      </c>
      <c r="F913" s="101" t="str">
        <f t="shared" si="79"/>
        <v/>
      </c>
      <c r="G913" s="101" t="str">
        <f>IF(B913="","",VLOOKUP(MONTH(B913),Retiradas!$P$3:$S$14,3,FALSE))</f>
        <v/>
      </c>
      <c r="H913" s="137" t="str">
        <f>IF(B913="","",(VLOOKUP(MONTH(B913),Evaporação!$D$5:$F$16,3,FALSE)/(1000*3600*24*VLOOKUP(MONTH(B913),'Dados de Entrada'!$T$11:$V$22,3,FALSE)))*Simulação!D913)</f>
        <v/>
      </c>
      <c r="I913" s="146"/>
      <c r="J913" s="138" t="str">
        <f>IF(B913="","",(E913+I913-F913-G913-H913)*3600*24*VLOOKUP(MONTH(B913),'Dados de Entrada'!$T$11:$V$22,3,FALSE))</f>
        <v/>
      </c>
      <c r="K913" s="100" t="str">
        <f>IF(B913="","",IF(J913+K912&lt;'Dados de Entrada'!$G$7,IF(Simulação!J913+K912&lt;'Dados de Entrada'!$L$7,'Dados de Entrada'!$L$7,J913+K912),'Dados de Entrada'!$G$7))</f>
        <v/>
      </c>
      <c r="L913" s="101" t="str">
        <f>IF(B913="","",IF(AND(J913&gt;0,K913='Dados de Entrada'!$G$7),(J913/(3600*24*VLOOKUP(MONTH(B913),'Dados de Entrada'!$T$11:$V$22,3,FALSE))),0))</f>
        <v/>
      </c>
      <c r="M913" s="26" t="str">
        <f t="shared" si="80"/>
        <v/>
      </c>
      <c r="N913" s="102" t="str">
        <f>IF(B913="","",IF(K913='Dados de Entrada'!$L$7,1,0))</f>
        <v/>
      </c>
      <c r="O913" s="26" t="str">
        <f t="shared" si="81"/>
        <v/>
      </c>
      <c r="P913" s="110" t="str">
        <f>IF(B913="","",'Dados de Entrada'!$L$7)</f>
        <v/>
      </c>
      <c r="Q913" s="103" t="str">
        <f t="shared" si="77"/>
        <v/>
      </c>
      <c r="U913" s="18"/>
    </row>
    <row r="914" spans="1:21" ht="14.25" customHeight="1" x14ac:dyDescent="0.25">
      <c r="A914" s="18"/>
      <c r="B914" s="99" t="str">
        <f>IF(AND(YEAR('Dados de Entrada'!N904)&gt;=$D$18,YEAR('Dados de Entrada'!N904)&lt;=$D$19),'Dados de Entrada'!N904,"")</f>
        <v/>
      </c>
      <c r="C914" s="100" t="str">
        <f t="shared" si="78"/>
        <v/>
      </c>
      <c r="D914" s="97" t="str">
        <f>IF(B914="","",IFERROR(
INDEX('Dados de Entrada'!$K$13:$K$35,MATCH(C914,'Dados de Entrada'!$J$13:$J$35,0)),
INDEX('Dados de Entrada'!$K$13:$K$35,MATCH(C914,'Dados de Entrada'!$J$13:$J$35,1))+
(C914-INDEX('Dados de Entrada'!$J$13:$J$35,MATCH(C914,'Dados de Entrada'!$J$13:$J$35,1)))*
(INDEX('Dados de Entrada'!$K$13:$K$35,MATCH(C914,'Dados de Entrada'!$J$13:$J$35,1)+1)-INDEX('Dados de Entrada'!$K$13:$K$35,MATCH(C914,'Dados de Entrada'!$J$13:$J$35,1)))/
(INDEX('Dados de Entrada'!$J$13:$J$35,MATCH(C914,'Dados de Entrada'!$J$13:$J$35,1)+1)-INDEX('Dados de Entrada'!$J$13:$J$35,MATCH(C914,'Dados de Entrada'!$J$13:$J$35,1)))
))</f>
        <v/>
      </c>
      <c r="E914" s="101" t="str">
        <f>IF(B914="","",('Dados de Entrada'!O904/'Dados de Entrada'!$Q$6)*'Dados de Entrada'!$L$4)</f>
        <v/>
      </c>
      <c r="F914" s="101" t="str">
        <f t="shared" si="79"/>
        <v/>
      </c>
      <c r="G914" s="101" t="str">
        <f>IF(B914="","",VLOOKUP(MONTH(B914),Retiradas!$P$3:$S$14,3,FALSE))</f>
        <v/>
      </c>
      <c r="H914" s="137" t="str">
        <f>IF(B914="","",(VLOOKUP(MONTH(B914),Evaporação!$D$5:$F$16,3,FALSE)/(1000*3600*24*VLOOKUP(MONTH(B914),'Dados de Entrada'!$T$11:$V$22,3,FALSE)))*Simulação!D914)</f>
        <v/>
      </c>
      <c r="I914" s="146"/>
      <c r="J914" s="138" t="str">
        <f>IF(B914="","",(E914+I914-F914-G914-H914)*3600*24*VLOOKUP(MONTH(B914),'Dados de Entrada'!$T$11:$V$22,3,FALSE))</f>
        <v/>
      </c>
      <c r="K914" s="100" t="str">
        <f>IF(B914="","",IF(J914+K913&lt;'Dados de Entrada'!$G$7,IF(Simulação!J914+K913&lt;'Dados de Entrada'!$L$7,'Dados de Entrada'!$L$7,J914+K913),'Dados de Entrada'!$G$7))</f>
        <v/>
      </c>
      <c r="L914" s="101" t="str">
        <f>IF(B914="","",IF(AND(J914&gt;0,K914='Dados de Entrada'!$G$7),(J914/(3600*24*VLOOKUP(MONTH(B914),'Dados de Entrada'!$T$11:$V$22,3,FALSE))),0))</f>
        <v/>
      </c>
      <c r="M914" s="26" t="str">
        <f t="shared" si="80"/>
        <v/>
      </c>
      <c r="N914" s="102" t="str">
        <f>IF(B914="","",IF(K914='Dados de Entrada'!$L$7,1,0))</f>
        <v/>
      </c>
      <c r="O914" s="26" t="str">
        <f t="shared" si="81"/>
        <v/>
      </c>
      <c r="P914" s="110" t="str">
        <f>IF(B914="","",'Dados de Entrada'!$L$7)</f>
        <v/>
      </c>
      <c r="Q914" s="103" t="str">
        <f t="shared" si="77"/>
        <v/>
      </c>
      <c r="U914" s="18"/>
    </row>
    <row r="915" spans="1:21" ht="14.25" customHeight="1" x14ac:dyDescent="0.25">
      <c r="A915" s="18"/>
      <c r="B915" s="99" t="str">
        <f>IF(AND(YEAR('Dados de Entrada'!N905)&gt;=$D$18,YEAR('Dados de Entrada'!N905)&lt;=$D$19),'Dados de Entrada'!N905,"")</f>
        <v/>
      </c>
      <c r="C915" s="100" t="str">
        <f t="shared" si="78"/>
        <v/>
      </c>
      <c r="D915" s="97" t="str">
        <f>IF(B915="","",IFERROR(
INDEX('Dados de Entrada'!$K$13:$K$35,MATCH(C915,'Dados de Entrada'!$J$13:$J$35,0)),
INDEX('Dados de Entrada'!$K$13:$K$35,MATCH(C915,'Dados de Entrada'!$J$13:$J$35,1))+
(C915-INDEX('Dados de Entrada'!$J$13:$J$35,MATCH(C915,'Dados de Entrada'!$J$13:$J$35,1)))*
(INDEX('Dados de Entrada'!$K$13:$K$35,MATCH(C915,'Dados de Entrada'!$J$13:$J$35,1)+1)-INDEX('Dados de Entrada'!$K$13:$K$35,MATCH(C915,'Dados de Entrada'!$J$13:$J$35,1)))/
(INDEX('Dados de Entrada'!$J$13:$J$35,MATCH(C915,'Dados de Entrada'!$J$13:$J$35,1)+1)-INDEX('Dados de Entrada'!$J$13:$J$35,MATCH(C915,'Dados de Entrada'!$J$13:$J$35,1)))
))</f>
        <v/>
      </c>
      <c r="E915" s="101" t="str">
        <f>IF(B915="","",('Dados de Entrada'!O905/'Dados de Entrada'!$Q$6)*'Dados de Entrada'!$L$4)</f>
        <v/>
      </c>
      <c r="F915" s="101" t="str">
        <f t="shared" si="79"/>
        <v/>
      </c>
      <c r="G915" s="101" t="str">
        <f>IF(B915="","",VLOOKUP(MONTH(B915),Retiradas!$P$3:$S$14,3,FALSE))</f>
        <v/>
      </c>
      <c r="H915" s="137" t="str">
        <f>IF(B915="","",(VLOOKUP(MONTH(B915),Evaporação!$D$5:$F$16,3,FALSE)/(1000*3600*24*VLOOKUP(MONTH(B915),'Dados de Entrada'!$T$11:$V$22,3,FALSE)))*Simulação!D915)</f>
        <v/>
      </c>
      <c r="I915" s="146"/>
      <c r="J915" s="138" t="str">
        <f>IF(B915="","",(E915+I915-F915-G915-H915)*3600*24*VLOOKUP(MONTH(B915),'Dados de Entrada'!$T$11:$V$22,3,FALSE))</f>
        <v/>
      </c>
      <c r="K915" s="100" t="str">
        <f>IF(B915="","",IF(J915+K914&lt;'Dados de Entrada'!$G$7,IF(Simulação!J915+K914&lt;'Dados de Entrada'!$L$7,'Dados de Entrada'!$L$7,J915+K914),'Dados de Entrada'!$G$7))</f>
        <v/>
      </c>
      <c r="L915" s="101" t="str">
        <f>IF(B915="","",IF(AND(J915&gt;0,K915='Dados de Entrada'!$G$7),(J915/(3600*24*VLOOKUP(MONTH(B915),'Dados de Entrada'!$T$11:$V$22,3,FALSE))),0))</f>
        <v/>
      </c>
      <c r="M915" s="26" t="str">
        <f t="shared" si="80"/>
        <v/>
      </c>
      <c r="N915" s="102" t="str">
        <f>IF(B915="","",IF(K915='Dados de Entrada'!$L$7,1,0))</f>
        <v/>
      </c>
      <c r="O915" s="26" t="str">
        <f t="shared" si="81"/>
        <v/>
      </c>
      <c r="P915" s="110" t="str">
        <f>IF(B915="","",'Dados de Entrada'!$L$7)</f>
        <v/>
      </c>
      <c r="Q915" s="103" t="str">
        <f t="shared" si="77"/>
        <v/>
      </c>
      <c r="U915" s="18"/>
    </row>
    <row r="916" spans="1:21" ht="14.25" customHeight="1" x14ac:dyDescent="0.25">
      <c r="A916" s="18"/>
      <c r="B916" s="99" t="str">
        <f>IF(AND(YEAR('Dados de Entrada'!N906)&gt;=$D$18,YEAR('Dados de Entrada'!N906)&lt;=$D$19),'Dados de Entrada'!N906,"")</f>
        <v/>
      </c>
      <c r="C916" s="100" t="str">
        <f t="shared" si="78"/>
        <v/>
      </c>
      <c r="D916" s="97" t="str">
        <f>IF(B916="","",IFERROR(
INDEX('Dados de Entrada'!$K$13:$K$35,MATCH(C916,'Dados de Entrada'!$J$13:$J$35,0)),
INDEX('Dados de Entrada'!$K$13:$K$35,MATCH(C916,'Dados de Entrada'!$J$13:$J$35,1))+
(C916-INDEX('Dados de Entrada'!$J$13:$J$35,MATCH(C916,'Dados de Entrada'!$J$13:$J$35,1)))*
(INDEX('Dados de Entrada'!$K$13:$K$35,MATCH(C916,'Dados de Entrada'!$J$13:$J$35,1)+1)-INDEX('Dados de Entrada'!$K$13:$K$35,MATCH(C916,'Dados de Entrada'!$J$13:$J$35,1)))/
(INDEX('Dados de Entrada'!$J$13:$J$35,MATCH(C916,'Dados de Entrada'!$J$13:$J$35,1)+1)-INDEX('Dados de Entrada'!$J$13:$J$35,MATCH(C916,'Dados de Entrada'!$J$13:$J$35,1)))
))</f>
        <v/>
      </c>
      <c r="E916" s="101" t="str">
        <f>IF(B916="","",('Dados de Entrada'!O906/'Dados de Entrada'!$Q$6)*'Dados de Entrada'!$L$4)</f>
        <v/>
      </c>
      <c r="F916" s="101" t="str">
        <f t="shared" si="79"/>
        <v/>
      </c>
      <c r="G916" s="101" t="str">
        <f>IF(B916="","",VLOOKUP(MONTH(B916),Retiradas!$P$3:$S$14,3,FALSE))</f>
        <v/>
      </c>
      <c r="H916" s="137" t="str">
        <f>IF(B916="","",(VLOOKUP(MONTH(B916),Evaporação!$D$5:$F$16,3,FALSE)/(1000*3600*24*VLOOKUP(MONTH(B916),'Dados de Entrada'!$T$11:$V$22,3,FALSE)))*Simulação!D916)</f>
        <v/>
      </c>
      <c r="I916" s="146"/>
      <c r="J916" s="138" t="str">
        <f>IF(B916="","",(E916+I916-F916-G916-H916)*3600*24*VLOOKUP(MONTH(B916),'Dados de Entrada'!$T$11:$V$22,3,FALSE))</f>
        <v/>
      </c>
      <c r="K916" s="100" t="str">
        <f>IF(B916="","",IF(J916+K915&lt;'Dados de Entrada'!$G$7,IF(Simulação!J916+K915&lt;'Dados de Entrada'!$L$7,'Dados de Entrada'!$L$7,J916+K915),'Dados de Entrada'!$G$7))</f>
        <v/>
      </c>
      <c r="L916" s="101" t="str">
        <f>IF(B916="","",IF(AND(J916&gt;0,K916='Dados de Entrada'!$G$7),(J916/(3600*24*VLOOKUP(MONTH(B916),'Dados de Entrada'!$T$11:$V$22,3,FALSE))),0))</f>
        <v/>
      </c>
      <c r="M916" s="26" t="str">
        <f t="shared" si="80"/>
        <v/>
      </c>
      <c r="N916" s="102" t="str">
        <f>IF(B916="","",IF(K916='Dados de Entrada'!$L$7,1,0))</f>
        <v/>
      </c>
      <c r="O916" s="26" t="str">
        <f t="shared" si="81"/>
        <v/>
      </c>
      <c r="P916" s="110" t="str">
        <f>IF(B916="","",'Dados de Entrada'!$L$7)</f>
        <v/>
      </c>
      <c r="Q916" s="103" t="str">
        <f t="shared" si="77"/>
        <v/>
      </c>
      <c r="U916" s="18"/>
    </row>
    <row r="917" spans="1:21" ht="14.25" customHeight="1" x14ac:dyDescent="0.25">
      <c r="A917" s="18"/>
      <c r="B917" s="99" t="str">
        <f>IF(AND(YEAR('Dados de Entrada'!N907)&gt;=$D$18,YEAR('Dados de Entrada'!N907)&lt;=$D$19),'Dados de Entrada'!N907,"")</f>
        <v/>
      </c>
      <c r="C917" s="100" t="str">
        <f t="shared" si="78"/>
        <v/>
      </c>
      <c r="D917" s="97" t="str">
        <f>IF(B917="","",IFERROR(
INDEX('Dados de Entrada'!$K$13:$K$35,MATCH(C917,'Dados de Entrada'!$J$13:$J$35,0)),
INDEX('Dados de Entrada'!$K$13:$K$35,MATCH(C917,'Dados de Entrada'!$J$13:$J$35,1))+
(C917-INDEX('Dados de Entrada'!$J$13:$J$35,MATCH(C917,'Dados de Entrada'!$J$13:$J$35,1)))*
(INDEX('Dados de Entrada'!$K$13:$K$35,MATCH(C917,'Dados de Entrada'!$J$13:$J$35,1)+1)-INDEX('Dados de Entrada'!$K$13:$K$35,MATCH(C917,'Dados de Entrada'!$J$13:$J$35,1)))/
(INDEX('Dados de Entrada'!$J$13:$J$35,MATCH(C917,'Dados de Entrada'!$J$13:$J$35,1)+1)-INDEX('Dados de Entrada'!$J$13:$J$35,MATCH(C917,'Dados de Entrada'!$J$13:$J$35,1)))
))</f>
        <v/>
      </c>
      <c r="E917" s="101" t="str">
        <f>IF(B917="","",('Dados de Entrada'!O907/'Dados de Entrada'!$Q$6)*'Dados de Entrada'!$L$4)</f>
        <v/>
      </c>
      <c r="F917" s="101" t="str">
        <f t="shared" si="79"/>
        <v/>
      </c>
      <c r="G917" s="101" t="str">
        <f>IF(B917="","",VLOOKUP(MONTH(B917),Retiradas!$P$3:$S$14,3,FALSE))</f>
        <v/>
      </c>
      <c r="H917" s="137" t="str">
        <f>IF(B917="","",(VLOOKUP(MONTH(B917),Evaporação!$D$5:$F$16,3,FALSE)/(1000*3600*24*VLOOKUP(MONTH(B917),'Dados de Entrada'!$T$11:$V$22,3,FALSE)))*Simulação!D917)</f>
        <v/>
      </c>
      <c r="I917" s="146"/>
      <c r="J917" s="138" t="str">
        <f>IF(B917="","",(E917+I917-F917-G917-H917)*3600*24*VLOOKUP(MONTH(B917),'Dados de Entrada'!$T$11:$V$22,3,FALSE))</f>
        <v/>
      </c>
      <c r="K917" s="100" t="str">
        <f>IF(B917="","",IF(J917+K916&lt;'Dados de Entrada'!$G$7,IF(Simulação!J917+K916&lt;'Dados de Entrada'!$L$7,'Dados de Entrada'!$L$7,J917+K916),'Dados de Entrada'!$G$7))</f>
        <v/>
      </c>
      <c r="L917" s="101" t="str">
        <f>IF(B917="","",IF(AND(J917&gt;0,K917='Dados de Entrada'!$G$7),(J917/(3600*24*VLOOKUP(MONTH(B917),'Dados de Entrada'!$T$11:$V$22,3,FALSE))),0))</f>
        <v/>
      </c>
      <c r="M917" s="26" t="str">
        <f t="shared" si="80"/>
        <v/>
      </c>
      <c r="N917" s="102" t="str">
        <f>IF(B917="","",IF(K917='Dados de Entrada'!$L$7,1,0))</f>
        <v/>
      </c>
      <c r="O917" s="26" t="str">
        <f t="shared" si="81"/>
        <v/>
      </c>
      <c r="P917" s="110" t="str">
        <f>IF(B917="","",'Dados de Entrada'!$L$7)</f>
        <v/>
      </c>
      <c r="Q917" s="103" t="str">
        <f t="shared" si="77"/>
        <v/>
      </c>
      <c r="U917" s="18"/>
    </row>
    <row r="918" spans="1:21" ht="14.25" customHeight="1" x14ac:dyDescent="0.25">
      <c r="A918" s="18"/>
      <c r="B918" s="99" t="str">
        <f>IF(AND(YEAR('Dados de Entrada'!N908)&gt;=$D$18,YEAR('Dados de Entrada'!N908)&lt;=$D$19),'Dados de Entrada'!N908,"")</f>
        <v/>
      </c>
      <c r="C918" s="100" t="str">
        <f t="shared" si="78"/>
        <v/>
      </c>
      <c r="D918" s="97" t="str">
        <f>IF(B918="","",IFERROR(
INDEX('Dados de Entrada'!$K$13:$K$35,MATCH(C918,'Dados de Entrada'!$J$13:$J$35,0)),
INDEX('Dados de Entrada'!$K$13:$K$35,MATCH(C918,'Dados de Entrada'!$J$13:$J$35,1))+
(C918-INDEX('Dados de Entrada'!$J$13:$J$35,MATCH(C918,'Dados de Entrada'!$J$13:$J$35,1)))*
(INDEX('Dados de Entrada'!$K$13:$K$35,MATCH(C918,'Dados de Entrada'!$J$13:$J$35,1)+1)-INDEX('Dados de Entrada'!$K$13:$K$35,MATCH(C918,'Dados de Entrada'!$J$13:$J$35,1)))/
(INDEX('Dados de Entrada'!$J$13:$J$35,MATCH(C918,'Dados de Entrada'!$J$13:$J$35,1)+1)-INDEX('Dados de Entrada'!$J$13:$J$35,MATCH(C918,'Dados de Entrada'!$J$13:$J$35,1)))
))</f>
        <v/>
      </c>
      <c r="E918" s="101" t="str">
        <f>IF(B918="","",('Dados de Entrada'!O908/'Dados de Entrada'!$Q$6)*'Dados de Entrada'!$L$4)</f>
        <v/>
      </c>
      <c r="F918" s="101" t="str">
        <f t="shared" si="79"/>
        <v/>
      </c>
      <c r="G918" s="101" t="str">
        <f>IF(B918="","",VLOOKUP(MONTH(B918),Retiradas!$P$3:$S$14,3,FALSE))</f>
        <v/>
      </c>
      <c r="H918" s="137" t="str">
        <f>IF(B918="","",(VLOOKUP(MONTH(B918),Evaporação!$D$5:$F$16,3,FALSE)/(1000*3600*24*VLOOKUP(MONTH(B918),'Dados de Entrada'!$T$11:$V$22,3,FALSE)))*Simulação!D918)</f>
        <v/>
      </c>
      <c r="I918" s="146"/>
      <c r="J918" s="138" t="str">
        <f>IF(B918="","",(E918+I918-F918-G918-H918)*3600*24*VLOOKUP(MONTH(B918),'Dados de Entrada'!$T$11:$V$22,3,FALSE))</f>
        <v/>
      </c>
      <c r="K918" s="100" t="str">
        <f>IF(B918="","",IF(J918+K917&lt;'Dados de Entrada'!$G$7,IF(Simulação!J918+K917&lt;'Dados de Entrada'!$L$7,'Dados de Entrada'!$L$7,J918+K917),'Dados de Entrada'!$G$7))</f>
        <v/>
      </c>
      <c r="L918" s="101" t="str">
        <f>IF(B918="","",IF(AND(J918&gt;0,K918='Dados de Entrada'!$G$7),(J918/(3600*24*VLOOKUP(MONTH(B918),'Dados de Entrada'!$T$11:$V$22,3,FALSE))),0))</f>
        <v/>
      </c>
      <c r="M918" s="26" t="str">
        <f t="shared" si="80"/>
        <v/>
      </c>
      <c r="N918" s="102" t="str">
        <f>IF(B918="","",IF(K918='Dados de Entrada'!$L$7,1,0))</f>
        <v/>
      </c>
      <c r="O918" s="26" t="str">
        <f t="shared" si="81"/>
        <v/>
      </c>
      <c r="P918" s="110" t="str">
        <f>IF(B918="","",'Dados de Entrada'!$L$7)</f>
        <v/>
      </c>
      <c r="Q918" s="103" t="str">
        <f t="shared" si="77"/>
        <v/>
      </c>
      <c r="U918" s="18"/>
    </row>
    <row r="919" spans="1:21" ht="14.25" customHeight="1" x14ac:dyDescent="0.25">
      <c r="A919" s="18"/>
      <c r="B919" s="99" t="str">
        <f>IF(AND(YEAR('Dados de Entrada'!N909)&gt;=$D$18,YEAR('Dados de Entrada'!N909)&lt;=$D$19),'Dados de Entrada'!N909,"")</f>
        <v/>
      </c>
      <c r="C919" s="100" t="str">
        <f t="shared" si="78"/>
        <v/>
      </c>
      <c r="D919" s="97" t="str">
        <f>IF(B919="","",IFERROR(
INDEX('Dados de Entrada'!$K$13:$K$35,MATCH(C919,'Dados de Entrada'!$J$13:$J$35,0)),
INDEX('Dados de Entrada'!$K$13:$K$35,MATCH(C919,'Dados de Entrada'!$J$13:$J$35,1))+
(C919-INDEX('Dados de Entrada'!$J$13:$J$35,MATCH(C919,'Dados de Entrada'!$J$13:$J$35,1)))*
(INDEX('Dados de Entrada'!$K$13:$K$35,MATCH(C919,'Dados de Entrada'!$J$13:$J$35,1)+1)-INDEX('Dados de Entrada'!$K$13:$K$35,MATCH(C919,'Dados de Entrada'!$J$13:$J$35,1)))/
(INDEX('Dados de Entrada'!$J$13:$J$35,MATCH(C919,'Dados de Entrada'!$J$13:$J$35,1)+1)-INDEX('Dados de Entrada'!$J$13:$J$35,MATCH(C919,'Dados de Entrada'!$J$13:$J$35,1)))
))</f>
        <v/>
      </c>
      <c r="E919" s="101" t="str">
        <f>IF(B919="","",('Dados de Entrada'!O909/'Dados de Entrada'!$Q$6)*'Dados de Entrada'!$L$4)</f>
        <v/>
      </c>
      <c r="F919" s="101" t="str">
        <f t="shared" si="79"/>
        <v/>
      </c>
      <c r="G919" s="101" t="str">
        <f>IF(B919="","",VLOOKUP(MONTH(B919),Retiradas!$P$3:$S$14,3,FALSE))</f>
        <v/>
      </c>
      <c r="H919" s="137" t="str">
        <f>IF(B919="","",(VLOOKUP(MONTH(B919),Evaporação!$D$5:$F$16,3,FALSE)/(1000*3600*24*VLOOKUP(MONTH(B919),'Dados de Entrada'!$T$11:$V$22,3,FALSE)))*Simulação!D919)</f>
        <v/>
      </c>
      <c r="I919" s="146"/>
      <c r="J919" s="138" t="str">
        <f>IF(B919="","",(E919+I919-F919-G919-H919)*3600*24*VLOOKUP(MONTH(B919),'Dados de Entrada'!$T$11:$V$22,3,FALSE))</f>
        <v/>
      </c>
      <c r="K919" s="100" t="str">
        <f>IF(B919="","",IF(J919+K918&lt;'Dados de Entrada'!$G$7,IF(Simulação!J919+K918&lt;'Dados de Entrada'!$L$7,'Dados de Entrada'!$L$7,J919+K918),'Dados de Entrada'!$G$7))</f>
        <v/>
      </c>
      <c r="L919" s="101" t="str">
        <f>IF(B919="","",IF(AND(J919&gt;0,K919='Dados de Entrada'!$G$7),(J919/(3600*24*VLOOKUP(MONTH(B919),'Dados de Entrada'!$T$11:$V$22,3,FALSE))),0))</f>
        <v/>
      </c>
      <c r="M919" s="26" t="str">
        <f t="shared" si="80"/>
        <v/>
      </c>
      <c r="N919" s="102" t="str">
        <f>IF(B919="","",IF(K919='Dados de Entrada'!$L$7,1,0))</f>
        <v/>
      </c>
      <c r="O919" s="26" t="str">
        <f t="shared" si="81"/>
        <v/>
      </c>
      <c r="P919" s="110" t="str">
        <f>IF(B919="","",'Dados de Entrada'!$L$7)</f>
        <v/>
      </c>
      <c r="Q919" s="103" t="str">
        <f t="shared" ref="Q919:Q982" si="82">IF(B919&lt;&gt;"",Q918+1,"")</f>
        <v/>
      </c>
      <c r="U919" s="18"/>
    </row>
    <row r="920" spans="1:21" ht="14.25" customHeight="1" x14ac:dyDescent="0.25">
      <c r="A920" s="18"/>
      <c r="B920" s="99" t="str">
        <f>IF(AND(YEAR('Dados de Entrada'!N910)&gt;=$D$18,YEAR('Dados de Entrada'!N910)&lt;=$D$19),'Dados de Entrada'!N910,"")</f>
        <v/>
      </c>
      <c r="C920" s="100" t="str">
        <f t="shared" si="78"/>
        <v/>
      </c>
      <c r="D920" s="97" t="str">
        <f>IF(B920="","",IFERROR(
INDEX('Dados de Entrada'!$K$13:$K$35,MATCH(C920,'Dados de Entrada'!$J$13:$J$35,0)),
INDEX('Dados de Entrada'!$K$13:$K$35,MATCH(C920,'Dados de Entrada'!$J$13:$J$35,1))+
(C920-INDEX('Dados de Entrada'!$J$13:$J$35,MATCH(C920,'Dados de Entrada'!$J$13:$J$35,1)))*
(INDEX('Dados de Entrada'!$K$13:$K$35,MATCH(C920,'Dados de Entrada'!$J$13:$J$35,1)+1)-INDEX('Dados de Entrada'!$K$13:$K$35,MATCH(C920,'Dados de Entrada'!$J$13:$J$35,1)))/
(INDEX('Dados de Entrada'!$J$13:$J$35,MATCH(C920,'Dados de Entrada'!$J$13:$J$35,1)+1)-INDEX('Dados de Entrada'!$J$13:$J$35,MATCH(C920,'Dados de Entrada'!$J$13:$J$35,1)))
))</f>
        <v/>
      </c>
      <c r="E920" s="101" t="str">
        <f>IF(B920="","",('Dados de Entrada'!O910/'Dados de Entrada'!$Q$6)*'Dados de Entrada'!$L$4)</f>
        <v/>
      </c>
      <c r="F920" s="101" t="str">
        <f t="shared" si="79"/>
        <v/>
      </c>
      <c r="G920" s="101" t="str">
        <f>IF(B920="","",VLOOKUP(MONTH(B920),Retiradas!$P$3:$S$14,3,FALSE))</f>
        <v/>
      </c>
      <c r="H920" s="137" t="str">
        <f>IF(B920="","",(VLOOKUP(MONTH(B920),Evaporação!$D$5:$F$16,3,FALSE)/(1000*3600*24*VLOOKUP(MONTH(B920),'Dados de Entrada'!$T$11:$V$22,3,FALSE)))*Simulação!D920)</f>
        <v/>
      </c>
      <c r="I920" s="146"/>
      <c r="J920" s="138" t="str">
        <f>IF(B920="","",(E920+I920-F920-G920-H920)*3600*24*VLOOKUP(MONTH(B920),'Dados de Entrada'!$T$11:$V$22,3,FALSE))</f>
        <v/>
      </c>
      <c r="K920" s="100" t="str">
        <f>IF(B920="","",IF(J920+K919&lt;'Dados de Entrada'!$G$7,IF(Simulação!J920+K919&lt;'Dados de Entrada'!$L$7,'Dados de Entrada'!$L$7,J920+K919),'Dados de Entrada'!$G$7))</f>
        <v/>
      </c>
      <c r="L920" s="101" t="str">
        <f>IF(B920="","",IF(AND(J920&gt;0,K920='Dados de Entrada'!$G$7),(J920/(3600*24*VLOOKUP(MONTH(B920),'Dados de Entrada'!$T$11:$V$22,3,FALSE))),0))</f>
        <v/>
      </c>
      <c r="M920" s="26" t="str">
        <f t="shared" si="80"/>
        <v/>
      </c>
      <c r="N920" s="102" t="str">
        <f>IF(B920="","",IF(K920='Dados de Entrada'!$L$7,1,0))</f>
        <v/>
      </c>
      <c r="O920" s="26" t="str">
        <f t="shared" si="81"/>
        <v/>
      </c>
      <c r="P920" s="110" t="str">
        <f>IF(B920="","",'Dados de Entrada'!$L$7)</f>
        <v/>
      </c>
      <c r="Q920" s="103" t="str">
        <f t="shared" si="82"/>
        <v/>
      </c>
      <c r="U920" s="18"/>
    </row>
    <row r="921" spans="1:21" ht="14.25" customHeight="1" x14ac:dyDescent="0.25">
      <c r="A921" s="18"/>
      <c r="B921" s="99" t="str">
        <f>IF(AND(YEAR('Dados de Entrada'!N911)&gt;=$D$18,YEAR('Dados de Entrada'!N911)&lt;=$D$19),'Dados de Entrada'!N911,"")</f>
        <v/>
      </c>
      <c r="C921" s="100" t="str">
        <f t="shared" si="78"/>
        <v/>
      </c>
      <c r="D921" s="97" t="str">
        <f>IF(B921="","",IFERROR(
INDEX('Dados de Entrada'!$K$13:$K$35,MATCH(C921,'Dados de Entrada'!$J$13:$J$35,0)),
INDEX('Dados de Entrada'!$K$13:$K$35,MATCH(C921,'Dados de Entrada'!$J$13:$J$35,1))+
(C921-INDEX('Dados de Entrada'!$J$13:$J$35,MATCH(C921,'Dados de Entrada'!$J$13:$J$35,1)))*
(INDEX('Dados de Entrada'!$K$13:$K$35,MATCH(C921,'Dados de Entrada'!$J$13:$J$35,1)+1)-INDEX('Dados de Entrada'!$K$13:$K$35,MATCH(C921,'Dados de Entrada'!$J$13:$J$35,1)))/
(INDEX('Dados de Entrada'!$J$13:$J$35,MATCH(C921,'Dados de Entrada'!$J$13:$J$35,1)+1)-INDEX('Dados de Entrada'!$J$13:$J$35,MATCH(C921,'Dados de Entrada'!$J$13:$J$35,1)))
))</f>
        <v/>
      </c>
      <c r="E921" s="101" t="str">
        <f>IF(B921="","",('Dados de Entrada'!O911/'Dados de Entrada'!$Q$6)*'Dados de Entrada'!$L$4)</f>
        <v/>
      </c>
      <c r="F921" s="101" t="str">
        <f t="shared" si="79"/>
        <v/>
      </c>
      <c r="G921" s="101" t="str">
        <f>IF(B921="","",VLOOKUP(MONTH(B921),Retiradas!$P$3:$S$14,3,FALSE))</f>
        <v/>
      </c>
      <c r="H921" s="137" t="str">
        <f>IF(B921="","",(VLOOKUP(MONTH(B921),Evaporação!$D$5:$F$16,3,FALSE)/(1000*3600*24*VLOOKUP(MONTH(B921),'Dados de Entrada'!$T$11:$V$22,3,FALSE)))*Simulação!D921)</f>
        <v/>
      </c>
      <c r="I921" s="146"/>
      <c r="J921" s="138" t="str">
        <f>IF(B921="","",(E921+I921-F921-G921-H921)*3600*24*VLOOKUP(MONTH(B921),'Dados de Entrada'!$T$11:$V$22,3,FALSE))</f>
        <v/>
      </c>
      <c r="K921" s="100" t="str">
        <f>IF(B921="","",IF(J921+K920&lt;'Dados de Entrada'!$G$7,IF(Simulação!J921+K920&lt;'Dados de Entrada'!$L$7,'Dados de Entrada'!$L$7,J921+K920),'Dados de Entrada'!$G$7))</f>
        <v/>
      </c>
      <c r="L921" s="101" t="str">
        <f>IF(B921="","",IF(AND(J921&gt;0,K921='Dados de Entrada'!$G$7),(J921/(3600*24*VLOOKUP(MONTH(B921),'Dados de Entrada'!$T$11:$V$22,3,FALSE))),0))</f>
        <v/>
      </c>
      <c r="M921" s="26" t="str">
        <f t="shared" si="80"/>
        <v/>
      </c>
      <c r="N921" s="102" t="str">
        <f>IF(B921="","",IF(K921='Dados de Entrada'!$L$7,1,0))</f>
        <v/>
      </c>
      <c r="O921" s="26" t="str">
        <f t="shared" si="81"/>
        <v/>
      </c>
      <c r="P921" s="110" t="str">
        <f>IF(B921="","",'Dados de Entrada'!$L$7)</f>
        <v/>
      </c>
      <c r="Q921" s="103" t="str">
        <f t="shared" si="82"/>
        <v/>
      </c>
      <c r="U921" s="18"/>
    </row>
    <row r="922" spans="1:21" ht="14.25" customHeight="1" x14ac:dyDescent="0.25">
      <c r="A922" s="18"/>
      <c r="B922" s="99" t="str">
        <f>IF(AND(YEAR('Dados de Entrada'!N912)&gt;=$D$18,YEAR('Dados de Entrada'!N912)&lt;=$D$19),'Dados de Entrada'!N912,"")</f>
        <v/>
      </c>
      <c r="C922" s="100" t="str">
        <f t="shared" si="78"/>
        <v/>
      </c>
      <c r="D922" s="97" t="str">
        <f>IF(B922="","",IFERROR(
INDEX('Dados de Entrada'!$K$13:$K$35,MATCH(C922,'Dados de Entrada'!$J$13:$J$35,0)),
INDEX('Dados de Entrada'!$K$13:$K$35,MATCH(C922,'Dados de Entrada'!$J$13:$J$35,1))+
(C922-INDEX('Dados de Entrada'!$J$13:$J$35,MATCH(C922,'Dados de Entrada'!$J$13:$J$35,1)))*
(INDEX('Dados de Entrada'!$K$13:$K$35,MATCH(C922,'Dados de Entrada'!$J$13:$J$35,1)+1)-INDEX('Dados de Entrada'!$K$13:$K$35,MATCH(C922,'Dados de Entrada'!$J$13:$J$35,1)))/
(INDEX('Dados de Entrada'!$J$13:$J$35,MATCH(C922,'Dados de Entrada'!$J$13:$J$35,1)+1)-INDEX('Dados de Entrada'!$J$13:$J$35,MATCH(C922,'Dados de Entrada'!$J$13:$J$35,1)))
))</f>
        <v/>
      </c>
      <c r="E922" s="101" t="str">
        <f>IF(B922="","",('Dados de Entrada'!O912/'Dados de Entrada'!$Q$6)*'Dados de Entrada'!$L$4)</f>
        <v/>
      </c>
      <c r="F922" s="101" t="str">
        <f t="shared" si="79"/>
        <v/>
      </c>
      <c r="G922" s="101" t="str">
        <f>IF(B922="","",VLOOKUP(MONTH(B922),Retiradas!$P$3:$S$14,3,FALSE))</f>
        <v/>
      </c>
      <c r="H922" s="137" t="str">
        <f>IF(B922="","",(VLOOKUP(MONTH(B922),Evaporação!$D$5:$F$16,3,FALSE)/(1000*3600*24*VLOOKUP(MONTH(B922),'Dados de Entrada'!$T$11:$V$22,3,FALSE)))*Simulação!D922)</f>
        <v/>
      </c>
      <c r="I922" s="146"/>
      <c r="J922" s="138" t="str">
        <f>IF(B922="","",(E922+I922-F922-G922-H922)*3600*24*VLOOKUP(MONTH(B922),'Dados de Entrada'!$T$11:$V$22,3,FALSE))</f>
        <v/>
      </c>
      <c r="K922" s="100" t="str">
        <f>IF(B922="","",IF(J922+K921&lt;'Dados de Entrada'!$G$7,IF(Simulação!J922+K921&lt;'Dados de Entrada'!$L$7,'Dados de Entrada'!$L$7,J922+K921),'Dados de Entrada'!$G$7))</f>
        <v/>
      </c>
      <c r="L922" s="101" t="str">
        <f>IF(B922="","",IF(AND(J922&gt;0,K922='Dados de Entrada'!$G$7),(J922/(3600*24*VLOOKUP(MONTH(B922),'Dados de Entrada'!$T$11:$V$22,3,FALSE))),0))</f>
        <v/>
      </c>
      <c r="M922" s="26" t="str">
        <f t="shared" si="80"/>
        <v/>
      </c>
      <c r="N922" s="102" t="str">
        <f>IF(B922="","",IF(K922='Dados de Entrada'!$L$7,1,0))</f>
        <v/>
      </c>
      <c r="O922" s="26" t="str">
        <f t="shared" si="81"/>
        <v/>
      </c>
      <c r="P922" s="110" t="str">
        <f>IF(B922="","",'Dados de Entrada'!$L$7)</f>
        <v/>
      </c>
      <c r="Q922" s="103" t="str">
        <f t="shared" si="82"/>
        <v/>
      </c>
      <c r="U922" s="18"/>
    </row>
    <row r="923" spans="1:21" ht="14.25" customHeight="1" x14ac:dyDescent="0.25">
      <c r="A923" s="18"/>
      <c r="B923" s="99" t="str">
        <f>IF(AND(YEAR('Dados de Entrada'!N913)&gt;=$D$18,YEAR('Dados de Entrada'!N913)&lt;=$D$19),'Dados de Entrada'!N913,"")</f>
        <v/>
      </c>
      <c r="C923" s="100" t="str">
        <f t="shared" si="78"/>
        <v/>
      </c>
      <c r="D923" s="97" t="str">
        <f>IF(B923="","",IFERROR(
INDEX('Dados de Entrada'!$K$13:$K$35,MATCH(C923,'Dados de Entrada'!$J$13:$J$35,0)),
INDEX('Dados de Entrada'!$K$13:$K$35,MATCH(C923,'Dados de Entrada'!$J$13:$J$35,1))+
(C923-INDEX('Dados de Entrada'!$J$13:$J$35,MATCH(C923,'Dados de Entrada'!$J$13:$J$35,1)))*
(INDEX('Dados de Entrada'!$K$13:$K$35,MATCH(C923,'Dados de Entrada'!$J$13:$J$35,1)+1)-INDEX('Dados de Entrada'!$K$13:$K$35,MATCH(C923,'Dados de Entrada'!$J$13:$J$35,1)))/
(INDEX('Dados de Entrada'!$J$13:$J$35,MATCH(C923,'Dados de Entrada'!$J$13:$J$35,1)+1)-INDEX('Dados de Entrada'!$J$13:$J$35,MATCH(C923,'Dados de Entrada'!$J$13:$J$35,1)))
))</f>
        <v/>
      </c>
      <c r="E923" s="101" t="str">
        <f>IF(B923="","",('Dados de Entrada'!O913/'Dados de Entrada'!$Q$6)*'Dados de Entrada'!$L$4)</f>
        <v/>
      </c>
      <c r="F923" s="101" t="str">
        <f t="shared" si="79"/>
        <v/>
      </c>
      <c r="G923" s="101" t="str">
        <f>IF(B923="","",VLOOKUP(MONTH(B923),Retiradas!$P$3:$S$14,3,FALSE))</f>
        <v/>
      </c>
      <c r="H923" s="137" t="str">
        <f>IF(B923="","",(VLOOKUP(MONTH(B923),Evaporação!$D$5:$F$16,3,FALSE)/(1000*3600*24*VLOOKUP(MONTH(B923),'Dados de Entrada'!$T$11:$V$22,3,FALSE)))*Simulação!D923)</f>
        <v/>
      </c>
      <c r="I923" s="146"/>
      <c r="J923" s="138" t="str">
        <f>IF(B923="","",(E923+I923-F923-G923-H923)*3600*24*VLOOKUP(MONTH(B923),'Dados de Entrada'!$T$11:$V$22,3,FALSE))</f>
        <v/>
      </c>
      <c r="K923" s="100" t="str">
        <f>IF(B923="","",IF(J923+K922&lt;'Dados de Entrada'!$G$7,IF(Simulação!J923+K922&lt;'Dados de Entrada'!$L$7,'Dados de Entrada'!$L$7,J923+K922),'Dados de Entrada'!$G$7))</f>
        <v/>
      </c>
      <c r="L923" s="101" t="str">
        <f>IF(B923="","",IF(AND(J923&gt;0,K923='Dados de Entrada'!$G$7),(J923/(3600*24*VLOOKUP(MONTH(B923),'Dados de Entrada'!$T$11:$V$22,3,FALSE))),0))</f>
        <v/>
      </c>
      <c r="M923" s="26" t="str">
        <f t="shared" si="80"/>
        <v/>
      </c>
      <c r="N923" s="102" t="str">
        <f>IF(B923="","",IF(K923='Dados de Entrada'!$L$7,1,0))</f>
        <v/>
      </c>
      <c r="O923" s="26" t="str">
        <f t="shared" si="81"/>
        <v/>
      </c>
      <c r="P923" s="110" t="str">
        <f>IF(B923="","",'Dados de Entrada'!$L$7)</f>
        <v/>
      </c>
      <c r="Q923" s="103" t="str">
        <f t="shared" si="82"/>
        <v/>
      </c>
      <c r="U923" s="18"/>
    </row>
    <row r="924" spans="1:21" ht="14.25" customHeight="1" x14ac:dyDescent="0.25">
      <c r="A924" s="18"/>
      <c r="B924" s="99" t="str">
        <f>IF(AND(YEAR('Dados de Entrada'!N914)&gt;=$D$18,YEAR('Dados de Entrada'!N914)&lt;=$D$19),'Dados de Entrada'!N914,"")</f>
        <v/>
      </c>
      <c r="C924" s="100" t="str">
        <f t="shared" si="78"/>
        <v/>
      </c>
      <c r="D924" s="97" t="str">
        <f>IF(B924="","",IFERROR(
INDEX('Dados de Entrada'!$K$13:$K$35,MATCH(C924,'Dados de Entrada'!$J$13:$J$35,0)),
INDEX('Dados de Entrada'!$K$13:$K$35,MATCH(C924,'Dados de Entrada'!$J$13:$J$35,1))+
(C924-INDEX('Dados de Entrada'!$J$13:$J$35,MATCH(C924,'Dados de Entrada'!$J$13:$J$35,1)))*
(INDEX('Dados de Entrada'!$K$13:$K$35,MATCH(C924,'Dados de Entrada'!$J$13:$J$35,1)+1)-INDEX('Dados de Entrada'!$K$13:$K$35,MATCH(C924,'Dados de Entrada'!$J$13:$J$35,1)))/
(INDEX('Dados de Entrada'!$J$13:$J$35,MATCH(C924,'Dados de Entrada'!$J$13:$J$35,1)+1)-INDEX('Dados de Entrada'!$J$13:$J$35,MATCH(C924,'Dados de Entrada'!$J$13:$J$35,1)))
))</f>
        <v/>
      </c>
      <c r="E924" s="101" t="str">
        <f>IF(B924="","",('Dados de Entrada'!O914/'Dados de Entrada'!$Q$6)*'Dados de Entrada'!$L$4)</f>
        <v/>
      </c>
      <c r="F924" s="101" t="str">
        <f t="shared" si="79"/>
        <v/>
      </c>
      <c r="G924" s="101" t="str">
        <f>IF(B924="","",VLOOKUP(MONTH(B924),Retiradas!$P$3:$S$14,3,FALSE))</f>
        <v/>
      </c>
      <c r="H924" s="137" t="str">
        <f>IF(B924="","",(VLOOKUP(MONTH(B924),Evaporação!$D$5:$F$16,3,FALSE)/(1000*3600*24*VLOOKUP(MONTH(B924),'Dados de Entrada'!$T$11:$V$22,3,FALSE)))*Simulação!D924)</f>
        <v/>
      </c>
      <c r="I924" s="146"/>
      <c r="J924" s="138" t="str">
        <f>IF(B924="","",(E924+I924-F924-G924-H924)*3600*24*VLOOKUP(MONTH(B924),'Dados de Entrada'!$T$11:$V$22,3,FALSE))</f>
        <v/>
      </c>
      <c r="K924" s="100" t="str">
        <f>IF(B924="","",IF(J924+K923&lt;'Dados de Entrada'!$G$7,IF(Simulação!J924+K923&lt;'Dados de Entrada'!$L$7,'Dados de Entrada'!$L$7,J924+K923),'Dados de Entrada'!$G$7))</f>
        <v/>
      </c>
      <c r="L924" s="101" t="str">
        <f>IF(B924="","",IF(AND(J924&gt;0,K924='Dados de Entrada'!$G$7),(J924/(3600*24*VLOOKUP(MONTH(B924),'Dados de Entrada'!$T$11:$V$22,3,FALSE))),0))</f>
        <v/>
      </c>
      <c r="M924" s="26" t="str">
        <f t="shared" si="80"/>
        <v/>
      </c>
      <c r="N924" s="102" t="str">
        <f>IF(B924="","",IF(K924='Dados de Entrada'!$L$7,1,0))</f>
        <v/>
      </c>
      <c r="O924" s="26" t="str">
        <f t="shared" si="81"/>
        <v/>
      </c>
      <c r="P924" s="110" t="str">
        <f>IF(B924="","",'Dados de Entrada'!$L$7)</f>
        <v/>
      </c>
      <c r="Q924" s="103" t="str">
        <f t="shared" si="82"/>
        <v/>
      </c>
      <c r="U924" s="18"/>
    </row>
    <row r="925" spans="1:21" ht="14.25" customHeight="1" x14ac:dyDescent="0.25">
      <c r="A925" s="18"/>
      <c r="B925" s="99" t="str">
        <f>IF(AND(YEAR('Dados de Entrada'!N915)&gt;=$D$18,YEAR('Dados de Entrada'!N915)&lt;=$D$19),'Dados de Entrada'!N915,"")</f>
        <v/>
      </c>
      <c r="C925" s="100" t="str">
        <f t="shared" si="78"/>
        <v/>
      </c>
      <c r="D925" s="97" t="str">
        <f>IF(B925="","",IFERROR(
INDEX('Dados de Entrada'!$K$13:$K$35,MATCH(C925,'Dados de Entrada'!$J$13:$J$35,0)),
INDEX('Dados de Entrada'!$K$13:$K$35,MATCH(C925,'Dados de Entrada'!$J$13:$J$35,1))+
(C925-INDEX('Dados de Entrada'!$J$13:$J$35,MATCH(C925,'Dados de Entrada'!$J$13:$J$35,1)))*
(INDEX('Dados de Entrada'!$K$13:$K$35,MATCH(C925,'Dados de Entrada'!$J$13:$J$35,1)+1)-INDEX('Dados de Entrada'!$K$13:$K$35,MATCH(C925,'Dados de Entrada'!$J$13:$J$35,1)))/
(INDEX('Dados de Entrada'!$J$13:$J$35,MATCH(C925,'Dados de Entrada'!$J$13:$J$35,1)+1)-INDEX('Dados de Entrada'!$J$13:$J$35,MATCH(C925,'Dados de Entrada'!$J$13:$J$35,1)))
))</f>
        <v/>
      </c>
      <c r="E925" s="101" t="str">
        <f>IF(B925="","",('Dados de Entrada'!O915/'Dados de Entrada'!$Q$6)*'Dados de Entrada'!$L$4)</f>
        <v/>
      </c>
      <c r="F925" s="101" t="str">
        <f t="shared" si="79"/>
        <v/>
      </c>
      <c r="G925" s="101" t="str">
        <f>IF(B925="","",VLOOKUP(MONTH(B925),Retiradas!$P$3:$S$14,3,FALSE))</f>
        <v/>
      </c>
      <c r="H925" s="137" t="str">
        <f>IF(B925="","",(VLOOKUP(MONTH(B925),Evaporação!$D$5:$F$16,3,FALSE)/(1000*3600*24*VLOOKUP(MONTH(B925),'Dados de Entrada'!$T$11:$V$22,3,FALSE)))*Simulação!D925)</f>
        <v/>
      </c>
      <c r="I925" s="146"/>
      <c r="J925" s="138" t="str">
        <f>IF(B925="","",(E925+I925-F925-G925-H925)*3600*24*VLOOKUP(MONTH(B925),'Dados de Entrada'!$T$11:$V$22,3,FALSE))</f>
        <v/>
      </c>
      <c r="K925" s="100" t="str">
        <f>IF(B925="","",IF(J925+K924&lt;'Dados de Entrada'!$G$7,IF(Simulação!J925+K924&lt;'Dados de Entrada'!$L$7,'Dados de Entrada'!$L$7,J925+K924),'Dados de Entrada'!$G$7))</f>
        <v/>
      </c>
      <c r="L925" s="101" t="str">
        <f>IF(B925="","",IF(AND(J925&gt;0,K925='Dados de Entrada'!$G$7),(J925/(3600*24*VLOOKUP(MONTH(B925),'Dados de Entrada'!$T$11:$V$22,3,FALSE))),0))</f>
        <v/>
      </c>
      <c r="M925" s="26" t="str">
        <f t="shared" si="80"/>
        <v/>
      </c>
      <c r="N925" s="102" t="str">
        <f>IF(B925="","",IF(K925='Dados de Entrada'!$L$7,1,0))</f>
        <v/>
      </c>
      <c r="O925" s="26" t="str">
        <f t="shared" si="81"/>
        <v/>
      </c>
      <c r="P925" s="110" t="str">
        <f>IF(B925="","",'Dados de Entrada'!$L$7)</f>
        <v/>
      </c>
      <c r="Q925" s="103" t="str">
        <f t="shared" si="82"/>
        <v/>
      </c>
      <c r="U925" s="18"/>
    </row>
    <row r="926" spans="1:21" ht="14.25" customHeight="1" x14ac:dyDescent="0.25">
      <c r="A926" s="18"/>
      <c r="B926" s="99" t="str">
        <f>IF(AND(YEAR('Dados de Entrada'!N916)&gt;=$D$18,YEAR('Dados de Entrada'!N916)&lt;=$D$19),'Dados de Entrada'!N916,"")</f>
        <v/>
      </c>
      <c r="C926" s="100" t="str">
        <f t="shared" si="78"/>
        <v/>
      </c>
      <c r="D926" s="97" t="str">
        <f>IF(B926="","",IFERROR(
INDEX('Dados de Entrada'!$K$13:$K$35,MATCH(C926,'Dados de Entrada'!$J$13:$J$35,0)),
INDEX('Dados de Entrada'!$K$13:$K$35,MATCH(C926,'Dados de Entrada'!$J$13:$J$35,1))+
(C926-INDEX('Dados de Entrada'!$J$13:$J$35,MATCH(C926,'Dados de Entrada'!$J$13:$J$35,1)))*
(INDEX('Dados de Entrada'!$K$13:$K$35,MATCH(C926,'Dados de Entrada'!$J$13:$J$35,1)+1)-INDEX('Dados de Entrada'!$K$13:$K$35,MATCH(C926,'Dados de Entrada'!$J$13:$J$35,1)))/
(INDEX('Dados de Entrada'!$J$13:$J$35,MATCH(C926,'Dados de Entrada'!$J$13:$J$35,1)+1)-INDEX('Dados de Entrada'!$J$13:$J$35,MATCH(C926,'Dados de Entrada'!$J$13:$J$35,1)))
))</f>
        <v/>
      </c>
      <c r="E926" s="101" t="str">
        <f>IF(B926="","",('Dados de Entrada'!O916/'Dados de Entrada'!$Q$6)*'Dados de Entrada'!$L$4)</f>
        <v/>
      </c>
      <c r="F926" s="101" t="str">
        <f t="shared" si="79"/>
        <v/>
      </c>
      <c r="G926" s="101" t="str">
        <f>IF(B926="","",VLOOKUP(MONTH(B926),Retiradas!$P$3:$S$14,3,FALSE))</f>
        <v/>
      </c>
      <c r="H926" s="137" t="str">
        <f>IF(B926="","",(VLOOKUP(MONTH(B926),Evaporação!$D$5:$F$16,3,FALSE)/(1000*3600*24*VLOOKUP(MONTH(B926),'Dados de Entrada'!$T$11:$V$22,3,FALSE)))*Simulação!D926)</f>
        <v/>
      </c>
      <c r="I926" s="146"/>
      <c r="J926" s="138" t="str">
        <f>IF(B926="","",(E926+I926-F926-G926-H926)*3600*24*VLOOKUP(MONTH(B926),'Dados de Entrada'!$T$11:$V$22,3,FALSE))</f>
        <v/>
      </c>
      <c r="K926" s="100" t="str">
        <f>IF(B926="","",IF(J926+K925&lt;'Dados de Entrada'!$G$7,IF(Simulação!J926+K925&lt;'Dados de Entrada'!$L$7,'Dados de Entrada'!$L$7,J926+K925),'Dados de Entrada'!$G$7))</f>
        <v/>
      </c>
      <c r="L926" s="101" t="str">
        <f>IF(B926="","",IF(AND(J926&gt;0,K926='Dados de Entrada'!$G$7),(J926/(3600*24*VLOOKUP(MONTH(B926),'Dados de Entrada'!$T$11:$V$22,3,FALSE))),0))</f>
        <v/>
      </c>
      <c r="M926" s="26" t="str">
        <f t="shared" si="80"/>
        <v/>
      </c>
      <c r="N926" s="102" t="str">
        <f>IF(B926="","",IF(K926='Dados de Entrada'!$L$7,1,0))</f>
        <v/>
      </c>
      <c r="O926" s="26" t="str">
        <f t="shared" si="81"/>
        <v/>
      </c>
      <c r="P926" s="110" t="str">
        <f>IF(B926="","",'Dados de Entrada'!$L$7)</f>
        <v/>
      </c>
      <c r="Q926" s="103" t="str">
        <f t="shared" si="82"/>
        <v/>
      </c>
      <c r="U926" s="18"/>
    </row>
    <row r="927" spans="1:21" ht="14.25" customHeight="1" x14ac:dyDescent="0.25">
      <c r="A927" s="18"/>
      <c r="B927" s="99" t="str">
        <f>IF(AND(YEAR('Dados de Entrada'!N917)&gt;=$D$18,YEAR('Dados de Entrada'!N917)&lt;=$D$19),'Dados de Entrada'!N917,"")</f>
        <v/>
      </c>
      <c r="C927" s="100" t="str">
        <f t="shared" si="78"/>
        <v/>
      </c>
      <c r="D927" s="97" t="str">
        <f>IF(B927="","",IFERROR(
INDEX('Dados de Entrada'!$K$13:$K$35,MATCH(C927,'Dados de Entrada'!$J$13:$J$35,0)),
INDEX('Dados de Entrada'!$K$13:$K$35,MATCH(C927,'Dados de Entrada'!$J$13:$J$35,1))+
(C927-INDEX('Dados de Entrada'!$J$13:$J$35,MATCH(C927,'Dados de Entrada'!$J$13:$J$35,1)))*
(INDEX('Dados de Entrada'!$K$13:$K$35,MATCH(C927,'Dados de Entrada'!$J$13:$J$35,1)+1)-INDEX('Dados de Entrada'!$K$13:$K$35,MATCH(C927,'Dados de Entrada'!$J$13:$J$35,1)))/
(INDEX('Dados de Entrada'!$J$13:$J$35,MATCH(C927,'Dados de Entrada'!$J$13:$J$35,1)+1)-INDEX('Dados de Entrada'!$J$13:$J$35,MATCH(C927,'Dados de Entrada'!$J$13:$J$35,1)))
))</f>
        <v/>
      </c>
      <c r="E927" s="101" t="str">
        <f>IF(B927="","",('Dados de Entrada'!O917/'Dados de Entrada'!$Q$6)*'Dados de Entrada'!$L$4)</f>
        <v/>
      </c>
      <c r="F927" s="101" t="str">
        <f t="shared" si="79"/>
        <v/>
      </c>
      <c r="G927" s="101" t="str">
        <f>IF(B927="","",VLOOKUP(MONTH(B927),Retiradas!$P$3:$S$14,3,FALSE))</f>
        <v/>
      </c>
      <c r="H927" s="137" t="str">
        <f>IF(B927="","",(VLOOKUP(MONTH(B927),Evaporação!$D$5:$F$16,3,FALSE)/(1000*3600*24*VLOOKUP(MONTH(B927),'Dados de Entrada'!$T$11:$V$22,3,FALSE)))*Simulação!D927)</f>
        <v/>
      </c>
      <c r="I927" s="146"/>
      <c r="J927" s="138" t="str">
        <f>IF(B927="","",(E927+I927-F927-G927-H927)*3600*24*VLOOKUP(MONTH(B927),'Dados de Entrada'!$T$11:$V$22,3,FALSE))</f>
        <v/>
      </c>
      <c r="K927" s="100" t="str">
        <f>IF(B927="","",IF(J927+K926&lt;'Dados de Entrada'!$G$7,IF(Simulação!J927+K926&lt;'Dados de Entrada'!$L$7,'Dados de Entrada'!$L$7,J927+K926),'Dados de Entrada'!$G$7))</f>
        <v/>
      </c>
      <c r="L927" s="101" t="str">
        <f>IF(B927="","",IF(AND(J927&gt;0,K927='Dados de Entrada'!$G$7),(J927/(3600*24*VLOOKUP(MONTH(B927),'Dados de Entrada'!$T$11:$V$22,3,FALSE))),0))</f>
        <v/>
      </c>
      <c r="M927" s="26" t="str">
        <f t="shared" si="80"/>
        <v/>
      </c>
      <c r="N927" s="102" t="str">
        <f>IF(B927="","",IF(K927='Dados de Entrada'!$L$7,1,0))</f>
        <v/>
      </c>
      <c r="O927" s="26" t="str">
        <f t="shared" si="81"/>
        <v/>
      </c>
      <c r="P927" s="110" t="str">
        <f>IF(B927="","",'Dados de Entrada'!$L$7)</f>
        <v/>
      </c>
      <c r="Q927" s="103" t="str">
        <f t="shared" si="82"/>
        <v/>
      </c>
      <c r="U927" s="18"/>
    </row>
    <row r="928" spans="1:21" ht="14.25" customHeight="1" x14ac:dyDescent="0.25">
      <c r="A928" s="18"/>
      <c r="B928" s="99" t="str">
        <f>IF(AND(YEAR('Dados de Entrada'!N918)&gt;=$D$18,YEAR('Dados de Entrada'!N918)&lt;=$D$19),'Dados de Entrada'!N918,"")</f>
        <v/>
      </c>
      <c r="C928" s="100" t="str">
        <f t="shared" si="78"/>
        <v/>
      </c>
      <c r="D928" s="97" t="str">
        <f>IF(B928="","",IFERROR(
INDEX('Dados de Entrada'!$K$13:$K$35,MATCH(C928,'Dados de Entrada'!$J$13:$J$35,0)),
INDEX('Dados de Entrada'!$K$13:$K$35,MATCH(C928,'Dados de Entrada'!$J$13:$J$35,1))+
(C928-INDEX('Dados de Entrada'!$J$13:$J$35,MATCH(C928,'Dados de Entrada'!$J$13:$J$35,1)))*
(INDEX('Dados de Entrada'!$K$13:$K$35,MATCH(C928,'Dados de Entrada'!$J$13:$J$35,1)+1)-INDEX('Dados de Entrada'!$K$13:$K$35,MATCH(C928,'Dados de Entrada'!$J$13:$J$35,1)))/
(INDEX('Dados de Entrada'!$J$13:$J$35,MATCH(C928,'Dados de Entrada'!$J$13:$J$35,1)+1)-INDEX('Dados de Entrada'!$J$13:$J$35,MATCH(C928,'Dados de Entrada'!$J$13:$J$35,1)))
))</f>
        <v/>
      </c>
      <c r="E928" s="101" t="str">
        <f>IF(B928="","",('Dados de Entrada'!O918/'Dados de Entrada'!$Q$6)*'Dados de Entrada'!$L$4)</f>
        <v/>
      </c>
      <c r="F928" s="101" t="str">
        <f t="shared" si="79"/>
        <v/>
      </c>
      <c r="G928" s="101" t="str">
        <f>IF(B928="","",VLOOKUP(MONTH(B928),Retiradas!$P$3:$S$14,3,FALSE))</f>
        <v/>
      </c>
      <c r="H928" s="137" t="str">
        <f>IF(B928="","",(VLOOKUP(MONTH(B928),Evaporação!$D$5:$F$16,3,FALSE)/(1000*3600*24*VLOOKUP(MONTH(B928),'Dados de Entrada'!$T$11:$V$22,3,FALSE)))*Simulação!D928)</f>
        <v/>
      </c>
      <c r="I928" s="146"/>
      <c r="J928" s="138" t="str">
        <f>IF(B928="","",(E928+I928-F928-G928-H928)*3600*24*VLOOKUP(MONTH(B928),'Dados de Entrada'!$T$11:$V$22,3,FALSE))</f>
        <v/>
      </c>
      <c r="K928" s="100" t="str">
        <f>IF(B928="","",IF(J928+K927&lt;'Dados de Entrada'!$G$7,IF(Simulação!J928+K927&lt;'Dados de Entrada'!$L$7,'Dados de Entrada'!$L$7,J928+K927),'Dados de Entrada'!$G$7))</f>
        <v/>
      </c>
      <c r="L928" s="101" t="str">
        <f>IF(B928="","",IF(AND(J928&gt;0,K928='Dados de Entrada'!$G$7),(J928/(3600*24*VLOOKUP(MONTH(B928),'Dados de Entrada'!$T$11:$V$22,3,FALSE))),0))</f>
        <v/>
      </c>
      <c r="M928" s="26" t="str">
        <f t="shared" si="80"/>
        <v/>
      </c>
      <c r="N928" s="102" t="str">
        <f>IF(B928="","",IF(K928='Dados de Entrada'!$L$7,1,0))</f>
        <v/>
      </c>
      <c r="O928" s="26" t="str">
        <f t="shared" si="81"/>
        <v/>
      </c>
      <c r="P928" s="110" t="str">
        <f>IF(B928="","",'Dados de Entrada'!$L$7)</f>
        <v/>
      </c>
      <c r="Q928" s="103" t="str">
        <f t="shared" si="82"/>
        <v/>
      </c>
      <c r="U928" s="18"/>
    </row>
    <row r="929" spans="1:21" ht="14.25" customHeight="1" x14ac:dyDescent="0.25">
      <c r="A929" s="18"/>
      <c r="B929" s="99" t="str">
        <f>IF(AND(YEAR('Dados de Entrada'!N919)&gt;=$D$18,YEAR('Dados de Entrada'!N919)&lt;=$D$19),'Dados de Entrada'!N919,"")</f>
        <v/>
      </c>
      <c r="C929" s="100" t="str">
        <f t="shared" si="78"/>
        <v/>
      </c>
      <c r="D929" s="97" t="str">
        <f>IF(B929="","",IFERROR(
INDEX('Dados de Entrada'!$K$13:$K$35,MATCH(C929,'Dados de Entrada'!$J$13:$J$35,0)),
INDEX('Dados de Entrada'!$K$13:$K$35,MATCH(C929,'Dados de Entrada'!$J$13:$J$35,1))+
(C929-INDEX('Dados de Entrada'!$J$13:$J$35,MATCH(C929,'Dados de Entrada'!$J$13:$J$35,1)))*
(INDEX('Dados de Entrada'!$K$13:$K$35,MATCH(C929,'Dados de Entrada'!$J$13:$J$35,1)+1)-INDEX('Dados de Entrada'!$K$13:$K$35,MATCH(C929,'Dados de Entrada'!$J$13:$J$35,1)))/
(INDEX('Dados de Entrada'!$J$13:$J$35,MATCH(C929,'Dados de Entrada'!$J$13:$J$35,1)+1)-INDEX('Dados de Entrada'!$J$13:$J$35,MATCH(C929,'Dados de Entrada'!$J$13:$J$35,1)))
))</f>
        <v/>
      </c>
      <c r="E929" s="101" t="str">
        <f>IF(B929="","",('Dados de Entrada'!O919/'Dados de Entrada'!$Q$6)*'Dados de Entrada'!$L$4)</f>
        <v/>
      </c>
      <c r="F929" s="101" t="str">
        <f t="shared" si="79"/>
        <v/>
      </c>
      <c r="G929" s="101" t="str">
        <f>IF(B929="","",VLOOKUP(MONTH(B929),Retiradas!$P$3:$S$14,3,FALSE))</f>
        <v/>
      </c>
      <c r="H929" s="137" t="str">
        <f>IF(B929="","",(VLOOKUP(MONTH(B929),Evaporação!$D$5:$F$16,3,FALSE)/(1000*3600*24*VLOOKUP(MONTH(B929),'Dados de Entrada'!$T$11:$V$22,3,FALSE)))*Simulação!D929)</f>
        <v/>
      </c>
      <c r="I929" s="146"/>
      <c r="J929" s="138" t="str">
        <f>IF(B929="","",(E929+I929-F929-G929-H929)*3600*24*VLOOKUP(MONTH(B929),'Dados de Entrada'!$T$11:$V$22,3,FALSE))</f>
        <v/>
      </c>
      <c r="K929" s="100" t="str">
        <f>IF(B929="","",IF(J929+K928&lt;'Dados de Entrada'!$G$7,IF(Simulação!J929+K928&lt;'Dados de Entrada'!$L$7,'Dados de Entrada'!$L$7,J929+K928),'Dados de Entrada'!$G$7))</f>
        <v/>
      </c>
      <c r="L929" s="101" t="str">
        <f>IF(B929="","",IF(AND(J929&gt;0,K929='Dados de Entrada'!$G$7),(J929/(3600*24*VLOOKUP(MONTH(B929),'Dados de Entrada'!$T$11:$V$22,3,FALSE))),0))</f>
        <v/>
      </c>
      <c r="M929" s="26" t="str">
        <f t="shared" si="80"/>
        <v/>
      </c>
      <c r="N929" s="102" t="str">
        <f>IF(B929="","",IF(K929='Dados de Entrada'!$L$7,1,0))</f>
        <v/>
      </c>
      <c r="O929" s="26" t="str">
        <f t="shared" si="81"/>
        <v/>
      </c>
      <c r="P929" s="110" t="str">
        <f>IF(B929="","",'Dados de Entrada'!$L$7)</f>
        <v/>
      </c>
      <c r="Q929" s="103" t="str">
        <f t="shared" si="82"/>
        <v/>
      </c>
      <c r="U929" s="18"/>
    </row>
    <row r="930" spans="1:21" ht="14.25" customHeight="1" x14ac:dyDescent="0.25">
      <c r="A930" s="18"/>
      <c r="B930" s="99" t="str">
        <f>IF(AND(YEAR('Dados de Entrada'!N920)&gt;=$D$18,YEAR('Dados de Entrada'!N920)&lt;=$D$19),'Dados de Entrada'!N920,"")</f>
        <v/>
      </c>
      <c r="C930" s="100" t="str">
        <f t="shared" si="78"/>
        <v/>
      </c>
      <c r="D930" s="97" t="str">
        <f>IF(B930="","",IFERROR(
INDEX('Dados de Entrada'!$K$13:$K$35,MATCH(C930,'Dados de Entrada'!$J$13:$J$35,0)),
INDEX('Dados de Entrada'!$K$13:$K$35,MATCH(C930,'Dados de Entrada'!$J$13:$J$35,1))+
(C930-INDEX('Dados de Entrada'!$J$13:$J$35,MATCH(C930,'Dados de Entrada'!$J$13:$J$35,1)))*
(INDEX('Dados de Entrada'!$K$13:$K$35,MATCH(C930,'Dados de Entrada'!$J$13:$J$35,1)+1)-INDEX('Dados de Entrada'!$K$13:$K$35,MATCH(C930,'Dados de Entrada'!$J$13:$J$35,1)))/
(INDEX('Dados de Entrada'!$J$13:$J$35,MATCH(C930,'Dados de Entrada'!$J$13:$J$35,1)+1)-INDEX('Dados de Entrada'!$J$13:$J$35,MATCH(C930,'Dados de Entrada'!$J$13:$J$35,1)))
))</f>
        <v/>
      </c>
      <c r="E930" s="101" t="str">
        <f>IF(B930="","",('Dados de Entrada'!O920/'Dados de Entrada'!$Q$6)*'Dados de Entrada'!$L$4)</f>
        <v/>
      </c>
      <c r="F930" s="101" t="str">
        <f t="shared" si="79"/>
        <v/>
      </c>
      <c r="G930" s="101" t="str">
        <f>IF(B930="","",VLOOKUP(MONTH(B930),Retiradas!$P$3:$S$14,3,FALSE))</f>
        <v/>
      </c>
      <c r="H930" s="137" t="str">
        <f>IF(B930="","",(VLOOKUP(MONTH(B930),Evaporação!$D$5:$F$16,3,FALSE)/(1000*3600*24*VLOOKUP(MONTH(B930),'Dados de Entrada'!$T$11:$V$22,3,FALSE)))*Simulação!D930)</f>
        <v/>
      </c>
      <c r="I930" s="146"/>
      <c r="J930" s="138" t="str">
        <f>IF(B930="","",(E930+I930-F930-G930-H930)*3600*24*VLOOKUP(MONTH(B930),'Dados de Entrada'!$T$11:$V$22,3,FALSE))</f>
        <v/>
      </c>
      <c r="K930" s="100" t="str">
        <f>IF(B930="","",IF(J930+K929&lt;'Dados de Entrada'!$G$7,IF(Simulação!J930+K929&lt;'Dados de Entrada'!$L$7,'Dados de Entrada'!$L$7,J930+K929),'Dados de Entrada'!$G$7))</f>
        <v/>
      </c>
      <c r="L930" s="101" t="str">
        <f>IF(B930="","",IF(AND(J930&gt;0,K930='Dados de Entrada'!$G$7),(J930/(3600*24*VLOOKUP(MONTH(B930),'Dados de Entrada'!$T$11:$V$22,3,FALSE))),0))</f>
        <v/>
      </c>
      <c r="M930" s="26" t="str">
        <f t="shared" si="80"/>
        <v/>
      </c>
      <c r="N930" s="102" t="str">
        <f>IF(B930="","",IF(K930='Dados de Entrada'!$L$7,1,0))</f>
        <v/>
      </c>
      <c r="O930" s="26" t="str">
        <f t="shared" si="81"/>
        <v/>
      </c>
      <c r="P930" s="110" t="str">
        <f>IF(B930="","",'Dados de Entrada'!$L$7)</f>
        <v/>
      </c>
      <c r="Q930" s="103" t="str">
        <f t="shared" si="82"/>
        <v/>
      </c>
      <c r="U930" s="18"/>
    </row>
    <row r="931" spans="1:21" ht="14.25" customHeight="1" x14ac:dyDescent="0.25">
      <c r="A931" s="18"/>
      <c r="B931" s="99" t="str">
        <f>IF(AND(YEAR('Dados de Entrada'!N921)&gt;=$D$18,YEAR('Dados de Entrada'!N921)&lt;=$D$19),'Dados de Entrada'!N921,"")</f>
        <v/>
      </c>
      <c r="C931" s="100" t="str">
        <f t="shared" si="78"/>
        <v/>
      </c>
      <c r="D931" s="97" t="str">
        <f>IF(B931="","",IFERROR(
INDEX('Dados de Entrada'!$K$13:$K$35,MATCH(C931,'Dados de Entrada'!$J$13:$J$35,0)),
INDEX('Dados de Entrada'!$K$13:$K$35,MATCH(C931,'Dados de Entrada'!$J$13:$J$35,1))+
(C931-INDEX('Dados de Entrada'!$J$13:$J$35,MATCH(C931,'Dados de Entrada'!$J$13:$J$35,1)))*
(INDEX('Dados de Entrada'!$K$13:$K$35,MATCH(C931,'Dados de Entrada'!$J$13:$J$35,1)+1)-INDEX('Dados de Entrada'!$K$13:$K$35,MATCH(C931,'Dados de Entrada'!$J$13:$J$35,1)))/
(INDEX('Dados de Entrada'!$J$13:$J$35,MATCH(C931,'Dados de Entrada'!$J$13:$J$35,1)+1)-INDEX('Dados de Entrada'!$J$13:$J$35,MATCH(C931,'Dados de Entrada'!$J$13:$J$35,1)))
))</f>
        <v/>
      </c>
      <c r="E931" s="101" t="str">
        <f>IF(B931="","",('Dados de Entrada'!O921/'Dados de Entrada'!$Q$6)*'Dados de Entrada'!$L$4)</f>
        <v/>
      </c>
      <c r="F931" s="101" t="str">
        <f t="shared" si="79"/>
        <v/>
      </c>
      <c r="G931" s="101" t="str">
        <f>IF(B931="","",VLOOKUP(MONTH(B931),Retiradas!$P$3:$S$14,3,FALSE))</f>
        <v/>
      </c>
      <c r="H931" s="137" t="str">
        <f>IF(B931="","",(VLOOKUP(MONTH(B931),Evaporação!$D$5:$F$16,3,FALSE)/(1000*3600*24*VLOOKUP(MONTH(B931),'Dados de Entrada'!$T$11:$V$22,3,FALSE)))*Simulação!D931)</f>
        <v/>
      </c>
      <c r="I931" s="146"/>
      <c r="J931" s="138" t="str">
        <f>IF(B931="","",(E931+I931-F931-G931-H931)*3600*24*VLOOKUP(MONTH(B931),'Dados de Entrada'!$T$11:$V$22,3,FALSE))</f>
        <v/>
      </c>
      <c r="K931" s="100" t="str">
        <f>IF(B931="","",IF(J931+K930&lt;'Dados de Entrada'!$G$7,IF(Simulação!J931+K930&lt;'Dados de Entrada'!$L$7,'Dados de Entrada'!$L$7,J931+K930),'Dados de Entrada'!$G$7))</f>
        <v/>
      </c>
      <c r="L931" s="101" t="str">
        <f>IF(B931="","",IF(AND(J931&gt;0,K931='Dados de Entrada'!$G$7),(J931/(3600*24*VLOOKUP(MONTH(B931),'Dados de Entrada'!$T$11:$V$22,3,FALSE))),0))</f>
        <v/>
      </c>
      <c r="M931" s="26" t="str">
        <f t="shared" si="80"/>
        <v/>
      </c>
      <c r="N931" s="102" t="str">
        <f>IF(B931="","",IF(K931='Dados de Entrada'!$L$7,1,0))</f>
        <v/>
      </c>
      <c r="O931" s="26" t="str">
        <f t="shared" si="81"/>
        <v/>
      </c>
      <c r="P931" s="110" t="str">
        <f>IF(B931="","",'Dados de Entrada'!$L$7)</f>
        <v/>
      </c>
      <c r="Q931" s="103" t="str">
        <f t="shared" si="82"/>
        <v/>
      </c>
      <c r="U931" s="18"/>
    </row>
    <row r="932" spans="1:21" ht="14.25" customHeight="1" x14ac:dyDescent="0.25">
      <c r="A932" s="18"/>
      <c r="B932" s="99" t="str">
        <f>IF(AND(YEAR('Dados de Entrada'!N922)&gt;=$D$18,YEAR('Dados de Entrada'!N922)&lt;=$D$19),'Dados de Entrada'!N922,"")</f>
        <v/>
      </c>
      <c r="C932" s="100" t="str">
        <f t="shared" si="78"/>
        <v/>
      </c>
      <c r="D932" s="97" t="str">
        <f>IF(B932="","",IFERROR(
INDEX('Dados de Entrada'!$K$13:$K$35,MATCH(C932,'Dados de Entrada'!$J$13:$J$35,0)),
INDEX('Dados de Entrada'!$K$13:$K$35,MATCH(C932,'Dados de Entrada'!$J$13:$J$35,1))+
(C932-INDEX('Dados de Entrada'!$J$13:$J$35,MATCH(C932,'Dados de Entrada'!$J$13:$J$35,1)))*
(INDEX('Dados de Entrada'!$K$13:$K$35,MATCH(C932,'Dados de Entrada'!$J$13:$J$35,1)+1)-INDEX('Dados de Entrada'!$K$13:$K$35,MATCH(C932,'Dados de Entrada'!$J$13:$J$35,1)))/
(INDEX('Dados de Entrada'!$J$13:$J$35,MATCH(C932,'Dados de Entrada'!$J$13:$J$35,1)+1)-INDEX('Dados de Entrada'!$J$13:$J$35,MATCH(C932,'Dados de Entrada'!$J$13:$J$35,1)))
))</f>
        <v/>
      </c>
      <c r="E932" s="101" t="str">
        <f>IF(B932="","",('Dados de Entrada'!O922/'Dados de Entrada'!$Q$6)*'Dados de Entrada'!$L$4)</f>
        <v/>
      </c>
      <c r="F932" s="101" t="str">
        <f t="shared" si="79"/>
        <v/>
      </c>
      <c r="G932" s="101" t="str">
        <f>IF(B932="","",VLOOKUP(MONTH(B932),Retiradas!$P$3:$S$14,3,FALSE))</f>
        <v/>
      </c>
      <c r="H932" s="137" t="str">
        <f>IF(B932="","",(VLOOKUP(MONTH(B932),Evaporação!$D$5:$F$16,3,FALSE)/(1000*3600*24*VLOOKUP(MONTH(B932),'Dados de Entrada'!$T$11:$V$22,3,FALSE)))*Simulação!D932)</f>
        <v/>
      </c>
      <c r="I932" s="146"/>
      <c r="J932" s="138" t="str">
        <f>IF(B932="","",(E932+I932-F932-G932-H932)*3600*24*VLOOKUP(MONTH(B932),'Dados de Entrada'!$T$11:$V$22,3,FALSE))</f>
        <v/>
      </c>
      <c r="K932" s="100" t="str">
        <f>IF(B932="","",IF(J932+K931&lt;'Dados de Entrada'!$G$7,IF(Simulação!J932+K931&lt;'Dados de Entrada'!$L$7,'Dados de Entrada'!$L$7,J932+K931),'Dados de Entrada'!$G$7))</f>
        <v/>
      </c>
      <c r="L932" s="101" t="str">
        <f>IF(B932="","",IF(AND(J932&gt;0,K932='Dados de Entrada'!$G$7),(J932/(3600*24*VLOOKUP(MONTH(B932),'Dados de Entrada'!$T$11:$V$22,3,FALSE))),0))</f>
        <v/>
      </c>
      <c r="M932" s="26" t="str">
        <f t="shared" si="80"/>
        <v/>
      </c>
      <c r="N932" s="102" t="str">
        <f>IF(B932="","",IF(K932='Dados de Entrada'!$L$7,1,0))</f>
        <v/>
      </c>
      <c r="O932" s="26" t="str">
        <f t="shared" si="81"/>
        <v/>
      </c>
      <c r="P932" s="110" t="str">
        <f>IF(B932="","",'Dados de Entrada'!$L$7)</f>
        <v/>
      </c>
      <c r="Q932" s="103" t="str">
        <f t="shared" si="82"/>
        <v/>
      </c>
      <c r="U932" s="18"/>
    </row>
    <row r="933" spans="1:21" ht="14.25" customHeight="1" x14ac:dyDescent="0.25">
      <c r="A933" s="18"/>
      <c r="B933" s="99" t="str">
        <f>IF(AND(YEAR('Dados de Entrada'!N923)&gt;=$D$18,YEAR('Dados de Entrada'!N923)&lt;=$D$19),'Dados de Entrada'!N923,"")</f>
        <v/>
      </c>
      <c r="C933" s="100" t="str">
        <f t="shared" si="78"/>
        <v/>
      </c>
      <c r="D933" s="97" t="str">
        <f>IF(B933="","",IFERROR(
INDEX('Dados de Entrada'!$K$13:$K$35,MATCH(C933,'Dados de Entrada'!$J$13:$J$35,0)),
INDEX('Dados de Entrada'!$K$13:$K$35,MATCH(C933,'Dados de Entrada'!$J$13:$J$35,1))+
(C933-INDEX('Dados de Entrada'!$J$13:$J$35,MATCH(C933,'Dados de Entrada'!$J$13:$J$35,1)))*
(INDEX('Dados de Entrada'!$K$13:$K$35,MATCH(C933,'Dados de Entrada'!$J$13:$J$35,1)+1)-INDEX('Dados de Entrada'!$K$13:$K$35,MATCH(C933,'Dados de Entrada'!$J$13:$J$35,1)))/
(INDEX('Dados de Entrada'!$J$13:$J$35,MATCH(C933,'Dados de Entrada'!$J$13:$J$35,1)+1)-INDEX('Dados de Entrada'!$J$13:$J$35,MATCH(C933,'Dados de Entrada'!$J$13:$J$35,1)))
))</f>
        <v/>
      </c>
      <c r="E933" s="101" t="str">
        <f>IF(B933="","",('Dados de Entrada'!O923/'Dados de Entrada'!$Q$6)*'Dados de Entrada'!$L$4)</f>
        <v/>
      </c>
      <c r="F933" s="101" t="str">
        <f t="shared" si="79"/>
        <v/>
      </c>
      <c r="G933" s="101" t="str">
        <f>IF(B933="","",VLOOKUP(MONTH(B933),Retiradas!$P$3:$S$14,3,FALSE))</f>
        <v/>
      </c>
      <c r="H933" s="137" t="str">
        <f>IF(B933="","",(VLOOKUP(MONTH(B933),Evaporação!$D$5:$F$16,3,FALSE)/(1000*3600*24*VLOOKUP(MONTH(B933),'Dados de Entrada'!$T$11:$V$22,3,FALSE)))*Simulação!D933)</f>
        <v/>
      </c>
      <c r="I933" s="146"/>
      <c r="J933" s="138" t="str">
        <f>IF(B933="","",(E933+I933-F933-G933-H933)*3600*24*VLOOKUP(MONTH(B933),'Dados de Entrada'!$T$11:$V$22,3,FALSE))</f>
        <v/>
      </c>
      <c r="K933" s="100" t="str">
        <f>IF(B933="","",IF(J933+K932&lt;'Dados de Entrada'!$G$7,IF(Simulação!J933+K932&lt;'Dados de Entrada'!$L$7,'Dados de Entrada'!$L$7,J933+K932),'Dados de Entrada'!$G$7))</f>
        <v/>
      </c>
      <c r="L933" s="101" t="str">
        <f>IF(B933="","",IF(AND(J933&gt;0,K933='Dados de Entrada'!$G$7),(J933/(3600*24*VLOOKUP(MONTH(B933),'Dados de Entrada'!$T$11:$V$22,3,FALSE))),0))</f>
        <v/>
      </c>
      <c r="M933" s="26" t="str">
        <f t="shared" si="80"/>
        <v/>
      </c>
      <c r="N933" s="102" t="str">
        <f>IF(B933="","",IF(K933='Dados de Entrada'!$L$7,1,0))</f>
        <v/>
      </c>
      <c r="O933" s="26" t="str">
        <f t="shared" si="81"/>
        <v/>
      </c>
      <c r="P933" s="110" t="str">
        <f>IF(B933="","",'Dados de Entrada'!$L$7)</f>
        <v/>
      </c>
      <c r="Q933" s="103" t="str">
        <f t="shared" si="82"/>
        <v/>
      </c>
      <c r="U933" s="18"/>
    </row>
    <row r="934" spans="1:21" ht="14.25" customHeight="1" x14ac:dyDescent="0.25">
      <c r="A934" s="18"/>
      <c r="B934" s="99" t="str">
        <f>IF(AND(YEAR('Dados de Entrada'!N924)&gt;=$D$18,YEAR('Dados de Entrada'!N924)&lt;=$D$19),'Dados de Entrada'!N924,"")</f>
        <v/>
      </c>
      <c r="C934" s="100" t="str">
        <f t="shared" si="78"/>
        <v/>
      </c>
      <c r="D934" s="97" t="str">
        <f>IF(B934="","",IFERROR(
INDEX('Dados de Entrada'!$K$13:$K$35,MATCH(C934,'Dados de Entrada'!$J$13:$J$35,0)),
INDEX('Dados de Entrada'!$K$13:$K$35,MATCH(C934,'Dados de Entrada'!$J$13:$J$35,1))+
(C934-INDEX('Dados de Entrada'!$J$13:$J$35,MATCH(C934,'Dados de Entrada'!$J$13:$J$35,1)))*
(INDEX('Dados de Entrada'!$K$13:$K$35,MATCH(C934,'Dados de Entrada'!$J$13:$J$35,1)+1)-INDEX('Dados de Entrada'!$K$13:$K$35,MATCH(C934,'Dados de Entrada'!$J$13:$J$35,1)))/
(INDEX('Dados de Entrada'!$J$13:$J$35,MATCH(C934,'Dados de Entrada'!$J$13:$J$35,1)+1)-INDEX('Dados de Entrada'!$J$13:$J$35,MATCH(C934,'Dados de Entrada'!$J$13:$J$35,1)))
))</f>
        <v/>
      </c>
      <c r="E934" s="101" t="str">
        <f>IF(B934="","",('Dados de Entrada'!O924/'Dados de Entrada'!$Q$6)*'Dados de Entrada'!$L$4)</f>
        <v/>
      </c>
      <c r="F934" s="101" t="str">
        <f t="shared" si="79"/>
        <v/>
      </c>
      <c r="G934" s="101" t="str">
        <f>IF(B934="","",VLOOKUP(MONTH(B934),Retiradas!$P$3:$S$14,3,FALSE))</f>
        <v/>
      </c>
      <c r="H934" s="137" t="str">
        <f>IF(B934="","",(VLOOKUP(MONTH(B934),Evaporação!$D$5:$F$16,3,FALSE)/(1000*3600*24*VLOOKUP(MONTH(B934),'Dados de Entrada'!$T$11:$V$22,3,FALSE)))*Simulação!D934)</f>
        <v/>
      </c>
      <c r="I934" s="146"/>
      <c r="J934" s="138" t="str">
        <f>IF(B934="","",(E934+I934-F934-G934-H934)*3600*24*VLOOKUP(MONTH(B934),'Dados de Entrada'!$T$11:$V$22,3,FALSE))</f>
        <v/>
      </c>
      <c r="K934" s="100" t="str">
        <f>IF(B934="","",IF(J934+K933&lt;'Dados de Entrada'!$G$7,IF(Simulação!J934+K933&lt;'Dados de Entrada'!$L$7,'Dados de Entrada'!$L$7,J934+K933),'Dados de Entrada'!$G$7))</f>
        <v/>
      </c>
      <c r="L934" s="101" t="str">
        <f>IF(B934="","",IF(AND(J934&gt;0,K934='Dados de Entrada'!$G$7),(J934/(3600*24*VLOOKUP(MONTH(B934),'Dados de Entrada'!$T$11:$V$22,3,FALSE))),0))</f>
        <v/>
      </c>
      <c r="M934" s="26" t="str">
        <f t="shared" si="80"/>
        <v/>
      </c>
      <c r="N934" s="102" t="str">
        <f>IF(B934="","",IF(K934='Dados de Entrada'!$L$7,1,0))</f>
        <v/>
      </c>
      <c r="O934" s="26" t="str">
        <f t="shared" si="81"/>
        <v/>
      </c>
      <c r="P934" s="110" t="str">
        <f>IF(B934="","",'Dados de Entrada'!$L$7)</f>
        <v/>
      </c>
      <c r="Q934" s="103" t="str">
        <f t="shared" si="82"/>
        <v/>
      </c>
      <c r="U934" s="18"/>
    </row>
    <row r="935" spans="1:21" ht="14.25" customHeight="1" x14ac:dyDescent="0.25">
      <c r="A935" s="18"/>
      <c r="B935" s="99" t="str">
        <f>IF(AND(YEAR('Dados de Entrada'!N925)&gt;=$D$18,YEAR('Dados de Entrada'!N925)&lt;=$D$19),'Dados de Entrada'!N925,"")</f>
        <v/>
      </c>
      <c r="C935" s="100" t="str">
        <f t="shared" si="78"/>
        <v/>
      </c>
      <c r="D935" s="97" t="str">
        <f>IF(B935="","",IFERROR(
INDEX('Dados de Entrada'!$K$13:$K$35,MATCH(C935,'Dados de Entrada'!$J$13:$J$35,0)),
INDEX('Dados de Entrada'!$K$13:$K$35,MATCH(C935,'Dados de Entrada'!$J$13:$J$35,1))+
(C935-INDEX('Dados de Entrada'!$J$13:$J$35,MATCH(C935,'Dados de Entrada'!$J$13:$J$35,1)))*
(INDEX('Dados de Entrada'!$K$13:$K$35,MATCH(C935,'Dados de Entrada'!$J$13:$J$35,1)+1)-INDEX('Dados de Entrada'!$K$13:$K$35,MATCH(C935,'Dados de Entrada'!$J$13:$J$35,1)))/
(INDEX('Dados de Entrada'!$J$13:$J$35,MATCH(C935,'Dados de Entrada'!$J$13:$J$35,1)+1)-INDEX('Dados de Entrada'!$J$13:$J$35,MATCH(C935,'Dados de Entrada'!$J$13:$J$35,1)))
))</f>
        <v/>
      </c>
      <c r="E935" s="101" t="str">
        <f>IF(B935="","",('Dados de Entrada'!O925/'Dados de Entrada'!$Q$6)*'Dados de Entrada'!$L$4)</f>
        <v/>
      </c>
      <c r="F935" s="101" t="str">
        <f t="shared" si="79"/>
        <v/>
      </c>
      <c r="G935" s="101" t="str">
        <f>IF(B935="","",VLOOKUP(MONTH(B935),Retiradas!$P$3:$S$14,3,FALSE))</f>
        <v/>
      </c>
      <c r="H935" s="137" t="str">
        <f>IF(B935="","",(VLOOKUP(MONTH(B935),Evaporação!$D$5:$F$16,3,FALSE)/(1000*3600*24*VLOOKUP(MONTH(B935),'Dados de Entrada'!$T$11:$V$22,3,FALSE)))*Simulação!D935)</f>
        <v/>
      </c>
      <c r="I935" s="146"/>
      <c r="J935" s="138" t="str">
        <f>IF(B935="","",(E935+I935-F935-G935-H935)*3600*24*VLOOKUP(MONTH(B935),'Dados de Entrada'!$T$11:$V$22,3,FALSE))</f>
        <v/>
      </c>
      <c r="K935" s="100" t="str">
        <f>IF(B935="","",IF(J935+K934&lt;'Dados de Entrada'!$G$7,IF(Simulação!J935+K934&lt;'Dados de Entrada'!$L$7,'Dados de Entrada'!$L$7,J935+K934),'Dados de Entrada'!$G$7))</f>
        <v/>
      </c>
      <c r="L935" s="101" t="str">
        <f>IF(B935="","",IF(AND(J935&gt;0,K935='Dados de Entrada'!$G$7),(J935/(3600*24*VLOOKUP(MONTH(B935),'Dados de Entrada'!$T$11:$V$22,3,FALSE))),0))</f>
        <v/>
      </c>
      <c r="M935" s="26" t="str">
        <f t="shared" si="80"/>
        <v/>
      </c>
      <c r="N935" s="102" t="str">
        <f>IF(B935="","",IF(K935='Dados de Entrada'!$L$7,1,0))</f>
        <v/>
      </c>
      <c r="O935" s="26" t="str">
        <f t="shared" si="81"/>
        <v/>
      </c>
      <c r="P935" s="110" t="str">
        <f>IF(B935="","",'Dados de Entrada'!$L$7)</f>
        <v/>
      </c>
      <c r="Q935" s="103" t="str">
        <f t="shared" si="82"/>
        <v/>
      </c>
      <c r="U935" s="18"/>
    </row>
    <row r="936" spans="1:21" ht="14.25" customHeight="1" x14ac:dyDescent="0.25">
      <c r="A936" s="18"/>
      <c r="B936" s="99" t="str">
        <f>IF(AND(YEAR('Dados de Entrada'!N926)&gt;=$D$18,YEAR('Dados de Entrada'!N926)&lt;=$D$19),'Dados de Entrada'!N926,"")</f>
        <v/>
      </c>
      <c r="C936" s="100" t="str">
        <f t="shared" si="78"/>
        <v/>
      </c>
      <c r="D936" s="97" t="str">
        <f>IF(B936="","",IFERROR(
INDEX('Dados de Entrada'!$K$13:$K$35,MATCH(C936,'Dados de Entrada'!$J$13:$J$35,0)),
INDEX('Dados de Entrada'!$K$13:$K$35,MATCH(C936,'Dados de Entrada'!$J$13:$J$35,1))+
(C936-INDEX('Dados de Entrada'!$J$13:$J$35,MATCH(C936,'Dados de Entrada'!$J$13:$J$35,1)))*
(INDEX('Dados de Entrada'!$K$13:$K$35,MATCH(C936,'Dados de Entrada'!$J$13:$J$35,1)+1)-INDEX('Dados de Entrada'!$K$13:$K$35,MATCH(C936,'Dados de Entrada'!$J$13:$J$35,1)))/
(INDEX('Dados de Entrada'!$J$13:$J$35,MATCH(C936,'Dados de Entrada'!$J$13:$J$35,1)+1)-INDEX('Dados de Entrada'!$J$13:$J$35,MATCH(C936,'Dados de Entrada'!$J$13:$J$35,1)))
))</f>
        <v/>
      </c>
      <c r="E936" s="101" t="str">
        <f>IF(B936="","",('Dados de Entrada'!O926/'Dados de Entrada'!$Q$6)*'Dados de Entrada'!$L$4)</f>
        <v/>
      </c>
      <c r="F936" s="101" t="str">
        <f t="shared" si="79"/>
        <v/>
      </c>
      <c r="G936" s="101" t="str">
        <f>IF(B936="","",VLOOKUP(MONTH(B936),Retiradas!$P$3:$S$14,3,FALSE))</f>
        <v/>
      </c>
      <c r="H936" s="137" t="str">
        <f>IF(B936="","",(VLOOKUP(MONTH(B936),Evaporação!$D$5:$F$16,3,FALSE)/(1000*3600*24*VLOOKUP(MONTH(B936),'Dados de Entrada'!$T$11:$V$22,3,FALSE)))*Simulação!D936)</f>
        <v/>
      </c>
      <c r="I936" s="146"/>
      <c r="J936" s="138" t="str">
        <f>IF(B936="","",(E936+I936-F936-G936-H936)*3600*24*VLOOKUP(MONTH(B936),'Dados de Entrada'!$T$11:$V$22,3,FALSE))</f>
        <v/>
      </c>
      <c r="K936" s="100" t="str">
        <f>IF(B936="","",IF(J936+K935&lt;'Dados de Entrada'!$G$7,IF(Simulação!J936+K935&lt;'Dados de Entrada'!$L$7,'Dados de Entrada'!$L$7,J936+K935),'Dados de Entrada'!$G$7))</f>
        <v/>
      </c>
      <c r="L936" s="101" t="str">
        <f>IF(B936="","",IF(AND(J936&gt;0,K936='Dados de Entrada'!$G$7),(J936/(3600*24*VLOOKUP(MONTH(B936),'Dados de Entrada'!$T$11:$V$22,3,FALSE))),0))</f>
        <v/>
      </c>
      <c r="M936" s="26" t="str">
        <f t="shared" si="80"/>
        <v/>
      </c>
      <c r="N936" s="102" t="str">
        <f>IF(B936="","",IF(K936='Dados de Entrada'!$L$7,1,0))</f>
        <v/>
      </c>
      <c r="O936" s="26" t="str">
        <f t="shared" si="81"/>
        <v/>
      </c>
      <c r="P936" s="110" t="str">
        <f>IF(B936="","",'Dados de Entrada'!$L$7)</f>
        <v/>
      </c>
      <c r="Q936" s="103" t="str">
        <f t="shared" si="82"/>
        <v/>
      </c>
      <c r="U936" s="18"/>
    </row>
    <row r="937" spans="1:21" ht="14.25" customHeight="1" x14ac:dyDescent="0.25">
      <c r="A937" s="18"/>
      <c r="B937" s="99" t="str">
        <f>IF(AND(YEAR('Dados de Entrada'!N927)&gt;=$D$18,YEAR('Dados de Entrada'!N927)&lt;=$D$19),'Dados de Entrada'!N927,"")</f>
        <v/>
      </c>
      <c r="C937" s="100" t="str">
        <f t="shared" si="78"/>
        <v/>
      </c>
      <c r="D937" s="97" t="str">
        <f>IF(B937="","",IFERROR(
INDEX('Dados de Entrada'!$K$13:$K$35,MATCH(C937,'Dados de Entrada'!$J$13:$J$35,0)),
INDEX('Dados de Entrada'!$K$13:$K$35,MATCH(C937,'Dados de Entrada'!$J$13:$J$35,1))+
(C937-INDEX('Dados de Entrada'!$J$13:$J$35,MATCH(C937,'Dados de Entrada'!$J$13:$J$35,1)))*
(INDEX('Dados de Entrada'!$K$13:$K$35,MATCH(C937,'Dados de Entrada'!$J$13:$J$35,1)+1)-INDEX('Dados de Entrada'!$K$13:$K$35,MATCH(C937,'Dados de Entrada'!$J$13:$J$35,1)))/
(INDEX('Dados de Entrada'!$J$13:$J$35,MATCH(C937,'Dados de Entrada'!$J$13:$J$35,1)+1)-INDEX('Dados de Entrada'!$J$13:$J$35,MATCH(C937,'Dados de Entrada'!$J$13:$J$35,1)))
))</f>
        <v/>
      </c>
      <c r="E937" s="101" t="str">
        <f>IF(B937="","",('Dados de Entrada'!O927/'Dados de Entrada'!$Q$6)*'Dados de Entrada'!$L$4)</f>
        <v/>
      </c>
      <c r="F937" s="101" t="str">
        <f t="shared" si="79"/>
        <v/>
      </c>
      <c r="G937" s="101" t="str">
        <f>IF(B937="","",VLOOKUP(MONTH(B937),Retiradas!$P$3:$S$14,3,FALSE))</f>
        <v/>
      </c>
      <c r="H937" s="137" t="str">
        <f>IF(B937="","",(VLOOKUP(MONTH(B937),Evaporação!$D$5:$F$16,3,FALSE)/(1000*3600*24*VLOOKUP(MONTH(B937),'Dados de Entrada'!$T$11:$V$22,3,FALSE)))*Simulação!D937)</f>
        <v/>
      </c>
      <c r="I937" s="146"/>
      <c r="J937" s="138" t="str">
        <f>IF(B937="","",(E937+I937-F937-G937-H937)*3600*24*VLOOKUP(MONTH(B937),'Dados de Entrada'!$T$11:$V$22,3,FALSE))</f>
        <v/>
      </c>
      <c r="K937" s="100" t="str">
        <f>IF(B937="","",IF(J937+K936&lt;'Dados de Entrada'!$G$7,IF(Simulação!J937+K936&lt;'Dados de Entrada'!$L$7,'Dados de Entrada'!$L$7,J937+K936),'Dados de Entrada'!$G$7))</f>
        <v/>
      </c>
      <c r="L937" s="101" t="str">
        <f>IF(B937="","",IF(AND(J937&gt;0,K937='Dados de Entrada'!$G$7),(J937/(3600*24*VLOOKUP(MONTH(B937),'Dados de Entrada'!$T$11:$V$22,3,FALSE))),0))</f>
        <v/>
      </c>
      <c r="M937" s="26" t="str">
        <f t="shared" si="80"/>
        <v/>
      </c>
      <c r="N937" s="102" t="str">
        <f>IF(B937="","",IF(K937='Dados de Entrada'!$L$7,1,0))</f>
        <v/>
      </c>
      <c r="O937" s="26" t="str">
        <f t="shared" si="81"/>
        <v/>
      </c>
      <c r="P937" s="110" t="str">
        <f>IF(B937="","",'Dados de Entrada'!$L$7)</f>
        <v/>
      </c>
      <c r="Q937" s="103" t="str">
        <f t="shared" si="82"/>
        <v/>
      </c>
      <c r="U937" s="18"/>
    </row>
    <row r="938" spans="1:21" ht="14.25" customHeight="1" x14ac:dyDescent="0.25">
      <c r="A938" s="18"/>
      <c r="B938" s="99" t="str">
        <f>IF(AND(YEAR('Dados de Entrada'!N928)&gt;=$D$18,YEAR('Dados de Entrada'!N928)&lt;=$D$19),'Dados de Entrada'!N928,"")</f>
        <v/>
      </c>
      <c r="C938" s="100" t="str">
        <f t="shared" si="78"/>
        <v/>
      </c>
      <c r="D938" s="97" t="str">
        <f>IF(B938="","",IFERROR(
INDEX('Dados de Entrada'!$K$13:$K$35,MATCH(C938,'Dados de Entrada'!$J$13:$J$35,0)),
INDEX('Dados de Entrada'!$K$13:$K$35,MATCH(C938,'Dados de Entrada'!$J$13:$J$35,1))+
(C938-INDEX('Dados de Entrada'!$J$13:$J$35,MATCH(C938,'Dados de Entrada'!$J$13:$J$35,1)))*
(INDEX('Dados de Entrada'!$K$13:$K$35,MATCH(C938,'Dados de Entrada'!$J$13:$J$35,1)+1)-INDEX('Dados de Entrada'!$K$13:$K$35,MATCH(C938,'Dados de Entrada'!$J$13:$J$35,1)))/
(INDEX('Dados de Entrada'!$J$13:$J$35,MATCH(C938,'Dados de Entrada'!$J$13:$J$35,1)+1)-INDEX('Dados de Entrada'!$J$13:$J$35,MATCH(C938,'Dados de Entrada'!$J$13:$J$35,1)))
))</f>
        <v/>
      </c>
      <c r="E938" s="101" t="str">
        <f>IF(B938="","",('Dados de Entrada'!O928/'Dados de Entrada'!$Q$6)*'Dados de Entrada'!$L$4)</f>
        <v/>
      </c>
      <c r="F938" s="101" t="str">
        <f t="shared" si="79"/>
        <v/>
      </c>
      <c r="G938" s="101" t="str">
        <f>IF(B938="","",VLOOKUP(MONTH(B938),Retiradas!$P$3:$S$14,3,FALSE))</f>
        <v/>
      </c>
      <c r="H938" s="137" t="str">
        <f>IF(B938="","",(VLOOKUP(MONTH(B938),Evaporação!$D$5:$F$16,3,FALSE)/(1000*3600*24*VLOOKUP(MONTH(B938),'Dados de Entrada'!$T$11:$V$22,3,FALSE)))*Simulação!D938)</f>
        <v/>
      </c>
      <c r="I938" s="146"/>
      <c r="J938" s="138" t="str">
        <f>IF(B938="","",(E938+I938-F938-G938-H938)*3600*24*VLOOKUP(MONTH(B938),'Dados de Entrada'!$T$11:$V$22,3,FALSE))</f>
        <v/>
      </c>
      <c r="K938" s="100" t="str">
        <f>IF(B938="","",IF(J938+K937&lt;'Dados de Entrada'!$G$7,IF(Simulação!J938+K937&lt;'Dados de Entrada'!$L$7,'Dados de Entrada'!$L$7,J938+K937),'Dados de Entrada'!$G$7))</f>
        <v/>
      </c>
      <c r="L938" s="101" t="str">
        <f>IF(B938="","",IF(AND(J938&gt;0,K938='Dados de Entrada'!$G$7),(J938/(3600*24*VLOOKUP(MONTH(B938),'Dados de Entrada'!$T$11:$V$22,3,FALSE))),0))</f>
        <v/>
      </c>
      <c r="M938" s="26" t="str">
        <f t="shared" si="80"/>
        <v/>
      </c>
      <c r="N938" s="102" t="str">
        <f>IF(B938="","",IF(K938='Dados de Entrada'!$L$7,1,0))</f>
        <v/>
      </c>
      <c r="O938" s="26" t="str">
        <f t="shared" si="81"/>
        <v/>
      </c>
      <c r="P938" s="110" t="str">
        <f>IF(B938="","",'Dados de Entrada'!$L$7)</f>
        <v/>
      </c>
      <c r="Q938" s="103" t="str">
        <f t="shared" si="82"/>
        <v/>
      </c>
      <c r="U938" s="18"/>
    </row>
    <row r="939" spans="1:21" ht="14.25" customHeight="1" x14ac:dyDescent="0.25">
      <c r="A939" s="18"/>
      <c r="B939" s="99" t="str">
        <f>IF(AND(YEAR('Dados de Entrada'!N929)&gt;=$D$18,YEAR('Dados de Entrada'!N929)&lt;=$D$19),'Dados de Entrada'!N929,"")</f>
        <v/>
      </c>
      <c r="C939" s="100" t="str">
        <f t="shared" si="78"/>
        <v/>
      </c>
      <c r="D939" s="97" t="str">
        <f>IF(B939="","",IFERROR(
INDEX('Dados de Entrada'!$K$13:$K$35,MATCH(C939,'Dados de Entrada'!$J$13:$J$35,0)),
INDEX('Dados de Entrada'!$K$13:$K$35,MATCH(C939,'Dados de Entrada'!$J$13:$J$35,1))+
(C939-INDEX('Dados de Entrada'!$J$13:$J$35,MATCH(C939,'Dados de Entrada'!$J$13:$J$35,1)))*
(INDEX('Dados de Entrada'!$K$13:$K$35,MATCH(C939,'Dados de Entrada'!$J$13:$J$35,1)+1)-INDEX('Dados de Entrada'!$K$13:$K$35,MATCH(C939,'Dados de Entrada'!$J$13:$J$35,1)))/
(INDEX('Dados de Entrada'!$J$13:$J$35,MATCH(C939,'Dados de Entrada'!$J$13:$J$35,1)+1)-INDEX('Dados de Entrada'!$J$13:$J$35,MATCH(C939,'Dados de Entrada'!$J$13:$J$35,1)))
))</f>
        <v/>
      </c>
      <c r="E939" s="101" t="str">
        <f>IF(B939="","",('Dados de Entrada'!O929/'Dados de Entrada'!$Q$6)*'Dados de Entrada'!$L$4)</f>
        <v/>
      </c>
      <c r="F939" s="101" t="str">
        <f t="shared" si="79"/>
        <v/>
      </c>
      <c r="G939" s="101" t="str">
        <f>IF(B939="","",VLOOKUP(MONTH(B939),Retiradas!$P$3:$S$14,3,FALSE))</f>
        <v/>
      </c>
      <c r="H939" s="137" t="str">
        <f>IF(B939="","",(VLOOKUP(MONTH(B939),Evaporação!$D$5:$F$16,3,FALSE)/(1000*3600*24*VLOOKUP(MONTH(B939),'Dados de Entrada'!$T$11:$V$22,3,FALSE)))*Simulação!D939)</f>
        <v/>
      </c>
      <c r="I939" s="146"/>
      <c r="J939" s="138" t="str">
        <f>IF(B939="","",(E939+I939-F939-G939-H939)*3600*24*VLOOKUP(MONTH(B939),'Dados de Entrada'!$T$11:$V$22,3,FALSE))</f>
        <v/>
      </c>
      <c r="K939" s="100" t="str">
        <f>IF(B939="","",IF(J939+K938&lt;'Dados de Entrada'!$G$7,IF(Simulação!J939+K938&lt;'Dados de Entrada'!$L$7,'Dados de Entrada'!$L$7,J939+K938),'Dados de Entrada'!$G$7))</f>
        <v/>
      </c>
      <c r="L939" s="101" t="str">
        <f>IF(B939="","",IF(AND(J939&gt;0,K939='Dados de Entrada'!$G$7),(J939/(3600*24*VLOOKUP(MONTH(B939),'Dados de Entrada'!$T$11:$V$22,3,FALSE))),0))</f>
        <v/>
      </c>
      <c r="M939" s="26" t="str">
        <f t="shared" si="80"/>
        <v/>
      </c>
      <c r="N939" s="102" t="str">
        <f>IF(B939="","",IF(K939='Dados de Entrada'!$L$7,1,0))</f>
        <v/>
      </c>
      <c r="O939" s="26" t="str">
        <f t="shared" si="81"/>
        <v/>
      </c>
      <c r="P939" s="110" t="str">
        <f>IF(B939="","",'Dados de Entrada'!$L$7)</f>
        <v/>
      </c>
      <c r="Q939" s="103" t="str">
        <f t="shared" si="82"/>
        <v/>
      </c>
      <c r="U939" s="18"/>
    </row>
    <row r="940" spans="1:21" ht="14.25" customHeight="1" x14ac:dyDescent="0.25">
      <c r="A940" s="18"/>
      <c r="B940" s="99" t="str">
        <f>IF(AND(YEAR('Dados de Entrada'!N930)&gt;=$D$18,YEAR('Dados de Entrada'!N930)&lt;=$D$19),'Dados de Entrada'!N930,"")</f>
        <v/>
      </c>
      <c r="C940" s="100" t="str">
        <f t="shared" si="78"/>
        <v/>
      </c>
      <c r="D940" s="97" t="str">
        <f>IF(B940="","",IFERROR(
INDEX('Dados de Entrada'!$K$13:$K$35,MATCH(C940,'Dados de Entrada'!$J$13:$J$35,0)),
INDEX('Dados de Entrada'!$K$13:$K$35,MATCH(C940,'Dados de Entrada'!$J$13:$J$35,1))+
(C940-INDEX('Dados de Entrada'!$J$13:$J$35,MATCH(C940,'Dados de Entrada'!$J$13:$J$35,1)))*
(INDEX('Dados de Entrada'!$K$13:$K$35,MATCH(C940,'Dados de Entrada'!$J$13:$J$35,1)+1)-INDEX('Dados de Entrada'!$K$13:$K$35,MATCH(C940,'Dados de Entrada'!$J$13:$J$35,1)))/
(INDEX('Dados de Entrada'!$J$13:$J$35,MATCH(C940,'Dados de Entrada'!$J$13:$J$35,1)+1)-INDEX('Dados de Entrada'!$J$13:$J$35,MATCH(C940,'Dados de Entrada'!$J$13:$J$35,1)))
))</f>
        <v/>
      </c>
      <c r="E940" s="101" t="str">
        <f>IF(B940="","",('Dados de Entrada'!O930/'Dados de Entrada'!$Q$6)*'Dados de Entrada'!$L$4)</f>
        <v/>
      </c>
      <c r="F940" s="101" t="str">
        <f t="shared" si="79"/>
        <v/>
      </c>
      <c r="G940" s="101" t="str">
        <f>IF(B940="","",VLOOKUP(MONTH(B940),Retiradas!$P$3:$S$14,3,FALSE))</f>
        <v/>
      </c>
      <c r="H940" s="137" t="str">
        <f>IF(B940="","",(VLOOKUP(MONTH(B940),Evaporação!$D$5:$F$16,3,FALSE)/(1000*3600*24*VLOOKUP(MONTH(B940),'Dados de Entrada'!$T$11:$V$22,3,FALSE)))*Simulação!D940)</f>
        <v/>
      </c>
      <c r="I940" s="146"/>
      <c r="J940" s="138" t="str">
        <f>IF(B940="","",(E940+I940-F940-G940-H940)*3600*24*VLOOKUP(MONTH(B940),'Dados de Entrada'!$T$11:$V$22,3,FALSE))</f>
        <v/>
      </c>
      <c r="K940" s="100" t="str">
        <f>IF(B940="","",IF(J940+K939&lt;'Dados de Entrada'!$G$7,IF(Simulação!J940+K939&lt;'Dados de Entrada'!$L$7,'Dados de Entrada'!$L$7,J940+K939),'Dados de Entrada'!$G$7))</f>
        <v/>
      </c>
      <c r="L940" s="101" t="str">
        <f>IF(B940="","",IF(AND(J940&gt;0,K940='Dados de Entrada'!$G$7),(J940/(3600*24*VLOOKUP(MONTH(B940),'Dados de Entrada'!$T$11:$V$22,3,FALSE))),0))</f>
        <v/>
      </c>
      <c r="M940" s="26" t="str">
        <f t="shared" si="80"/>
        <v/>
      </c>
      <c r="N940" s="102" t="str">
        <f>IF(B940="","",IF(K940='Dados de Entrada'!$L$7,1,0))</f>
        <v/>
      </c>
      <c r="O940" s="26" t="str">
        <f t="shared" si="81"/>
        <v/>
      </c>
      <c r="P940" s="110" t="str">
        <f>IF(B940="","",'Dados de Entrada'!$L$7)</f>
        <v/>
      </c>
      <c r="Q940" s="103" t="str">
        <f t="shared" si="82"/>
        <v/>
      </c>
      <c r="U940" s="18"/>
    </row>
    <row r="941" spans="1:21" ht="14.25" customHeight="1" x14ac:dyDescent="0.25">
      <c r="A941" s="18"/>
      <c r="B941" s="99" t="str">
        <f>IF(AND(YEAR('Dados de Entrada'!N931)&gt;=$D$18,YEAR('Dados de Entrada'!N931)&lt;=$D$19),'Dados de Entrada'!N931,"")</f>
        <v/>
      </c>
      <c r="C941" s="100" t="str">
        <f t="shared" si="78"/>
        <v/>
      </c>
      <c r="D941" s="97" t="str">
        <f>IF(B941="","",IFERROR(
INDEX('Dados de Entrada'!$K$13:$K$35,MATCH(C941,'Dados de Entrada'!$J$13:$J$35,0)),
INDEX('Dados de Entrada'!$K$13:$K$35,MATCH(C941,'Dados de Entrada'!$J$13:$J$35,1))+
(C941-INDEX('Dados de Entrada'!$J$13:$J$35,MATCH(C941,'Dados de Entrada'!$J$13:$J$35,1)))*
(INDEX('Dados de Entrada'!$K$13:$K$35,MATCH(C941,'Dados de Entrada'!$J$13:$J$35,1)+1)-INDEX('Dados de Entrada'!$K$13:$K$35,MATCH(C941,'Dados de Entrada'!$J$13:$J$35,1)))/
(INDEX('Dados de Entrada'!$J$13:$J$35,MATCH(C941,'Dados de Entrada'!$J$13:$J$35,1)+1)-INDEX('Dados de Entrada'!$J$13:$J$35,MATCH(C941,'Dados de Entrada'!$J$13:$J$35,1)))
))</f>
        <v/>
      </c>
      <c r="E941" s="101" t="str">
        <f>IF(B941="","",('Dados de Entrada'!O931/'Dados de Entrada'!$Q$6)*'Dados de Entrada'!$L$4)</f>
        <v/>
      </c>
      <c r="F941" s="101" t="str">
        <f t="shared" si="79"/>
        <v/>
      </c>
      <c r="G941" s="101" t="str">
        <f>IF(B941="","",VLOOKUP(MONTH(B941),Retiradas!$P$3:$S$14,3,FALSE))</f>
        <v/>
      </c>
      <c r="H941" s="137" t="str">
        <f>IF(B941="","",(VLOOKUP(MONTH(B941),Evaporação!$D$5:$F$16,3,FALSE)/(1000*3600*24*VLOOKUP(MONTH(B941),'Dados de Entrada'!$T$11:$V$22,3,FALSE)))*Simulação!D941)</f>
        <v/>
      </c>
      <c r="I941" s="146"/>
      <c r="J941" s="138" t="str">
        <f>IF(B941="","",(E941+I941-F941-G941-H941)*3600*24*VLOOKUP(MONTH(B941),'Dados de Entrada'!$T$11:$V$22,3,FALSE))</f>
        <v/>
      </c>
      <c r="K941" s="100" t="str">
        <f>IF(B941="","",IF(J941+K940&lt;'Dados de Entrada'!$G$7,IF(Simulação!J941+K940&lt;'Dados de Entrada'!$L$7,'Dados de Entrada'!$L$7,J941+K940),'Dados de Entrada'!$G$7))</f>
        <v/>
      </c>
      <c r="L941" s="101" t="str">
        <f>IF(B941="","",IF(AND(J941&gt;0,K941='Dados de Entrada'!$G$7),(J941/(3600*24*VLOOKUP(MONTH(B941),'Dados de Entrada'!$T$11:$V$22,3,FALSE))),0))</f>
        <v/>
      </c>
      <c r="M941" s="26" t="str">
        <f t="shared" si="80"/>
        <v/>
      </c>
      <c r="N941" s="102" t="str">
        <f>IF(B941="","",IF(K941='Dados de Entrada'!$L$7,1,0))</f>
        <v/>
      </c>
      <c r="O941" s="26" t="str">
        <f t="shared" si="81"/>
        <v/>
      </c>
      <c r="P941" s="110" t="str">
        <f>IF(B941="","",'Dados de Entrada'!$L$7)</f>
        <v/>
      </c>
      <c r="Q941" s="103" t="str">
        <f t="shared" si="82"/>
        <v/>
      </c>
      <c r="U941" s="18"/>
    </row>
    <row r="942" spans="1:21" ht="14.25" customHeight="1" x14ac:dyDescent="0.25">
      <c r="A942" s="18"/>
      <c r="B942" s="99" t="str">
        <f>IF(AND(YEAR('Dados de Entrada'!N932)&gt;=$D$18,YEAR('Dados de Entrada'!N932)&lt;=$D$19),'Dados de Entrada'!N932,"")</f>
        <v/>
      </c>
      <c r="C942" s="100" t="str">
        <f t="shared" si="78"/>
        <v/>
      </c>
      <c r="D942" s="97" t="str">
        <f>IF(B942="","",IFERROR(
INDEX('Dados de Entrada'!$K$13:$K$35,MATCH(C942,'Dados de Entrada'!$J$13:$J$35,0)),
INDEX('Dados de Entrada'!$K$13:$K$35,MATCH(C942,'Dados de Entrada'!$J$13:$J$35,1))+
(C942-INDEX('Dados de Entrada'!$J$13:$J$35,MATCH(C942,'Dados de Entrada'!$J$13:$J$35,1)))*
(INDEX('Dados de Entrada'!$K$13:$K$35,MATCH(C942,'Dados de Entrada'!$J$13:$J$35,1)+1)-INDEX('Dados de Entrada'!$K$13:$K$35,MATCH(C942,'Dados de Entrada'!$J$13:$J$35,1)))/
(INDEX('Dados de Entrada'!$J$13:$J$35,MATCH(C942,'Dados de Entrada'!$J$13:$J$35,1)+1)-INDEX('Dados de Entrada'!$J$13:$J$35,MATCH(C942,'Dados de Entrada'!$J$13:$J$35,1)))
))</f>
        <v/>
      </c>
      <c r="E942" s="101" t="str">
        <f>IF(B942="","",('Dados de Entrada'!O932/'Dados de Entrada'!$Q$6)*'Dados de Entrada'!$L$4)</f>
        <v/>
      </c>
      <c r="F942" s="101" t="str">
        <f t="shared" si="79"/>
        <v/>
      </c>
      <c r="G942" s="101" t="str">
        <f>IF(B942="","",VLOOKUP(MONTH(B942),Retiradas!$P$3:$S$14,3,FALSE))</f>
        <v/>
      </c>
      <c r="H942" s="137" t="str">
        <f>IF(B942="","",(VLOOKUP(MONTH(B942),Evaporação!$D$5:$F$16,3,FALSE)/(1000*3600*24*VLOOKUP(MONTH(B942),'Dados de Entrada'!$T$11:$V$22,3,FALSE)))*Simulação!D942)</f>
        <v/>
      </c>
      <c r="I942" s="146"/>
      <c r="J942" s="138" t="str">
        <f>IF(B942="","",(E942+I942-F942-G942-H942)*3600*24*VLOOKUP(MONTH(B942),'Dados de Entrada'!$T$11:$V$22,3,FALSE))</f>
        <v/>
      </c>
      <c r="K942" s="100" t="str">
        <f>IF(B942="","",IF(J942+K941&lt;'Dados de Entrada'!$G$7,IF(Simulação!J942+K941&lt;'Dados de Entrada'!$L$7,'Dados de Entrada'!$L$7,J942+K941),'Dados de Entrada'!$G$7))</f>
        <v/>
      </c>
      <c r="L942" s="101" t="str">
        <f>IF(B942="","",IF(AND(J942&gt;0,K942='Dados de Entrada'!$G$7),(J942/(3600*24*VLOOKUP(MONTH(B942),'Dados de Entrada'!$T$11:$V$22,3,FALSE))),0))</f>
        <v/>
      </c>
      <c r="M942" s="26" t="str">
        <f t="shared" si="80"/>
        <v/>
      </c>
      <c r="N942" s="102" t="str">
        <f>IF(B942="","",IF(K942='Dados de Entrada'!$L$7,1,0))</f>
        <v/>
      </c>
      <c r="O942" s="26" t="str">
        <f t="shared" si="81"/>
        <v/>
      </c>
      <c r="P942" s="110" t="str">
        <f>IF(B942="","",'Dados de Entrada'!$L$7)</f>
        <v/>
      </c>
      <c r="Q942" s="103" t="str">
        <f t="shared" si="82"/>
        <v/>
      </c>
      <c r="U942" s="18"/>
    </row>
    <row r="943" spans="1:21" ht="14.25" customHeight="1" x14ac:dyDescent="0.25">
      <c r="A943" s="18"/>
      <c r="B943" s="99" t="str">
        <f>IF(AND(YEAR('Dados de Entrada'!N933)&gt;=$D$18,YEAR('Dados de Entrada'!N933)&lt;=$D$19),'Dados de Entrada'!N933,"")</f>
        <v/>
      </c>
      <c r="C943" s="100" t="str">
        <f t="shared" si="78"/>
        <v/>
      </c>
      <c r="D943" s="97" t="str">
        <f>IF(B943="","",IFERROR(
INDEX('Dados de Entrada'!$K$13:$K$35,MATCH(C943,'Dados de Entrada'!$J$13:$J$35,0)),
INDEX('Dados de Entrada'!$K$13:$K$35,MATCH(C943,'Dados de Entrada'!$J$13:$J$35,1))+
(C943-INDEX('Dados de Entrada'!$J$13:$J$35,MATCH(C943,'Dados de Entrada'!$J$13:$J$35,1)))*
(INDEX('Dados de Entrada'!$K$13:$K$35,MATCH(C943,'Dados de Entrada'!$J$13:$J$35,1)+1)-INDEX('Dados de Entrada'!$K$13:$K$35,MATCH(C943,'Dados de Entrada'!$J$13:$J$35,1)))/
(INDEX('Dados de Entrada'!$J$13:$J$35,MATCH(C943,'Dados de Entrada'!$J$13:$J$35,1)+1)-INDEX('Dados de Entrada'!$J$13:$J$35,MATCH(C943,'Dados de Entrada'!$J$13:$J$35,1)))
))</f>
        <v/>
      </c>
      <c r="E943" s="101" t="str">
        <f>IF(B943="","",('Dados de Entrada'!O933/'Dados de Entrada'!$Q$6)*'Dados de Entrada'!$L$4)</f>
        <v/>
      </c>
      <c r="F943" s="101" t="str">
        <f t="shared" si="79"/>
        <v/>
      </c>
      <c r="G943" s="101" t="str">
        <f>IF(B943="","",VLOOKUP(MONTH(B943),Retiradas!$P$3:$S$14,3,FALSE))</f>
        <v/>
      </c>
      <c r="H943" s="137" t="str">
        <f>IF(B943="","",(VLOOKUP(MONTH(B943),Evaporação!$D$5:$F$16,3,FALSE)/(1000*3600*24*VLOOKUP(MONTH(B943),'Dados de Entrada'!$T$11:$V$22,3,FALSE)))*Simulação!D943)</f>
        <v/>
      </c>
      <c r="I943" s="146"/>
      <c r="J943" s="138" t="str">
        <f>IF(B943="","",(E943+I943-F943-G943-H943)*3600*24*VLOOKUP(MONTH(B943),'Dados de Entrada'!$T$11:$V$22,3,FALSE))</f>
        <v/>
      </c>
      <c r="K943" s="100" t="str">
        <f>IF(B943="","",IF(J943+K942&lt;'Dados de Entrada'!$G$7,IF(Simulação!J943+K942&lt;'Dados de Entrada'!$L$7,'Dados de Entrada'!$L$7,J943+K942),'Dados de Entrada'!$G$7))</f>
        <v/>
      </c>
      <c r="L943" s="101" t="str">
        <f>IF(B943="","",IF(AND(J943&gt;0,K943='Dados de Entrada'!$G$7),(J943/(3600*24*VLOOKUP(MONTH(B943),'Dados de Entrada'!$T$11:$V$22,3,FALSE))),0))</f>
        <v/>
      </c>
      <c r="M943" s="26" t="str">
        <f t="shared" si="80"/>
        <v/>
      </c>
      <c r="N943" s="102" t="str">
        <f>IF(B943="","",IF(K943='Dados de Entrada'!$L$7,1,0))</f>
        <v/>
      </c>
      <c r="O943" s="26" t="str">
        <f t="shared" si="81"/>
        <v/>
      </c>
      <c r="P943" s="110" t="str">
        <f>IF(B943="","",'Dados de Entrada'!$L$7)</f>
        <v/>
      </c>
      <c r="Q943" s="103" t="str">
        <f t="shared" si="82"/>
        <v/>
      </c>
      <c r="U943" s="18"/>
    </row>
    <row r="944" spans="1:21" ht="14.25" customHeight="1" x14ac:dyDescent="0.25">
      <c r="A944" s="18"/>
      <c r="B944" s="99" t="str">
        <f>IF(AND(YEAR('Dados de Entrada'!N934)&gt;=$D$18,YEAR('Dados de Entrada'!N934)&lt;=$D$19),'Dados de Entrada'!N934,"")</f>
        <v/>
      </c>
      <c r="C944" s="100" t="str">
        <f t="shared" si="78"/>
        <v/>
      </c>
      <c r="D944" s="97" t="str">
        <f>IF(B944="","",IFERROR(
INDEX('Dados de Entrada'!$K$13:$K$35,MATCH(C944,'Dados de Entrada'!$J$13:$J$35,0)),
INDEX('Dados de Entrada'!$K$13:$K$35,MATCH(C944,'Dados de Entrada'!$J$13:$J$35,1))+
(C944-INDEX('Dados de Entrada'!$J$13:$J$35,MATCH(C944,'Dados de Entrada'!$J$13:$J$35,1)))*
(INDEX('Dados de Entrada'!$K$13:$K$35,MATCH(C944,'Dados de Entrada'!$J$13:$J$35,1)+1)-INDEX('Dados de Entrada'!$K$13:$K$35,MATCH(C944,'Dados de Entrada'!$J$13:$J$35,1)))/
(INDEX('Dados de Entrada'!$J$13:$J$35,MATCH(C944,'Dados de Entrada'!$J$13:$J$35,1)+1)-INDEX('Dados de Entrada'!$J$13:$J$35,MATCH(C944,'Dados de Entrada'!$J$13:$J$35,1)))
))</f>
        <v/>
      </c>
      <c r="E944" s="101" t="str">
        <f>IF(B944="","",('Dados de Entrada'!O934/'Dados de Entrada'!$Q$6)*'Dados de Entrada'!$L$4)</f>
        <v/>
      </c>
      <c r="F944" s="101" t="str">
        <f t="shared" si="79"/>
        <v/>
      </c>
      <c r="G944" s="101" t="str">
        <f>IF(B944="","",VLOOKUP(MONTH(B944),Retiradas!$P$3:$S$14,3,FALSE))</f>
        <v/>
      </c>
      <c r="H944" s="137" t="str">
        <f>IF(B944="","",(VLOOKUP(MONTH(B944),Evaporação!$D$5:$F$16,3,FALSE)/(1000*3600*24*VLOOKUP(MONTH(B944),'Dados de Entrada'!$T$11:$V$22,3,FALSE)))*Simulação!D944)</f>
        <v/>
      </c>
      <c r="I944" s="146"/>
      <c r="J944" s="138" t="str">
        <f>IF(B944="","",(E944+I944-F944-G944-H944)*3600*24*VLOOKUP(MONTH(B944),'Dados de Entrada'!$T$11:$V$22,3,FALSE))</f>
        <v/>
      </c>
      <c r="K944" s="100" t="str">
        <f>IF(B944="","",IF(J944+K943&lt;'Dados de Entrada'!$G$7,IF(Simulação!J944+K943&lt;'Dados de Entrada'!$L$7,'Dados de Entrada'!$L$7,J944+K943),'Dados de Entrada'!$G$7))</f>
        <v/>
      </c>
      <c r="L944" s="101" t="str">
        <f>IF(B944="","",IF(AND(J944&gt;0,K944='Dados de Entrada'!$G$7),(J944/(3600*24*VLOOKUP(MONTH(B944),'Dados de Entrada'!$T$11:$V$22,3,FALSE))),0))</f>
        <v/>
      </c>
      <c r="M944" s="26" t="str">
        <f t="shared" si="80"/>
        <v/>
      </c>
      <c r="N944" s="102" t="str">
        <f>IF(B944="","",IF(K944='Dados de Entrada'!$L$7,1,0))</f>
        <v/>
      </c>
      <c r="O944" s="26" t="str">
        <f t="shared" si="81"/>
        <v/>
      </c>
      <c r="P944" s="110" t="str">
        <f>IF(B944="","",'Dados de Entrada'!$L$7)</f>
        <v/>
      </c>
      <c r="Q944" s="103" t="str">
        <f t="shared" si="82"/>
        <v/>
      </c>
      <c r="U944" s="18"/>
    </row>
    <row r="945" spans="1:21" ht="14.25" customHeight="1" x14ac:dyDescent="0.25">
      <c r="A945" s="18"/>
      <c r="B945" s="99" t="str">
        <f>IF(AND(YEAR('Dados de Entrada'!N935)&gt;=$D$18,YEAR('Dados de Entrada'!N935)&lt;=$D$19),'Dados de Entrada'!N935,"")</f>
        <v/>
      </c>
      <c r="C945" s="100" t="str">
        <f t="shared" si="78"/>
        <v/>
      </c>
      <c r="D945" s="97" t="str">
        <f>IF(B945="","",IFERROR(
INDEX('Dados de Entrada'!$K$13:$K$35,MATCH(C945,'Dados de Entrada'!$J$13:$J$35,0)),
INDEX('Dados de Entrada'!$K$13:$K$35,MATCH(C945,'Dados de Entrada'!$J$13:$J$35,1))+
(C945-INDEX('Dados de Entrada'!$J$13:$J$35,MATCH(C945,'Dados de Entrada'!$J$13:$J$35,1)))*
(INDEX('Dados de Entrada'!$K$13:$K$35,MATCH(C945,'Dados de Entrada'!$J$13:$J$35,1)+1)-INDEX('Dados de Entrada'!$K$13:$K$35,MATCH(C945,'Dados de Entrada'!$J$13:$J$35,1)))/
(INDEX('Dados de Entrada'!$J$13:$J$35,MATCH(C945,'Dados de Entrada'!$J$13:$J$35,1)+1)-INDEX('Dados de Entrada'!$J$13:$J$35,MATCH(C945,'Dados de Entrada'!$J$13:$J$35,1)))
))</f>
        <v/>
      </c>
      <c r="E945" s="101" t="str">
        <f>IF(B945="","",('Dados de Entrada'!O935/'Dados de Entrada'!$Q$6)*'Dados de Entrada'!$L$4)</f>
        <v/>
      </c>
      <c r="F945" s="101" t="str">
        <f t="shared" si="79"/>
        <v/>
      </c>
      <c r="G945" s="101" t="str">
        <f>IF(B945="","",VLOOKUP(MONTH(B945),Retiradas!$P$3:$S$14,3,FALSE))</f>
        <v/>
      </c>
      <c r="H945" s="137" t="str">
        <f>IF(B945="","",(VLOOKUP(MONTH(B945),Evaporação!$D$5:$F$16,3,FALSE)/(1000*3600*24*VLOOKUP(MONTH(B945),'Dados de Entrada'!$T$11:$V$22,3,FALSE)))*Simulação!D945)</f>
        <v/>
      </c>
      <c r="I945" s="146"/>
      <c r="J945" s="138" t="str">
        <f>IF(B945="","",(E945+I945-F945-G945-H945)*3600*24*VLOOKUP(MONTH(B945),'Dados de Entrada'!$T$11:$V$22,3,FALSE))</f>
        <v/>
      </c>
      <c r="K945" s="100" t="str">
        <f>IF(B945="","",IF(J945+K944&lt;'Dados de Entrada'!$G$7,IF(Simulação!J945+K944&lt;'Dados de Entrada'!$L$7,'Dados de Entrada'!$L$7,J945+K944),'Dados de Entrada'!$G$7))</f>
        <v/>
      </c>
      <c r="L945" s="101" t="str">
        <f>IF(B945="","",IF(AND(J945&gt;0,K945='Dados de Entrada'!$G$7),(J945/(3600*24*VLOOKUP(MONTH(B945),'Dados de Entrada'!$T$11:$V$22,3,FALSE))),0))</f>
        <v/>
      </c>
      <c r="M945" s="26" t="str">
        <f t="shared" si="80"/>
        <v/>
      </c>
      <c r="N945" s="102" t="str">
        <f>IF(B945="","",IF(K945='Dados de Entrada'!$L$7,1,0))</f>
        <v/>
      </c>
      <c r="O945" s="26" t="str">
        <f t="shared" si="81"/>
        <v/>
      </c>
      <c r="P945" s="110" t="str">
        <f>IF(B945="","",'Dados de Entrada'!$L$7)</f>
        <v/>
      </c>
      <c r="Q945" s="103" t="str">
        <f t="shared" si="82"/>
        <v/>
      </c>
      <c r="U945" s="18"/>
    </row>
    <row r="946" spans="1:21" ht="14.25" customHeight="1" x14ac:dyDescent="0.25">
      <c r="A946" s="18"/>
      <c r="B946" s="99" t="str">
        <f>IF(AND(YEAR('Dados de Entrada'!N936)&gt;=$D$18,YEAR('Dados de Entrada'!N936)&lt;=$D$19),'Dados de Entrada'!N936,"")</f>
        <v/>
      </c>
      <c r="C946" s="100" t="str">
        <f t="shared" si="78"/>
        <v/>
      </c>
      <c r="D946" s="97" t="str">
        <f>IF(B946="","",IFERROR(
INDEX('Dados de Entrada'!$K$13:$K$35,MATCH(C946,'Dados de Entrada'!$J$13:$J$35,0)),
INDEX('Dados de Entrada'!$K$13:$K$35,MATCH(C946,'Dados de Entrada'!$J$13:$J$35,1))+
(C946-INDEX('Dados de Entrada'!$J$13:$J$35,MATCH(C946,'Dados de Entrada'!$J$13:$J$35,1)))*
(INDEX('Dados de Entrada'!$K$13:$K$35,MATCH(C946,'Dados de Entrada'!$J$13:$J$35,1)+1)-INDEX('Dados de Entrada'!$K$13:$K$35,MATCH(C946,'Dados de Entrada'!$J$13:$J$35,1)))/
(INDEX('Dados de Entrada'!$J$13:$J$35,MATCH(C946,'Dados de Entrada'!$J$13:$J$35,1)+1)-INDEX('Dados de Entrada'!$J$13:$J$35,MATCH(C946,'Dados de Entrada'!$J$13:$J$35,1)))
))</f>
        <v/>
      </c>
      <c r="E946" s="101" t="str">
        <f>IF(B946="","",('Dados de Entrada'!O936/'Dados de Entrada'!$Q$6)*'Dados de Entrada'!$L$4)</f>
        <v/>
      </c>
      <c r="F946" s="101" t="str">
        <f t="shared" si="79"/>
        <v/>
      </c>
      <c r="G946" s="101" t="str">
        <f>IF(B946="","",VLOOKUP(MONTH(B946),Retiradas!$P$3:$S$14,3,FALSE))</f>
        <v/>
      </c>
      <c r="H946" s="137" t="str">
        <f>IF(B946="","",(VLOOKUP(MONTH(B946),Evaporação!$D$5:$F$16,3,FALSE)/(1000*3600*24*VLOOKUP(MONTH(B946),'Dados de Entrada'!$T$11:$V$22,3,FALSE)))*Simulação!D946)</f>
        <v/>
      </c>
      <c r="I946" s="146"/>
      <c r="J946" s="138" t="str">
        <f>IF(B946="","",(E946+I946-F946-G946-H946)*3600*24*VLOOKUP(MONTH(B946),'Dados de Entrada'!$T$11:$V$22,3,FALSE))</f>
        <v/>
      </c>
      <c r="K946" s="100" t="str">
        <f>IF(B946="","",IF(J946+K945&lt;'Dados de Entrada'!$G$7,IF(Simulação!J946+K945&lt;'Dados de Entrada'!$L$7,'Dados de Entrada'!$L$7,J946+K945),'Dados de Entrada'!$G$7))</f>
        <v/>
      </c>
      <c r="L946" s="101" t="str">
        <f>IF(B946="","",IF(AND(J946&gt;0,K946='Dados de Entrada'!$G$7),(J946/(3600*24*VLOOKUP(MONTH(B946),'Dados de Entrada'!$T$11:$V$22,3,FALSE))),0))</f>
        <v/>
      </c>
      <c r="M946" s="26" t="str">
        <f t="shared" si="80"/>
        <v/>
      </c>
      <c r="N946" s="102" t="str">
        <f>IF(B946="","",IF(K946='Dados de Entrada'!$L$7,1,0))</f>
        <v/>
      </c>
      <c r="O946" s="26" t="str">
        <f t="shared" si="81"/>
        <v/>
      </c>
      <c r="P946" s="110" t="str">
        <f>IF(B946="","",'Dados de Entrada'!$L$7)</f>
        <v/>
      </c>
      <c r="Q946" s="103" t="str">
        <f t="shared" si="82"/>
        <v/>
      </c>
      <c r="U946" s="18"/>
    </row>
    <row r="947" spans="1:21" ht="14.25" customHeight="1" x14ac:dyDescent="0.25">
      <c r="A947" s="18"/>
      <c r="B947" s="99" t="str">
        <f>IF(AND(YEAR('Dados de Entrada'!N937)&gt;=$D$18,YEAR('Dados de Entrada'!N937)&lt;=$D$19),'Dados de Entrada'!N937,"")</f>
        <v/>
      </c>
      <c r="C947" s="100" t="str">
        <f t="shared" si="78"/>
        <v/>
      </c>
      <c r="D947" s="97" t="str">
        <f>IF(B947="","",IFERROR(
INDEX('Dados de Entrada'!$K$13:$K$35,MATCH(C947,'Dados de Entrada'!$J$13:$J$35,0)),
INDEX('Dados de Entrada'!$K$13:$K$35,MATCH(C947,'Dados de Entrada'!$J$13:$J$35,1))+
(C947-INDEX('Dados de Entrada'!$J$13:$J$35,MATCH(C947,'Dados de Entrada'!$J$13:$J$35,1)))*
(INDEX('Dados de Entrada'!$K$13:$K$35,MATCH(C947,'Dados de Entrada'!$J$13:$J$35,1)+1)-INDEX('Dados de Entrada'!$K$13:$K$35,MATCH(C947,'Dados de Entrada'!$J$13:$J$35,1)))/
(INDEX('Dados de Entrada'!$J$13:$J$35,MATCH(C947,'Dados de Entrada'!$J$13:$J$35,1)+1)-INDEX('Dados de Entrada'!$J$13:$J$35,MATCH(C947,'Dados de Entrada'!$J$13:$J$35,1)))
))</f>
        <v/>
      </c>
      <c r="E947" s="101" t="str">
        <f>IF(B947="","",('Dados de Entrada'!O937/'Dados de Entrada'!$Q$6)*'Dados de Entrada'!$L$4)</f>
        <v/>
      </c>
      <c r="F947" s="101" t="str">
        <f t="shared" si="79"/>
        <v/>
      </c>
      <c r="G947" s="101" t="str">
        <f>IF(B947="","",VLOOKUP(MONTH(B947),Retiradas!$P$3:$S$14,3,FALSE))</f>
        <v/>
      </c>
      <c r="H947" s="137" t="str">
        <f>IF(B947="","",(VLOOKUP(MONTH(B947),Evaporação!$D$5:$F$16,3,FALSE)/(1000*3600*24*VLOOKUP(MONTH(B947),'Dados de Entrada'!$T$11:$V$22,3,FALSE)))*Simulação!D947)</f>
        <v/>
      </c>
      <c r="I947" s="146"/>
      <c r="J947" s="138" t="str">
        <f>IF(B947="","",(E947+I947-F947-G947-H947)*3600*24*VLOOKUP(MONTH(B947),'Dados de Entrada'!$T$11:$V$22,3,FALSE))</f>
        <v/>
      </c>
      <c r="K947" s="100" t="str">
        <f>IF(B947="","",IF(J947+K946&lt;'Dados de Entrada'!$G$7,IF(Simulação!J947+K946&lt;'Dados de Entrada'!$L$7,'Dados de Entrada'!$L$7,J947+K946),'Dados de Entrada'!$G$7))</f>
        <v/>
      </c>
      <c r="L947" s="101" t="str">
        <f>IF(B947="","",IF(AND(J947&gt;0,K947='Dados de Entrada'!$G$7),(J947/(3600*24*VLOOKUP(MONTH(B947),'Dados de Entrada'!$T$11:$V$22,3,FALSE))),0))</f>
        <v/>
      </c>
      <c r="M947" s="26" t="str">
        <f t="shared" si="80"/>
        <v/>
      </c>
      <c r="N947" s="102" t="str">
        <f>IF(B947="","",IF(K947='Dados de Entrada'!$L$7,1,0))</f>
        <v/>
      </c>
      <c r="O947" s="26" t="str">
        <f t="shared" si="81"/>
        <v/>
      </c>
      <c r="P947" s="110" t="str">
        <f>IF(B947="","",'Dados de Entrada'!$L$7)</f>
        <v/>
      </c>
      <c r="Q947" s="103" t="str">
        <f t="shared" si="82"/>
        <v/>
      </c>
      <c r="U947" s="18"/>
    </row>
    <row r="948" spans="1:21" ht="14.25" customHeight="1" x14ac:dyDescent="0.25">
      <c r="A948" s="18"/>
      <c r="B948" s="99" t="str">
        <f>IF(AND(YEAR('Dados de Entrada'!N938)&gt;=$D$18,YEAR('Dados de Entrada'!N938)&lt;=$D$19),'Dados de Entrada'!N938,"")</f>
        <v/>
      </c>
      <c r="C948" s="100" t="str">
        <f t="shared" si="78"/>
        <v/>
      </c>
      <c r="D948" s="97" t="str">
        <f>IF(B948="","",IFERROR(
INDEX('Dados de Entrada'!$K$13:$K$35,MATCH(C948,'Dados de Entrada'!$J$13:$J$35,0)),
INDEX('Dados de Entrada'!$K$13:$K$35,MATCH(C948,'Dados de Entrada'!$J$13:$J$35,1))+
(C948-INDEX('Dados de Entrada'!$J$13:$J$35,MATCH(C948,'Dados de Entrada'!$J$13:$J$35,1)))*
(INDEX('Dados de Entrada'!$K$13:$K$35,MATCH(C948,'Dados de Entrada'!$J$13:$J$35,1)+1)-INDEX('Dados de Entrada'!$K$13:$K$35,MATCH(C948,'Dados de Entrada'!$J$13:$J$35,1)))/
(INDEX('Dados de Entrada'!$J$13:$J$35,MATCH(C948,'Dados de Entrada'!$J$13:$J$35,1)+1)-INDEX('Dados de Entrada'!$J$13:$J$35,MATCH(C948,'Dados de Entrada'!$J$13:$J$35,1)))
))</f>
        <v/>
      </c>
      <c r="E948" s="101" t="str">
        <f>IF(B948="","",('Dados de Entrada'!O938/'Dados de Entrada'!$Q$6)*'Dados de Entrada'!$L$4)</f>
        <v/>
      </c>
      <c r="F948" s="101" t="str">
        <f t="shared" si="79"/>
        <v/>
      </c>
      <c r="G948" s="101" t="str">
        <f>IF(B948="","",VLOOKUP(MONTH(B948),Retiradas!$P$3:$S$14,3,FALSE))</f>
        <v/>
      </c>
      <c r="H948" s="137" t="str">
        <f>IF(B948="","",(VLOOKUP(MONTH(B948),Evaporação!$D$5:$F$16,3,FALSE)/(1000*3600*24*VLOOKUP(MONTH(B948),'Dados de Entrada'!$T$11:$V$22,3,FALSE)))*Simulação!D948)</f>
        <v/>
      </c>
      <c r="I948" s="146"/>
      <c r="J948" s="138" t="str">
        <f>IF(B948="","",(E948+I948-F948-G948-H948)*3600*24*VLOOKUP(MONTH(B948),'Dados de Entrada'!$T$11:$V$22,3,FALSE))</f>
        <v/>
      </c>
      <c r="K948" s="100" t="str">
        <f>IF(B948="","",IF(J948+K947&lt;'Dados de Entrada'!$G$7,IF(Simulação!J948+K947&lt;'Dados de Entrada'!$L$7,'Dados de Entrada'!$L$7,J948+K947),'Dados de Entrada'!$G$7))</f>
        <v/>
      </c>
      <c r="L948" s="101" t="str">
        <f>IF(B948="","",IF(AND(J948&gt;0,K948='Dados de Entrada'!$G$7),(J948/(3600*24*VLOOKUP(MONTH(B948),'Dados de Entrada'!$T$11:$V$22,3,FALSE))),0))</f>
        <v/>
      </c>
      <c r="M948" s="26" t="str">
        <f t="shared" si="80"/>
        <v/>
      </c>
      <c r="N948" s="102" t="str">
        <f>IF(B948="","",IF(K948='Dados de Entrada'!$L$7,1,0))</f>
        <v/>
      </c>
      <c r="O948" s="26" t="str">
        <f t="shared" si="81"/>
        <v/>
      </c>
      <c r="P948" s="110" t="str">
        <f>IF(B948="","",'Dados de Entrada'!$L$7)</f>
        <v/>
      </c>
      <c r="Q948" s="103" t="str">
        <f t="shared" si="82"/>
        <v/>
      </c>
      <c r="U948" s="18"/>
    </row>
    <row r="949" spans="1:21" ht="14.25" customHeight="1" x14ac:dyDescent="0.25">
      <c r="A949" s="18"/>
      <c r="B949" s="99" t="str">
        <f>IF(AND(YEAR('Dados de Entrada'!N939)&gt;=$D$18,YEAR('Dados de Entrada'!N939)&lt;=$D$19),'Dados de Entrada'!N939,"")</f>
        <v/>
      </c>
      <c r="C949" s="100" t="str">
        <f t="shared" si="78"/>
        <v/>
      </c>
      <c r="D949" s="97" t="str">
        <f>IF(B949="","",IFERROR(
INDEX('Dados de Entrada'!$K$13:$K$35,MATCH(C949,'Dados de Entrada'!$J$13:$J$35,0)),
INDEX('Dados de Entrada'!$K$13:$K$35,MATCH(C949,'Dados de Entrada'!$J$13:$J$35,1))+
(C949-INDEX('Dados de Entrada'!$J$13:$J$35,MATCH(C949,'Dados de Entrada'!$J$13:$J$35,1)))*
(INDEX('Dados de Entrada'!$K$13:$K$35,MATCH(C949,'Dados de Entrada'!$J$13:$J$35,1)+1)-INDEX('Dados de Entrada'!$K$13:$K$35,MATCH(C949,'Dados de Entrada'!$J$13:$J$35,1)))/
(INDEX('Dados de Entrada'!$J$13:$J$35,MATCH(C949,'Dados de Entrada'!$J$13:$J$35,1)+1)-INDEX('Dados de Entrada'!$J$13:$J$35,MATCH(C949,'Dados de Entrada'!$J$13:$J$35,1)))
))</f>
        <v/>
      </c>
      <c r="E949" s="101" t="str">
        <f>IF(B949="","",('Dados de Entrada'!O939/'Dados de Entrada'!$Q$6)*'Dados de Entrada'!$L$4)</f>
        <v/>
      </c>
      <c r="F949" s="101" t="str">
        <f t="shared" si="79"/>
        <v/>
      </c>
      <c r="G949" s="101" t="str">
        <f>IF(B949="","",VLOOKUP(MONTH(B949),Retiradas!$P$3:$S$14,3,FALSE))</f>
        <v/>
      </c>
      <c r="H949" s="137" t="str">
        <f>IF(B949="","",(VLOOKUP(MONTH(B949),Evaporação!$D$5:$F$16,3,FALSE)/(1000*3600*24*VLOOKUP(MONTH(B949),'Dados de Entrada'!$T$11:$V$22,3,FALSE)))*Simulação!D949)</f>
        <v/>
      </c>
      <c r="I949" s="146"/>
      <c r="J949" s="138" t="str">
        <f>IF(B949="","",(E949+I949-F949-G949-H949)*3600*24*VLOOKUP(MONTH(B949),'Dados de Entrada'!$T$11:$V$22,3,FALSE))</f>
        <v/>
      </c>
      <c r="K949" s="100" t="str">
        <f>IF(B949="","",IF(J949+K948&lt;'Dados de Entrada'!$G$7,IF(Simulação!J949+K948&lt;'Dados de Entrada'!$L$7,'Dados de Entrada'!$L$7,J949+K948),'Dados de Entrada'!$G$7))</f>
        <v/>
      </c>
      <c r="L949" s="101" t="str">
        <f>IF(B949="","",IF(AND(J949&gt;0,K949='Dados de Entrada'!$G$7),(J949/(3600*24*VLOOKUP(MONTH(B949),'Dados de Entrada'!$T$11:$V$22,3,FALSE))),0))</f>
        <v/>
      </c>
      <c r="M949" s="26" t="str">
        <f t="shared" si="80"/>
        <v/>
      </c>
      <c r="N949" s="102" t="str">
        <f>IF(B949="","",IF(K949='Dados de Entrada'!$L$7,1,0))</f>
        <v/>
      </c>
      <c r="O949" s="26" t="str">
        <f t="shared" si="81"/>
        <v/>
      </c>
      <c r="P949" s="110" t="str">
        <f>IF(B949="","",'Dados de Entrada'!$L$7)</f>
        <v/>
      </c>
      <c r="Q949" s="103" t="str">
        <f t="shared" si="82"/>
        <v/>
      </c>
      <c r="U949" s="18"/>
    </row>
    <row r="950" spans="1:21" ht="14.25" customHeight="1" x14ac:dyDescent="0.25">
      <c r="A950" s="18"/>
      <c r="B950" s="99" t="str">
        <f>IF(AND(YEAR('Dados de Entrada'!N940)&gt;=$D$18,YEAR('Dados de Entrada'!N940)&lt;=$D$19),'Dados de Entrada'!N940,"")</f>
        <v/>
      </c>
      <c r="C950" s="100" t="str">
        <f t="shared" si="78"/>
        <v/>
      </c>
      <c r="D950" s="97" t="str">
        <f>IF(B950="","",IFERROR(
INDEX('Dados de Entrada'!$K$13:$K$35,MATCH(C950,'Dados de Entrada'!$J$13:$J$35,0)),
INDEX('Dados de Entrada'!$K$13:$K$35,MATCH(C950,'Dados de Entrada'!$J$13:$J$35,1))+
(C950-INDEX('Dados de Entrada'!$J$13:$J$35,MATCH(C950,'Dados de Entrada'!$J$13:$J$35,1)))*
(INDEX('Dados de Entrada'!$K$13:$K$35,MATCH(C950,'Dados de Entrada'!$J$13:$J$35,1)+1)-INDEX('Dados de Entrada'!$K$13:$K$35,MATCH(C950,'Dados de Entrada'!$J$13:$J$35,1)))/
(INDEX('Dados de Entrada'!$J$13:$J$35,MATCH(C950,'Dados de Entrada'!$J$13:$J$35,1)+1)-INDEX('Dados de Entrada'!$J$13:$J$35,MATCH(C950,'Dados de Entrada'!$J$13:$J$35,1)))
))</f>
        <v/>
      </c>
      <c r="E950" s="101" t="str">
        <f>IF(B950="","",('Dados de Entrada'!O940/'Dados de Entrada'!$Q$6)*'Dados de Entrada'!$L$4)</f>
        <v/>
      </c>
      <c r="F950" s="101" t="str">
        <f t="shared" si="79"/>
        <v/>
      </c>
      <c r="G950" s="101" t="str">
        <f>IF(B950="","",VLOOKUP(MONTH(B950),Retiradas!$P$3:$S$14,3,FALSE))</f>
        <v/>
      </c>
      <c r="H950" s="137" t="str">
        <f>IF(B950="","",(VLOOKUP(MONTH(B950),Evaporação!$D$5:$F$16,3,FALSE)/(1000*3600*24*VLOOKUP(MONTH(B950),'Dados de Entrada'!$T$11:$V$22,3,FALSE)))*Simulação!D950)</f>
        <v/>
      </c>
      <c r="I950" s="146"/>
      <c r="J950" s="138" t="str">
        <f>IF(B950="","",(E950+I950-F950-G950-H950)*3600*24*VLOOKUP(MONTH(B950),'Dados de Entrada'!$T$11:$V$22,3,FALSE))</f>
        <v/>
      </c>
      <c r="K950" s="100" t="str">
        <f>IF(B950="","",IF(J950+K949&lt;'Dados de Entrada'!$G$7,IF(Simulação!J950+K949&lt;'Dados de Entrada'!$L$7,'Dados de Entrada'!$L$7,J950+K949),'Dados de Entrada'!$G$7))</f>
        <v/>
      </c>
      <c r="L950" s="101" t="str">
        <f>IF(B950="","",IF(AND(J950&gt;0,K950='Dados de Entrada'!$G$7),(J950/(3600*24*VLOOKUP(MONTH(B950),'Dados de Entrada'!$T$11:$V$22,3,FALSE))),0))</f>
        <v/>
      </c>
      <c r="M950" s="26" t="str">
        <f t="shared" si="80"/>
        <v/>
      </c>
      <c r="N950" s="102" t="str">
        <f>IF(B950="","",IF(K950='Dados de Entrada'!$L$7,1,0))</f>
        <v/>
      </c>
      <c r="O950" s="26" t="str">
        <f t="shared" si="81"/>
        <v/>
      </c>
      <c r="P950" s="110" t="str">
        <f>IF(B950="","",'Dados de Entrada'!$L$7)</f>
        <v/>
      </c>
      <c r="Q950" s="103" t="str">
        <f t="shared" si="82"/>
        <v/>
      </c>
      <c r="U950" s="18"/>
    </row>
    <row r="951" spans="1:21" ht="14.25" customHeight="1" x14ac:dyDescent="0.25">
      <c r="A951" s="18"/>
      <c r="B951" s="99" t="str">
        <f>IF(AND(YEAR('Dados de Entrada'!N941)&gt;=$D$18,YEAR('Dados de Entrada'!N941)&lt;=$D$19),'Dados de Entrada'!N941,"")</f>
        <v/>
      </c>
      <c r="C951" s="100" t="str">
        <f t="shared" si="78"/>
        <v/>
      </c>
      <c r="D951" s="97" t="str">
        <f>IF(B951="","",IFERROR(
INDEX('Dados de Entrada'!$K$13:$K$35,MATCH(C951,'Dados de Entrada'!$J$13:$J$35,0)),
INDEX('Dados de Entrada'!$K$13:$K$35,MATCH(C951,'Dados de Entrada'!$J$13:$J$35,1))+
(C951-INDEX('Dados de Entrada'!$J$13:$J$35,MATCH(C951,'Dados de Entrada'!$J$13:$J$35,1)))*
(INDEX('Dados de Entrada'!$K$13:$K$35,MATCH(C951,'Dados de Entrada'!$J$13:$J$35,1)+1)-INDEX('Dados de Entrada'!$K$13:$K$35,MATCH(C951,'Dados de Entrada'!$J$13:$J$35,1)))/
(INDEX('Dados de Entrada'!$J$13:$J$35,MATCH(C951,'Dados de Entrada'!$J$13:$J$35,1)+1)-INDEX('Dados de Entrada'!$J$13:$J$35,MATCH(C951,'Dados de Entrada'!$J$13:$J$35,1)))
))</f>
        <v/>
      </c>
      <c r="E951" s="101" t="str">
        <f>IF(B951="","",('Dados de Entrada'!O941/'Dados de Entrada'!$Q$6)*'Dados de Entrada'!$L$4)</f>
        <v/>
      </c>
      <c r="F951" s="101" t="str">
        <f t="shared" si="79"/>
        <v/>
      </c>
      <c r="G951" s="101" t="str">
        <f>IF(B951="","",VLOOKUP(MONTH(B951),Retiradas!$P$3:$S$14,3,FALSE))</f>
        <v/>
      </c>
      <c r="H951" s="137" t="str">
        <f>IF(B951="","",(VLOOKUP(MONTH(B951),Evaporação!$D$5:$F$16,3,FALSE)/(1000*3600*24*VLOOKUP(MONTH(B951),'Dados de Entrada'!$T$11:$V$22,3,FALSE)))*Simulação!D951)</f>
        <v/>
      </c>
      <c r="I951" s="146"/>
      <c r="J951" s="138" t="str">
        <f>IF(B951="","",(E951+I951-F951-G951-H951)*3600*24*VLOOKUP(MONTH(B951),'Dados de Entrada'!$T$11:$V$22,3,FALSE))</f>
        <v/>
      </c>
      <c r="K951" s="100" t="str">
        <f>IF(B951="","",IF(J951+K950&lt;'Dados de Entrada'!$G$7,IF(Simulação!J951+K950&lt;'Dados de Entrada'!$L$7,'Dados de Entrada'!$L$7,J951+K950),'Dados de Entrada'!$G$7))</f>
        <v/>
      </c>
      <c r="L951" s="101" t="str">
        <f>IF(B951="","",IF(AND(J951&gt;0,K951='Dados de Entrada'!$G$7),(J951/(3600*24*VLOOKUP(MONTH(B951),'Dados de Entrada'!$T$11:$V$22,3,FALSE))),0))</f>
        <v/>
      </c>
      <c r="M951" s="26" t="str">
        <f t="shared" si="80"/>
        <v/>
      </c>
      <c r="N951" s="102" t="str">
        <f>IF(B951="","",IF(K951='Dados de Entrada'!$L$7,1,0))</f>
        <v/>
      </c>
      <c r="O951" s="26" t="str">
        <f t="shared" si="81"/>
        <v/>
      </c>
      <c r="P951" s="110" t="str">
        <f>IF(B951="","",'Dados de Entrada'!$L$7)</f>
        <v/>
      </c>
      <c r="Q951" s="103" t="str">
        <f t="shared" si="82"/>
        <v/>
      </c>
      <c r="U951" s="18"/>
    </row>
    <row r="952" spans="1:21" ht="14.25" customHeight="1" x14ac:dyDescent="0.25">
      <c r="A952" s="18"/>
      <c r="B952" s="99" t="str">
        <f>IF(AND(YEAR('Dados de Entrada'!N942)&gt;=$D$18,YEAR('Dados de Entrada'!N942)&lt;=$D$19),'Dados de Entrada'!N942,"")</f>
        <v/>
      </c>
      <c r="C952" s="100" t="str">
        <f t="shared" si="78"/>
        <v/>
      </c>
      <c r="D952" s="97" t="str">
        <f>IF(B952="","",IFERROR(
INDEX('Dados de Entrada'!$K$13:$K$35,MATCH(C952,'Dados de Entrada'!$J$13:$J$35,0)),
INDEX('Dados de Entrada'!$K$13:$K$35,MATCH(C952,'Dados de Entrada'!$J$13:$J$35,1))+
(C952-INDEX('Dados de Entrada'!$J$13:$J$35,MATCH(C952,'Dados de Entrada'!$J$13:$J$35,1)))*
(INDEX('Dados de Entrada'!$K$13:$K$35,MATCH(C952,'Dados de Entrada'!$J$13:$J$35,1)+1)-INDEX('Dados de Entrada'!$K$13:$K$35,MATCH(C952,'Dados de Entrada'!$J$13:$J$35,1)))/
(INDEX('Dados de Entrada'!$J$13:$J$35,MATCH(C952,'Dados de Entrada'!$J$13:$J$35,1)+1)-INDEX('Dados de Entrada'!$J$13:$J$35,MATCH(C952,'Dados de Entrada'!$J$13:$J$35,1)))
))</f>
        <v/>
      </c>
      <c r="E952" s="101" t="str">
        <f>IF(B952="","",('Dados de Entrada'!O942/'Dados de Entrada'!$Q$6)*'Dados de Entrada'!$L$4)</f>
        <v/>
      </c>
      <c r="F952" s="101" t="str">
        <f t="shared" si="79"/>
        <v/>
      </c>
      <c r="G952" s="101" t="str">
        <f>IF(B952="","",VLOOKUP(MONTH(B952),Retiradas!$P$3:$S$14,3,FALSE))</f>
        <v/>
      </c>
      <c r="H952" s="137" t="str">
        <f>IF(B952="","",(VLOOKUP(MONTH(B952),Evaporação!$D$5:$F$16,3,FALSE)/(1000*3600*24*VLOOKUP(MONTH(B952),'Dados de Entrada'!$T$11:$V$22,3,FALSE)))*Simulação!D952)</f>
        <v/>
      </c>
      <c r="I952" s="146"/>
      <c r="J952" s="138" t="str">
        <f>IF(B952="","",(E952+I952-F952-G952-H952)*3600*24*VLOOKUP(MONTH(B952),'Dados de Entrada'!$T$11:$V$22,3,FALSE))</f>
        <v/>
      </c>
      <c r="K952" s="100" t="str">
        <f>IF(B952="","",IF(J952+K951&lt;'Dados de Entrada'!$G$7,IF(Simulação!J952+K951&lt;'Dados de Entrada'!$L$7,'Dados de Entrada'!$L$7,J952+K951),'Dados de Entrada'!$G$7))</f>
        <v/>
      </c>
      <c r="L952" s="101" t="str">
        <f>IF(B952="","",IF(AND(J952&gt;0,K952='Dados de Entrada'!$G$7),(J952/(3600*24*VLOOKUP(MONTH(B952),'Dados de Entrada'!$T$11:$V$22,3,FALSE))),0))</f>
        <v/>
      </c>
      <c r="M952" s="26" t="str">
        <f t="shared" si="80"/>
        <v/>
      </c>
      <c r="N952" s="102" t="str">
        <f>IF(B952="","",IF(K952='Dados de Entrada'!$L$7,1,0))</f>
        <v/>
      </c>
      <c r="O952" s="26" t="str">
        <f t="shared" si="81"/>
        <v/>
      </c>
      <c r="P952" s="110" t="str">
        <f>IF(B952="","",'Dados de Entrada'!$L$7)</f>
        <v/>
      </c>
      <c r="Q952" s="103" t="str">
        <f t="shared" si="82"/>
        <v/>
      </c>
      <c r="U952" s="18"/>
    </row>
    <row r="953" spans="1:21" ht="14.25" customHeight="1" x14ac:dyDescent="0.25">
      <c r="A953" s="18"/>
      <c r="B953" s="99" t="str">
        <f>IF(AND(YEAR('Dados de Entrada'!N943)&gt;=$D$18,YEAR('Dados de Entrada'!N943)&lt;=$D$19),'Dados de Entrada'!N943,"")</f>
        <v/>
      </c>
      <c r="C953" s="100" t="str">
        <f t="shared" si="78"/>
        <v/>
      </c>
      <c r="D953" s="97" t="str">
        <f>IF(B953="","",IFERROR(
INDEX('Dados de Entrada'!$K$13:$K$35,MATCH(C953,'Dados de Entrada'!$J$13:$J$35,0)),
INDEX('Dados de Entrada'!$K$13:$K$35,MATCH(C953,'Dados de Entrada'!$J$13:$J$35,1))+
(C953-INDEX('Dados de Entrada'!$J$13:$J$35,MATCH(C953,'Dados de Entrada'!$J$13:$J$35,1)))*
(INDEX('Dados de Entrada'!$K$13:$K$35,MATCH(C953,'Dados de Entrada'!$J$13:$J$35,1)+1)-INDEX('Dados de Entrada'!$K$13:$K$35,MATCH(C953,'Dados de Entrada'!$J$13:$J$35,1)))/
(INDEX('Dados de Entrada'!$J$13:$J$35,MATCH(C953,'Dados de Entrada'!$J$13:$J$35,1)+1)-INDEX('Dados de Entrada'!$J$13:$J$35,MATCH(C953,'Dados de Entrada'!$J$13:$J$35,1)))
))</f>
        <v/>
      </c>
      <c r="E953" s="101" t="str">
        <f>IF(B953="","",('Dados de Entrada'!O943/'Dados de Entrada'!$Q$6)*'Dados de Entrada'!$L$4)</f>
        <v/>
      </c>
      <c r="F953" s="101" t="str">
        <f t="shared" si="79"/>
        <v/>
      </c>
      <c r="G953" s="101" t="str">
        <f>IF(B953="","",VLOOKUP(MONTH(B953),Retiradas!$P$3:$S$14,3,FALSE))</f>
        <v/>
      </c>
      <c r="H953" s="137" t="str">
        <f>IF(B953="","",(VLOOKUP(MONTH(B953),Evaporação!$D$5:$F$16,3,FALSE)/(1000*3600*24*VLOOKUP(MONTH(B953),'Dados de Entrada'!$T$11:$V$22,3,FALSE)))*Simulação!D953)</f>
        <v/>
      </c>
      <c r="I953" s="146"/>
      <c r="J953" s="138" t="str">
        <f>IF(B953="","",(E953+I953-F953-G953-H953)*3600*24*VLOOKUP(MONTH(B953),'Dados de Entrada'!$T$11:$V$22,3,FALSE))</f>
        <v/>
      </c>
      <c r="K953" s="100" t="str">
        <f>IF(B953="","",IF(J953+K952&lt;'Dados de Entrada'!$G$7,IF(Simulação!J953+K952&lt;'Dados de Entrada'!$L$7,'Dados de Entrada'!$L$7,J953+K952),'Dados de Entrada'!$G$7))</f>
        <v/>
      </c>
      <c r="L953" s="101" t="str">
        <f>IF(B953="","",IF(AND(J953&gt;0,K953='Dados de Entrada'!$G$7),(J953/(3600*24*VLOOKUP(MONTH(B953),'Dados de Entrada'!$T$11:$V$22,3,FALSE))),0))</f>
        <v/>
      </c>
      <c r="M953" s="26" t="str">
        <f t="shared" si="80"/>
        <v/>
      </c>
      <c r="N953" s="102" t="str">
        <f>IF(B953="","",IF(K953='Dados de Entrada'!$L$7,1,0))</f>
        <v/>
      </c>
      <c r="O953" s="26" t="str">
        <f t="shared" si="81"/>
        <v/>
      </c>
      <c r="P953" s="110" t="str">
        <f>IF(B953="","",'Dados de Entrada'!$L$7)</f>
        <v/>
      </c>
      <c r="Q953" s="103" t="str">
        <f t="shared" si="82"/>
        <v/>
      </c>
      <c r="U953" s="18"/>
    </row>
    <row r="954" spans="1:21" ht="14.25" customHeight="1" x14ac:dyDescent="0.25">
      <c r="A954" s="18"/>
      <c r="B954" s="99" t="str">
        <f>IF(AND(YEAR('Dados de Entrada'!N944)&gt;=$D$18,YEAR('Dados de Entrada'!N944)&lt;=$D$19),'Dados de Entrada'!N944,"")</f>
        <v/>
      </c>
      <c r="C954" s="100" t="str">
        <f t="shared" si="78"/>
        <v/>
      </c>
      <c r="D954" s="97" t="str">
        <f>IF(B954="","",IFERROR(
INDEX('Dados de Entrada'!$K$13:$K$35,MATCH(C954,'Dados de Entrada'!$J$13:$J$35,0)),
INDEX('Dados de Entrada'!$K$13:$K$35,MATCH(C954,'Dados de Entrada'!$J$13:$J$35,1))+
(C954-INDEX('Dados de Entrada'!$J$13:$J$35,MATCH(C954,'Dados de Entrada'!$J$13:$J$35,1)))*
(INDEX('Dados de Entrada'!$K$13:$K$35,MATCH(C954,'Dados de Entrada'!$J$13:$J$35,1)+1)-INDEX('Dados de Entrada'!$K$13:$K$35,MATCH(C954,'Dados de Entrada'!$J$13:$J$35,1)))/
(INDEX('Dados de Entrada'!$J$13:$J$35,MATCH(C954,'Dados de Entrada'!$J$13:$J$35,1)+1)-INDEX('Dados de Entrada'!$J$13:$J$35,MATCH(C954,'Dados de Entrada'!$J$13:$J$35,1)))
))</f>
        <v/>
      </c>
      <c r="E954" s="101" t="str">
        <f>IF(B954="","",('Dados de Entrada'!O944/'Dados de Entrada'!$Q$6)*'Dados de Entrada'!$L$4)</f>
        <v/>
      </c>
      <c r="F954" s="101" t="str">
        <f t="shared" si="79"/>
        <v/>
      </c>
      <c r="G954" s="101" t="str">
        <f>IF(B954="","",VLOOKUP(MONTH(B954),Retiradas!$P$3:$S$14,3,FALSE))</f>
        <v/>
      </c>
      <c r="H954" s="137" t="str">
        <f>IF(B954="","",(VLOOKUP(MONTH(B954),Evaporação!$D$5:$F$16,3,FALSE)/(1000*3600*24*VLOOKUP(MONTH(B954),'Dados de Entrada'!$T$11:$V$22,3,FALSE)))*Simulação!D954)</f>
        <v/>
      </c>
      <c r="I954" s="146"/>
      <c r="J954" s="138" t="str">
        <f>IF(B954="","",(E954+I954-F954-G954-H954)*3600*24*VLOOKUP(MONTH(B954),'Dados de Entrada'!$T$11:$V$22,3,FALSE))</f>
        <v/>
      </c>
      <c r="K954" s="100" t="str">
        <f>IF(B954="","",IF(J954+K953&lt;'Dados de Entrada'!$G$7,IF(Simulação!J954+K953&lt;'Dados de Entrada'!$L$7,'Dados de Entrada'!$L$7,J954+K953),'Dados de Entrada'!$G$7))</f>
        <v/>
      </c>
      <c r="L954" s="101" t="str">
        <f>IF(B954="","",IF(AND(J954&gt;0,K954='Dados de Entrada'!$G$7),(J954/(3600*24*VLOOKUP(MONTH(B954),'Dados de Entrada'!$T$11:$V$22,3,FALSE))),0))</f>
        <v/>
      </c>
      <c r="M954" s="26" t="str">
        <f t="shared" si="80"/>
        <v/>
      </c>
      <c r="N954" s="102" t="str">
        <f>IF(B954="","",IF(K954='Dados de Entrada'!$L$7,1,0))</f>
        <v/>
      </c>
      <c r="O954" s="26" t="str">
        <f t="shared" si="81"/>
        <v/>
      </c>
      <c r="P954" s="110" t="str">
        <f>IF(B954="","",'Dados de Entrada'!$L$7)</f>
        <v/>
      </c>
      <c r="Q954" s="103" t="str">
        <f t="shared" si="82"/>
        <v/>
      </c>
      <c r="U954" s="18"/>
    </row>
    <row r="955" spans="1:21" ht="14.25" customHeight="1" x14ac:dyDescent="0.25">
      <c r="A955" s="18"/>
      <c r="B955" s="99" t="str">
        <f>IF(AND(YEAR('Dados de Entrada'!N945)&gt;=$D$18,YEAR('Dados de Entrada'!N945)&lt;=$D$19),'Dados de Entrada'!N945,"")</f>
        <v/>
      </c>
      <c r="C955" s="100" t="str">
        <f t="shared" si="78"/>
        <v/>
      </c>
      <c r="D955" s="97" t="str">
        <f>IF(B955="","",IFERROR(
INDEX('Dados de Entrada'!$K$13:$K$35,MATCH(C955,'Dados de Entrada'!$J$13:$J$35,0)),
INDEX('Dados de Entrada'!$K$13:$K$35,MATCH(C955,'Dados de Entrada'!$J$13:$J$35,1))+
(C955-INDEX('Dados de Entrada'!$J$13:$J$35,MATCH(C955,'Dados de Entrada'!$J$13:$J$35,1)))*
(INDEX('Dados de Entrada'!$K$13:$K$35,MATCH(C955,'Dados de Entrada'!$J$13:$J$35,1)+1)-INDEX('Dados de Entrada'!$K$13:$K$35,MATCH(C955,'Dados de Entrada'!$J$13:$J$35,1)))/
(INDEX('Dados de Entrada'!$J$13:$J$35,MATCH(C955,'Dados de Entrada'!$J$13:$J$35,1)+1)-INDEX('Dados de Entrada'!$J$13:$J$35,MATCH(C955,'Dados de Entrada'!$J$13:$J$35,1)))
))</f>
        <v/>
      </c>
      <c r="E955" s="101" t="str">
        <f>IF(B955="","",('Dados de Entrada'!O945/'Dados de Entrada'!$Q$6)*'Dados de Entrada'!$L$4)</f>
        <v/>
      </c>
      <c r="F955" s="101" t="str">
        <f t="shared" si="79"/>
        <v/>
      </c>
      <c r="G955" s="101" t="str">
        <f>IF(B955="","",VLOOKUP(MONTH(B955),Retiradas!$P$3:$S$14,3,FALSE))</f>
        <v/>
      </c>
      <c r="H955" s="137" t="str">
        <f>IF(B955="","",(VLOOKUP(MONTH(B955),Evaporação!$D$5:$F$16,3,FALSE)/(1000*3600*24*VLOOKUP(MONTH(B955),'Dados de Entrada'!$T$11:$V$22,3,FALSE)))*Simulação!D955)</f>
        <v/>
      </c>
      <c r="I955" s="146"/>
      <c r="J955" s="138" t="str">
        <f>IF(B955="","",(E955+I955-F955-G955-H955)*3600*24*VLOOKUP(MONTH(B955),'Dados de Entrada'!$T$11:$V$22,3,FALSE))</f>
        <v/>
      </c>
      <c r="K955" s="100" t="str">
        <f>IF(B955="","",IF(J955+K954&lt;'Dados de Entrada'!$G$7,IF(Simulação!J955+K954&lt;'Dados de Entrada'!$L$7,'Dados de Entrada'!$L$7,J955+K954),'Dados de Entrada'!$G$7))</f>
        <v/>
      </c>
      <c r="L955" s="101" t="str">
        <f>IF(B955="","",IF(AND(J955&gt;0,K955='Dados de Entrada'!$G$7),(J955/(3600*24*VLOOKUP(MONTH(B955),'Dados de Entrada'!$T$11:$V$22,3,FALSE))),0))</f>
        <v/>
      </c>
      <c r="M955" s="26" t="str">
        <f t="shared" si="80"/>
        <v/>
      </c>
      <c r="N955" s="102" t="str">
        <f>IF(B955="","",IF(K955='Dados de Entrada'!$L$7,1,0))</f>
        <v/>
      </c>
      <c r="O955" s="26" t="str">
        <f t="shared" si="81"/>
        <v/>
      </c>
      <c r="P955" s="110" t="str">
        <f>IF(B955="","",'Dados de Entrada'!$L$7)</f>
        <v/>
      </c>
      <c r="Q955" s="103" t="str">
        <f t="shared" si="82"/>
        <v/>
      </c>
      <c r="U955" s="18"/>
    </row>
    <row r="956" spans="1:21" ht="14.25" customHeight="1" x14ac:dyDescent="0.25">
      <c r="A956" s="18"/>
      <c r="B956" s="99" t="str">
        <f>IF(AND(YEAR('Dados de Entrada'!N946)&gt;=$D$18,YEAR('Dados de Entrada'!N946)&lt;=$D$19),'Dados de Entrada'!N946,"")</f>
        <v/>
      </c>
      <c r="C956" s="100" t="str">
        <f t="shared" si="78"/>
        <v/>
      </c>
      <c r="D956" s="97" t="str">
        <f>IF(B956="","",IFERROR(
INDEX('Dados de Entrada'!$K$13:$K$35,MATCH(C956,'Dados de Entrada'!$J$13:$J$35,0)),
INDEX('Dados de Entrada'!$K$13:$K$35,MATCH(C956,'Dados de Entrada'!$J$13:$J$35,1))+
(C956-INDEX('Dados de Entrada'!$J$13:$J$35,MATCH(C956,'Dados de Entrada'!$J$13:$J$35,1)))*
(INDEX('Dados de Entrada'!$K$13:$K$35,MATCH(C956,'Dados de Entrada'!$J$13:$J$35,1)+1)-INDEX('Dados de Entrada'!$K$13:$K$35,MATCH(C956,'Dados de Entrada'!$J$13:$J$35,1)))/
(INDEX('Dados de Entrada'!$J$13:$J$35,MATCH(C956,'Dados de Entrada'!$J$13:$J$35,1)+1)-INDEX('Dados de Entrada'!$J$13:$J$35,MATCH(C956,'Dados de Entrada'!$J$13:$J$35,1)))
))</f>
        <v/>
      </c>
      <c r="E956" s="101" t="str">
        <f>IF(B956="","",('Dados de Entrada'!O946/'Dados de Entrada'!$Q$6)*'Dados de Entrada'!$L$4)</f>
        <v/>
      </c>
      <c r="F956" s="101" t="str">
        <f t="shared" si="79"/>
        <v/>
      </c>
      <c r="G956" s="101" t="str">
        <f>IF(B956="","",VLOOKUP(MONTH(B956),Retiradas!$P$3:$S$14,3,FALSE))</f>
        <v/>
      </c>
      <c r="H956" s="137" t="str">
        <f>IF(B956="","",(VLOOKUP(MONTH(B956),Evaporação!$D$5:$F$16,3,FALSE)/(1000*3600*24*VLOOKUP(MONTH(B956),'Dados de Entrada'!$T$11:$V$22,3,FALSE)))*Simulação!D956)</f>
        <v/>
      </c>
      <c r="I956" s="146"/>
      <c r="J956" s="138" t="str">
        <f>IF(B956="","",(E956+I956-F956-G956-H956)*3600*24*VLOOKUP(MONTH(B956),'Dados de Entrada'!$T$11:$V$22,3,FALSE))</f>
        <v/>
      </c>
      <c r="K956" s="100" t="str">
        <f>IF(B956="","",IF(J956+K955&lt;'Dados de Entrada'!$G$7,IF(Simulação!J956+K955&lt;'Dados de Entrada'!$L$7,'Dados de Entrada'!$L$7,J956+K955),'Dados de Entrada'!$G$7))</f>
        <v/>
      </c>
      <c r="L956" s="101" t="str">
        <f>IF(B956="","",IF(AND(J956&gt;0,K956='Dados de Entrada'!$G$7),(J956/(3600*24*VLOOKUP(MONTH(B956),'Dados de Entrada'!$T$11:$V$22,3,FALSE))),0))</f>
        <v/>
      </c>
      <c r="M956" s="26" t="str">
        <f t="shared" si="80"/>
        <v/>
      </c>
      <c r="N956" s="102" t="str">
        <f>IF(B956="","",IF(K956='Dados de Entrada'!$L$7,1,0))</f>
        <v/>
      </c>
      <c r="O956" s="26" t="str">
        <f t="shared" si="81"/>
        <v/>
      </c>
      <c r="P956" s="110" t="str">
        <f>IF(B956="","",'Dados de Entrada'!$L$7)</f>
        <v/>
      </c>
      <c r="Q956" s="103" t="str">
        <f t="shared" si="82"/>
        <v/>
      </c>
      <c r="U956" s="18"/>
    </row>
    <row r="957" spans="1:21" ht="14.25" customHeight="1" x14ac:dyDescent="0.25">
      <c r="A957" s="18"/>
      <c r="B957" s="99" t="str">
        <f>IF(AND(YEAR('Dados de Entrada'!N947)&gt;=$D$18,YEAR('Dados de Entrada'!N947)&lt;=$D$19),'Dados de Entrada'!N947,"")</f>
        <v/>
      </c>
      <c r="C957" s="100" t="str">
        <f t="shared" si="78"/>
        <v/>
      </c>
      <c r="D957" s="97" t="str">
        <f>IF(B957="","",IFERROR(
INDEX('Dados de Entrada'!$K$13:$K$35,MATCH(C957,'Dados de Entrada'!$J$13:$J$35,0)),
INDEX('Dados de Entrada'!$K$13:$K$35,MATCH(C957,'Dados de Entrada'!$J$13:$J$35,1))+
(C957-INDEX('Dados de Entrada'!$J$13:$J$35,MATCH(C957,'Dados de Entrada'!$J$13:$J$35,1)))*
(INDEX('Dados de Entrada'!$K$13:$K$35,MATCH(C957,'Dados de Entrada'!$J$13:$J$35,1)+1)-INDEX('Dados de Entrada'!$K$13:$K$35,MATCH(C957,'Dados de Entrada'!$J$13:$J$35,1)))/
(INDEX('Dados de Entrada'!$J$13:$J$35,MATCH(C957,'Dados de Entrada'!$J$13:$J$35,1)+1)-INDEX('Dados de Entrada'!$J$13:$J$35,MATCH(C957,'Dados de Entrada'!$J$13:$J$35,1)))
))</f>
        <v/>
      </c>
      <c r="E957" s="101" t="str">
        <f>IF(B957="","",('Dados de Entrada'!O947/'Dados de Entrada'!$Q$6)*'Dados de Entrada'!$L$4)</f>
        <v/>
      </c>
      <c r="F957" s="101" t="str">
        <f t="shared" si="79"/>
        <v/>
      </c>
      <c r="G957" s="101" t="str">
        <f>IF(B957="","",VLOOKUP(MONTH(B957),Retiradas!$P$3:$S$14,3,FALSE))</f>
        <v/>
      </c>
      <c r="H957" s="137" t="str">
        <f>IF(B957="","",(VLOOKUP(MONTH(B957),Evaporação!$D$5:$F$16,3,FALSE)/(1000*3600*24*VLOOKUP(MONTH(B957),'Dados de Entrada'!$T$11:$V$22,3,FALSE)))*Simulação!D957)</f>
        <v/>
      </c>
      <c r="I957" s="146"/>
      <c r="J957" s="138" t="str">
        <f>IF(B957="","",(E957+I957-F957-G957-H957)*3600*24*VLOOKUP(MONTH(B957),'Dados de Entrada'!$T$11:$V$22,3,FALSE))</f>
        <v/>
      </c>
      <c r="K957" s="100" t="str">
        <f>IF(B957="","",IF(J957+K956&lt;'Dados de Entrada'!$G$7,IF(Simulação!J957+K956&lt;'Dados de Entrada'!$L$7,'Dados de Entrada'!$L$7,J957+K956),'Dados de Entrada'!$G$7))</f>
        <v/>
      </c>
      <c r="L957" s="101" t="str">
        <f>IF(B957="","",IF(AND(J957&gt;0,K957='Dados de Entrada'!$G$7),(J957/(3600*24*VLOOKUP(MONTH(B957),'Dados de Entrada'!$T$11:$V$22,3,FALSE))),0))</f>
        <v/>
      </c>
      <c r="M957" s="26" t="str">
        <f t="shared" si="80"/>
        <v/>
      </c>
      <c r="N957" s="102" t="str">
        <f>IF(B957="","",IF(K957='Dados de Entrada'!$L$7,1,0))</f>
        <v/>
      </c>
      <c r="O957" s="26" t="str">
        <f t="shared" si="81"/>
        <v/>
      </c>
      <c r="P957" s="110" t="str">
        <f>IF(B957="","",'Dados de Entrada'!$L$7)</f>
        <v/>
      </c>
      <c r="Q957" s="103" t="str">
        <f t="shared" si="82"/>
        <v/>
      </c>
      <c r="U957" s="18"/>
    </row>
    <row r="958" spans="1:21" ht="14.25" customHeight="1" x14ac:dyDescent="0.25">
      <c r="A958" s="18"/>
      <c r="B958" s="99" t="str">
        <f>IF(AND(YEAR('Dados de Entrada'!N948)&gt;=$D$18,YEAR('Dados de Entrada'!N948)&lt;=$D$19),'Dados de Entrada'!N948,"")</f>
        <v/>
      </c>
      <c r="C958" s="100" t="str">
        <f t="shared" ref="C958:C1021" si="83">IF(B958="","",K957)</f>
        <v/>
      </c>
      <c r="D958" s="97" t="str">
        <f>IF(B958="","",IFERROR(
INDEX('Dados de Entrada'!$K$13:$K$35,MATCH(C958,'Dados de Entrada'!$J$13:$J$35,0)),
INDEX('Dados de Entrada'!$K$13:$K$35,MATCH(C958,'Dados de Entrada'!$J$13:$J$35,1))+
(C958-INDEX('Dados de Entrada'!$J$13:$J$35,MATCH(C958,'Dados de Entrada'!$J$13:$J$35,1)))*
(INDEX('Dados de Entrada'!$K$13:$K$35,MATCH(C958,'Dados de Entrada'!$J$13:$J$35,1)+1)-INDEX('Dados de Entrada'!$K$13:$K$35,MATCH(C958,'Dados de Entrada'!$J$13:$J$35,1)))/
(INDEX('Dados de Entrada'!$J$13:$J$35,MATCH(C958,'Dados de Entrada'!$J$13:$J$35,1)+1)-INDEX('Dados de Entrada'!$J$13:$J$35,MATCH(C958,'Dados de Entrada'!$J$13:$J$35,1)))
))</f>
        <v/>
      </c>
      <c r="E958" s="101" t="str">
        <f>IF(B958="","",('Dados de Entrada'!O948/'Dados de Entrada'!$Q$6)*'Dados de Entrada'!$L$4)</f>
        <v/>
      </c>
      <c r="F958" s="101" t="str">
        <f t="shared" ref="F958:F1021" si="84">IF(B958="","",(VLOOKUP(MONTH(B958),$G$4:$J$15,4,FALSE)))</f>
        <v/>
      </c>
      <c r="G958" s="101" t="str">
        <f>IF(B958="","",VLOOKUP(MONTH(B958),Retiradas!$P$3:$S$14,3,FALSE))</f>
        <v/>
      </c>
      <c r="H958" s="137" t="str">
        <f>IF(B958="","",(VLOOKUP(MONTH(B958),Evaporação!$D$5:$F$16,3,FALSE)/(1000*3600*24*VLOOKUP(MONTH(B958),'Dados de Entrada'!$T$11:$V$22,3,FALSE)))*Simulação!D958)</f>
        <v/>
      </c>
      <c r="I958" s="146"/>
      <c r="J958" s="138" t="str">
        <f>IF(B958="","",(E958+I958-F958-G958-H958)*3600*24*VLOOKUP(MONTH(B958),'Dados de Entrada'!$T$11:$V$22,3,FALSE))</f>
        <v/>
      </c>
      <c r="K958" s="100" t="str">
        <f>IF(B958="","",IF(J958+K957&lt;'Dados de Entrada'!$G$7,IF(Simulação!J958+K957&lt;'Dados de Entrada'!$L$7,'Dados de Entrada'!$L$7,J958+K957),'Dados de Entrada'!$G$7))</f>
        <v/>
      </c>
      <c r="L958" s="101" t="str">
        <f>IF(B958="","",IF(AND(J958&gt;0,K958='Dados de Entrada'!$G$7),(J958/(3600*24*VLOOKUP(MONTH(B958),'Dados de Entrada'!$T$11:$V$22,3,FALSE))),0))</f>
        <v/>
      </c>
      <c r="M958" s="26" t="str">
        <f t="shared" ref="M958:M1021" si="85">IF(B958="","",F958+L958)</f>
        <v/>
      </c>
      <c r="N958" s="102" t="str">
        <f>IF(B958="","",IF(K958='Dados de Entrada'!$L$7,1,0))</f>
        <v/>
      </c>
      <c r="O958" s="26" t="str">
        <f t="shared" ref="O958:O1021" si="86">IF(B958="","",MONTH(B958))</f>
        <v/>
      </c>
      <c r="P958" s="110" t="str">
        <f>IF(B958="","",'Dados de Entrada'!$L$7)</f>
        <v/>
      </c>
      <c r="Q958" s="103" t="str">
        <f t="shared" si="82"/>
        <v/>
      </c>
      <c r="U958" s="18"/>
    </row>
    <row r="959" spans="1:21" ht="14.25" customHeight="1" x14ac:dyDescent="0.25">
      <c r="A959" s="18"/>
      <c r="B959" s="99" t="str">
        <f>IF(AND(YEAR('Dados de Entrada'!N949)&gt;=$D$18,YEAR('Dados de Entrada'!N949)&lt;=$D$19),'Dados de Entrada'!N949,"")</f>
        <v/>
      </c>
      <c r="C959" s="100" t="str">
        <f t="shared" si="83"/>
        <v/>
      </c>
      <c r="D959" s="97" t="str">
        <f>IF(B959="","",IFERROR(
INDEX('Dados de Entrada'!$K$13:$K$35,MATCH(C959,'Dados de Entrada'!$J$13:$J$35,0)),
INDEX('Dados de Entrada'!$K$13:$K$35,MATCH(C959,'Dados de Entrada'!$J$13:$J$35,1))+
(C959-INDEX('Dados de Entrada'!$J$13:$J$35,MATCH(C959,'Dados de Entrada'!$J$13:$J$35,1)))*
(INDEX('Dados de Entrada'!$K$13:$K$35,MATCH(C959,'Dados de Entrada'!$J$13:$J$35,1)+1)-INDEX('Dados de Entrada'!$K$13:$K$35,MATCH(C959,'Dados de Entrada'!$J$13:$J$35,1)))/
(INDEX('Dados de Entrada'!$J$13:$J$35,MATCH(C959,'Dados de Entrada'!$J$13:$J$35,1)+1)-INDEX('Dados de Entrada'!$J$13:$J$35,MATCH(C959,'Dados de Entrada'!$J$13:$J$35,1)))
))</f>
        <v/>
      </c>
      <c r="E959" s="101" t="str">
        <f>IF(B959="","",('Dados de Entrada'!O949/'Dados de Entrada'!$Q$6)*'Dados de Entrada'!$L$4)</f>
        <v/>
      </c>
      <c r="F959" s="101" t="str">
        <f t="shared" si="84"/>
        <v/>
      </c>
      <c r="G959" s="101" t="str">
        <f>IF(B959="","",VLOOKUP(MONTH(B959),Retiradas!$P$3:$S$14,3,FALSE))</f>
        <v/>
      </c>
      <c r="H959" s="137" t="str">
        <f>IF(B959="","",(VLOOKUP(MONTH(B959),Evaporação!$D$5:$F$16,3,FALSE)/(1000*3600*24*VLOOKUP(MONTH(B959),'Dados de Entrada'!$T$11:$V$22,3,FALSE)))*Simulação!D959)</f>
        <v/>
      </c>
      <c r="I959" s="146"/>
      <c r="J959" s="138" t="str">
        <f>IF(B959="","",(E959+I959-F959-G959-H959)*3600*24*VLOOKUP(MONTH(B959),'Dados de Entrada'!$T$11:$V$22,3,FALSE))</f>
        <v/>
      </c>
      <c r="K959" s="100" t="str">
        <f>IF(B959="","",IF(J959+K958&lt;'Dados de Entrada'!$G$7,IF(Simulação!J959+K958&lt;'Dados de Entrada'!$L$7,'Dados de Entrada'!$L$7,J959+K958),'Dados de Entrada'!$G$7))</f>
        <v/>
      </c>
      <c r="L959" s="101" t="str">
        <f>IF(B959="","",IF(AND(J959&gt;0,K959='Dados de Entrada'!$G$7),(J959/(3600*24*VLOOKUP(MONTH(B959),'Dados de Entrada'!$T$11:$V$22,3,FALSE))),0))</f>
        <v/>
      </c>
      <c r="M959" s="26" t="str">
        <f t="shared" si="85"/>
        <v/>
      </c>
      <c r="N959" s="102" t="str">
        <f>IF(B959="","",IF(K959='Dados de Entrada'!$L$7,1,0))</f>
        <v/>
      </c>
      <c r="O959" s="26" t="str">
        <f t="shared" si="86"/>
        <v/>
      </c>
      <c r="P959" s="110" t="str">
        <f>IF(B959="","",'Dados de Entrada'!$L$7)</f>
        <v/>
      </c>
      <c r="Q959" s="103" t="str">
        <f t="shared" si="82"/>
        <v/>
      </c>
      <c r="U959" s="18"/>
    </row>
    <row r="960" spans="1:21" ht="14.25" customHeight="1" x14ac:dyDescent="0.25">
      <c r="A960" s="18"/>
      <c r="B960" s="99" t="str">
        <f>IF(AND(YEAR('Dados de Entrada'!N950)&gt;=$D$18,YEAR('Dados de Entrada'!N950)&lt;=$D$19),'Dados de Entrada'!N950,"")</f>
        <v/>
      </c>
      <c r="C960" s="100" t="str">
        <f t="shared" si="83"/>
        <v/>
      </c>
      <c r="D960" s="97" t="str">
        <f>IF(B960="","",IFERROR(
INDEX('Dados de Entrada'!$K$13:$K$35,MATCH(C960,'Dados de Entrada'!$J$13:$J$35,0)),
INDEX('Dados de Entrada'!$K$13:$K$35,MATCH(C960,'Dados de Entrada'!$J$13:$J$35,1))+
(C960-INDEX('Dados de Entrada'!$J$13:$J$35,MATCH(C960,'Dados de Entrada'!$J$13:$J$35,1)))*
(INDEX('Dados de Entrada'!$K$13:$K$35,MATCH(C960,'Dados de Entrada'!$J$13:$J$35,1)+1)-INDEX('Dados de Entrada'!$K$13:$K$35,MATCH(C960,'Dados de Entrada'!$J$13:$J$35,1)))/
(INDEX('Dados de Entrada'!$J$13:$J$35,MATCH(C960,'Dados de Entrada'!$J$13:$J$35,1)+1)-INDEX('Dados de Entrada'!$J$13:$J$35,MATCH(C960,'Dados de Entrada'!$J$13:$J$35,1)))
))</f>
        <v/>
      </c>
      <c r="E960" s="101" t="str">
        <f>IF(B960="","",('Dados de Entrada'!O950/'Dados de Entrada'!$Q$6)*'Dados de Entrada'!$L$4)</f>
        <v/>
      </c>
      <c r="F960" s="101" t="str">
        <f t="shared" si="84"/>
        <v/>
      </c>
      <c r="G960" s="101" t="str">
        <f>IF(B960="","",VLOOKUP(MONTH(B960),Retiradas!$P$3:$S$14,3,FALSE))</f>
        <v/>
      </c>
      <c r="H960" s="137" t="str">
        <f>IF(B960="","",(VLOOKUP(MONTH(B960),Evaporação!$D$5:$F$16,3,FALSE)/(1000*3600*24*VLOOKUP(MONTH(B960),'Dados de Entrada'!$T$11:$V$22,3,FALSE)))*Simulação!D960)</f>
        <v/>
      </c>
      <c r="I960" s="146"/>
      <c r="J960" s="138" t="str">
        <f>IF(B960="","",(E960+I960-F960-G960-H960)*3600*24*VLOOKUP(MONTH(B960),'Dados de Entrada'!$T$11:$V$22,3,FALSE))</f>
        <v/>
      </c>
      <c r="K960" s="100" t="str">
        <f>IF(B960="","",IF(J960+K959&lt;'Dados de Entrada'!$G$7,IF(Simulação!J960+K959&lt;'Dados de Entrada'!$L$7,'Dados de Entrada'!$L$7,J960+K959),'Dados de Entrada'!$G$7))</f>
        <v/>
      </c>
      <c r="L960" s="101" t="str">
        <f>IF(B960="","",IF(AND(J960&gt;0,K960='Dados de Entrada'!$G$7),(J960/(3600*24*VLOOKUP(MONTH(B960),'Dados de Entrada'!$T$11:$V$22,3,FALSE))),0))</f>
        <v/>
      </c>
      <c r="M960" s="26" t="str">
        <f t="shared" si="85"/>
        <v/>
      </c>
      <c r="N960" s="102" t="str">
        <f>IF(B960="","",IF(K960='Dados de Entrada'!$L$7,1,0))</f>
        <v/>
      </c>
      <c r="O960" s="26" t="str">
        <f t="shared" si="86"/>
        <v/>
      </c>
      <c r="P960" s="110" t="str">
        <f>IF(B960="","",'Dados de Entrada'!$L$7)</f>
        <v/>
      </c>
      <c r="Q960" s="103" t="str">
        <f t="shared" si="82"/>
        <v/>
      </c>
      <c r="U960" s="18"/>
    </row>
    <row r="961" spans="1:21" ht="14.25" customHeight="1" x14ac:dyDescent="0.25">
      <c r="A961" s="18"/>
      <c r="B961" s="99" t="str">
        <f>IF(AND(YEAR('Dados de Entrada'!N951)&gt;=$D$18,YEAR('Dados de Entrada'!N951)&lt;=$D$19),'Dados de Entrada'!N951,"")</f>
        <v/>
      </c>
      <c r="C961" s="100" t="str">
        <f t="shared" si="83"/>
        <v/>
      </c>
      <c r="D961" s="97" t="str">
        <f>IF(B961="","",IFERROR(
INDEX('Dados de Entrada'!$K$13:$K$35,MATCH(C961,'Dados de Entrada'!$J$13:$J$35,0)),
INDEX('Dados de Entrada'!$K$13:$K$35,MATCH(C961,'Dados de Entrada'!$J$13:$J$35,1))+
(C961-INDEX('Dados de Entrada'!$J$13:$J$35,MATCH(C961,'Dados de Entrada'!$J$13:$J$35,1)))*
(INDEX('Dados de Entrada'!$K$13:$K$35,MATCH(C961,'Dados de Entrada'!$J$13:$J$35,1)+1)-INDEX('Dados de Entrada'!$K$13:$K$35,MATCH(C961,'Dados de Entrada'!$J$13:$J$35,1)))/
(INDEX('Dados de Entrada'!$J$13:$J$35,MATCH(C961,'Dados de Entrada'!$J$13:$J$35,1)+1)-INDEX('Dados de Entrada'!$J$13:$J$35,MATCH(C961,'Dados de Entrada'!$J$13:$J$35,1)))
))</f>
        <v/>
      </c>
      <c r="E961" s="101" t="str">
        <f>IF(B961="","",('Dados de Entrada'!O951/'Dados de Entrada'!$Q$6)*'Dados de Entrada'!$L$4)</f>
        <v/>
      </c>
      <c r="F961" s="101" t="str">
        <f t="shared" si="84"/>
        <v/>
      </c>
      <c r="G961" s="101" t="str">
        <f>IF(B961="","",VLOOKUP(MONTH(B961),Retiradas!$P$3:$S$14,3,FALSE))</f>
        <v/>
      </c>
      <c r="H961" s="137" t="str">
        <f>IF(B961="","",(VLOOKUP(MONTH(B961),Evaporação!$D$5:$F$16,3,FALSE)/(1000*3600*24*VLOOKUP(MONTH(B961),'Dados de Entrada'!$T$11:$V$22,3,FALSE)))*Simulação!D961)</f>
        <v/>
      </c>
      <c r="I961" s="146"/>
      <c r="J961" s="138" t="str">
        <f>IF(B961="","",(E961+I961-F961-G961-H961)*3600*24*VLOOKUP(MONTH(B961),'Dados de Entrada'!$T$11:$V$22,3,FALSE))</f>
        <v/>
      </c>
      <c r="K961" s="100" t="str">
        <f>IF(B961="","",IF(J961+K960&lt;'Dados de Entrada'!$G$7,IF(Simulação!J961+K960&lt;'Dados de Entrada'!$L$7,'Dados de Entrada'!$L$7,J961+K960),'Dados de Entrada'!$G$7))</f>
        <v/>
      </c>
      <c r="L961" s="101" t="str">
        <f>IF(B961="","",IF(AND(J961&gt;0,K961='Dados de Entrada'!$G$7),(J961/(3600*24*VLOOKUP(MONTH(B961),'Dados de Entrada'!$T$11:$V$22,3,FALSE))),0))</f>
        <v/>
      </c>
      <c r="M961" s="26" t="str">
        <f t="shared" si="85"/>
        <v/>
      </c>
      <c r="N961" s="102" t="str">
        <f>IF(B961="","",IF(K961='Dados de Entrada'!$L$7,1,0))</f>
        <v/>
      </c>
      <c r="O961" s="26" t="str">
        <f t="shared" si="86"/>
        <v/>
      </c>
      <c r="P961" s="110" t="str">
        <f>IF(B961="","",'Dados de Entrada'!$L$7)</f>
        <v/>
      </c>
      <c r="Q961" s="103" t="str">
        <f t="shared" si="82"/>
        <v/>
      </c>
      <c r="U961" s="18"/>
    </row>
    <row r="962" spans="1:21" ht="14.25" customHeight="1" x14ac:dyDescent="0.25">
      <c r="A962" s="18"/>
      <c r="B962" s="99" t="str">
        <f>IF(AND(YEAR('Dados de Entrada'!N952)&gt;=$D$18,YEAR('Dados de Entrada'!N952)&lt;=$D$19),'Dados de Entrada'!N952,"")</f>
        <v/>
      </c>
      <c r="C962" s="100" t="str">
        <f t="shared" si="83"/>
        <v/>
      </c>
      <c r="D962" s="97" t="str">
        <f>IF(B962="","",IFERROR(
INDEX('Dados de Entrada'!$K$13:$K$35,MATCH(C962,'Dados de Entrada'!$J$13:$J$35,0)),
INDEX('Dados de Entrada'!$K$13:$K$35,MATCH(C962,'Dados de Entrada'!$J$13:$J$35,1))+
(C962-INDEX('Dados de Entrada'!$J$13:$J$35,MATCH(C962,'Dados de Entrada'!$J$13:$J$35,1)))*
(INDEX('Dados de Entrada'!$K$13:$K$35,MATCH(C962,'Dados de Entrada'!$J$13:$J$35,1)+1)-INDEX('Dados de Entrada'!$K$13:$K$35,MATCH(C962,'Dados de Entrada'!$J$13:$J$35,1)))/
(INDEX('Dados de Entrada'!$J$13:$J$35,MATCH(C962,'Dados de Entrada'!$J$13:$J$35,1)+1)-INDEX('Dados de Entrada'!$J$13:$J$35,MATCH(C962,'Dados de Entrada'!$J$13:$J$35,1)))
))</f>
        <v/>
      </c>
      <c r="E962" s="101" t="str">
        <f>IF(B962="","",('Dados de Entrada'!O952/'Dados de Entrada'!$Q$6)*'Dados de Entrada'!$L$4)</f>
        <v/>
      </c>
      <c r="F962" s="101" t="str">
        <f t="shared" si="84"/>
        <v/>
      </c>
      <c r="G962" s="101" t="str">
        <f>IF(B962="","",VLOOKUP(MONTH(B962),Retiradas!$P$3:$S$14,3,FALSE))</f>
        <v/>
      </c>
      <c r="H962" s="137" t="str">
        <f>IF(B962="","",(VLOOKUP(MONTH(B962),Evaporação!$D$5:$F$16,3,FALSE)/(1000*3600*24*VLOOKUP(MONTH(B962),'Dados de Entrada'!$T$11:$V$22,3,FALSE)))*Simulação!D962)</f>
        <v/>
      </c>
      <c r="I962" s="146"/>
      <c r="J962" s="138" t="str">
        <f>IF(B962="","",(E962+I962-F962-G962-H962)*3600*24*VLOOKUP(MONTH(B962),'Dados de Entrada'!$T$11:$V$22,3,FALSE))</f>
        <v/>
      </c>
      <c r="K962" s="100" t="str">
        <f>IF(B962="","",IF(J962+K961&lt;'Dados de Entrada'!$G$7,IF(Simulação!J962+K961&lt;'Dados de Entrada'!$L$7,'Dados de Entrada'!$L$7,J962+K961),'Dados de Entrada'!$G$7))</f>
        <v/>
      </c>
      <c r="L962" s="101" t="str">
        <f>IF(B962="","",IF(AND(J962&gt;0,K962='Dados de Entrada'!$G$7),(J962/(3600*24*VLOOKUP(MONTH(B962),'Dados de Entrada'!$T$11:$V$22,3,FALSE))),0))</f>
        <v/>
      </c>
      <c r="M962" s="26" t="str">
        <f t="shared" si="85"/>
        <v/>
      </c>
      <c r="N962" s="102" t="str">
        <f>IF(B962="","",IF(K962='Dados de Entrada'!$L$7,1,0))</f>
        <v/>
      </c>
      <c r="O962" s="26" t="str">
        <f t="shared" si="86"/>
        <v/>
      </c>
      <c r="P962" s="110" t="str">
        <f>IF(B962="","",'Dados de Entrada'!$L$7)</f>
        <v/>
      </c>
      <c r="Q962" s="103" t="str">
        <f t="shared" si="82"/>
        <v/>
      </c>
      <c r="U962" s="18"/>
    </row>
    <row r="963" spans="1:21" ht="14.25" customHeight="1" x14ac:dyDescent="0.25">
      <c r="A963" s="18"/>
      <c r="B963" s="99" t="str">
        <f>IF(AND(YEAR('Dados de Entrada'!N953)&gt;=$D$18,YEAR('Dados de Entrada'!N953)&lt;=$D$19),'Dados de Entrada'!N953,"")</f>
        <v/>
      </c>
      <c r="C963" s="100" t="str">
        <f t="shared" si="83"/>
        <v/>
      </c>
      <c r="D963" s="97" t="str">
        <f>IF(B963="","",IFERROR(
INDEX('Dados de Entrada'!$K$13:$K$35,MATCH(C963,'Dados de Entrada'!$J$13:$J$35,0)),
INDEX('Dados de Entrada'!$K$13:$K$35,MATCH(C963,'Dados de Entrada'!$J$13:$J$35,1))+
(C963-INDEX('Dados de Entrada'!$J$13:$J$35,MATCH(C963,'Dados de Entrada'!$J$13:$J$35,1)))*
(INDEX('Dados de Entrada'!$K$13:$K$35,MATCH(C963,'Dados de Entrada'!$J$13:$J$35,1)+1)-INDEX('Dados de Entrada'!$K$13:$K$35,MATCH(C963,'Dados de Entrada'!$J$13:$J$35,1)))/
(INDEX('Dados de Entrada'!$J$13:$J$35,MATCH(C963,'Dados de Entrada'!$J$13:$J$35,1)+1)-INDEX('Dados de Entrada'!$J$13:$J$35,MATCH(C963,'Dados de Entrada'!$J$13:$J$35,1)))
))</f>
        <v/>
      </c>
      <c r="E963" s="101" t="str">
        <f>IF(B963="","",('Dados de Entrada'!O953/'Dados de Entrada'!$Q$6)*'Dados de Entrada'!$L$4)</f>
        <v/>
      </c>
      <c r="F963" s="101" t="str">
        <f t="shared" si="84"/>
        <v/>
      </c>
      <c r="G963" s="101" t="str">
        <f>IF(B963="","",VLOOKUP(MONTH(B963),Retiradas!$P$3:$S$14,3,FALSE))</f>
        <v/>
      </c>
      <c r="H963" s="137" t="str">
        <f>IF(B963="","",(VLOOKUP(MONTH(B963),Evaporação!$D$5:$F$16,3,FALSE)/(1000*3600*24*VLOOKUP(MONTH(B963),'Dados de Entrada'!$T$11:$V$22,3,FALSE)))*Simulação!D963)</f>
        <v/>
      </c>
      <c r="I963" s="146"/>
      <c r="J963" s="138" t="str">
        <f>IF(B963="","",(E963+I963-F963-G963-H963)*3600*24*VLOOKUP(MONTH(B963),'Dados de Entrada'!$T$11:$V$22,3,FALSE))</f>
        <v/>
      </c>
      <c r="K963" s="100" t="str">
        <f>IF(B963="","",IF(J963+K962&lt;'Dados de Entrada'!$G$7,IF(Simulação!J963+K962&lt;'Dados de Entrada'!$L$7,'Dados de Entrada'!$L$7,J963+K962),'Dados de Entrada'!$G$7))</f>
        <v/>
      </c>
      <c r="L963" s="101" t="str">
        <f>IF(B963="","",IF(AND(J963&gt;0,K963='Dados de Entrada'!$G$7),(J963/(3600*24*VLOOKUP(MONTH(B963),'Dados de Entrada'!$T$11:$V$22,3,FALSE))),0))</f>
        <v/>
      </c>
      <c r="M963" s="26" t="str">
        <f t="shared" si="85"/>
        <v/>
      </c>
      <c r="N963" s="102" t="str">
        <f>IF(B963="","",IF(K963='Dados de Entrada'!$L$7,1,0))</f>
        <v/>
      </c>
      <c r="O963" s="26" t="str">
        <f t="shared" si="86"/>
        <v/>
      </c>
      <c r="P963" s="110" t="str">
        <f>IF(B963="","",'Dados de Entrada'!$L$7)</f>
        <v/>
      </c>
      <c r="Q963" s="103" t="str">
        <f t="shared" si="82"/>
        <v/>
      </c>
      <c r="U963" s="18"/>
    </row>
    <row r="964" spans="1:21" ht="14.25" customHeight="1" x14ac:dyDescent="0.25">
      <c r="A964" s="18"/>
      <c r="B964" s="99" t="str">
        <f>IF(AND(YEAR('Dados de Entrada'!N954)&gt;=$D$18,YEAR('Dados de Entrada'!N954)&lt;=$D$19),'Dados de Entrada'!N954,"")</f>
        <v/>
      </c>
      <c r="C964" s="100" t="str">
        <f t="shared" si="83"/>
        <v/>
      </c>
      <c r="D964" s="97" t="str">
        <f>IF(B964="","",IFERROR(
INDEX('Dados de Entrada'!$K$13:$K$35,MATCH(C964,'Dados de Entrada'!$J$13:$J$35,0)),
INDEX('Dados de Entrada'!$K$13:$K$35,MATCH(C964,'Dados de Entrada'!$J$13:$J$35,1))+
(C964-INDEX('Dados de Entrada'!$J$13:$J$35,MATCH(C964,'Dados de Entrada'!$J$13:$J$35,1)))*
(INDEX('Dados de Entrada'!$K$13:$K$35,MATCH(C964,'Dados de Entrada'!$J$13:$J$35,1)+1)-INDEX('Dados de Entrada'!$K$13:$K$35,MATCH(C964,'Dados de Entrada'!$J$13:$J$35,1)))/
(INDEX('Dados de Entrada'!$J$13:$J$35,MATCH(C964,'Dados de Entrada'!$J$13:$J$35,1)+1)-INDEX('Dados de Entrada'!$J$13:$J$35,MATCH(C964,'Dados de Entrada'!$J$13:$J$35,1)))
))</f>
        <v/>
      </c>
      <c r="E964" s="101" t="str">
        <f>IF(B964="","",('Dados de Entrada'!O954/'Dados de Entrada'!$Q$6)*'Dados de Entrada'!$L$4)</f>
        <v/>
      </c>
      <c r="F964" s="101" t="str">
        <f t="shared" si="84"/>
        <v/>
      </c>
      <c r="G964" s="101" t="str">
        <f>IF(B964="","",VLOOKUP(MONTH(B964),Retiradas!$P$3:$S$14,3,FALSE))</f>
        <v/>
      </c>
      <c r="H964" s="137" t="str">
        <f>IF(B964="","",(VLOOKUP(MONTH(B964),Evaporação!$D$5:$F$16,3,FALSE)/(1000*3600*24*VLOOKUP(MONTH(B964),'Dados de Entrada'!$T$11:$V$22,3,FALSE)))*Simulação!D964)</f>
        <v/>
      </c>
      <c r="I964" s="146"/>
      <c r="J964" s="138" t="str">
        <f>IF(B964="","",(E964+I964-F964-G964-H964)*3600*24*VLOOKUP(MONTH(B964),'Dados de Entrada'!$T$11:$V$22,3,FALSE))</f>
        <v/>
      </c>
      <c r="K964" s="100" t="str">
        <f>IF(B964="","",IF(J964+K963&lt;'Dados de Entrada'!$G$7,IF(Simulação!J964+K963&lt;'Dados de Entrada'!$L$7,'Dados de Entrada'!$L$7,J964+K963),'Dados de Entrada'!$G$7))</f>
        <v/>
      </c>
      <c r="L964" s="101" t="str">
        <f>IF(B964="","",IF(AND(J964&gt;0,K964='Dados de Entrada'!$G$7),(J964/(3600*24*VLOOKUP(MONTH(B964),'Dados de Entrada'!$T$11:$V$22,3,FALSE))),0))</f>
        <v/>
      </c>
      <c r="M964" s="26" t="str">
        <f t="shared" si="85"/>
        <v/>
      </c>
      <c r="N964" s="102" t="str">
        <f>IF(B964="","",IF(K964='Dados de Entrada'!$L$7,1,0))</f>
        <v/>
      </c>
      <c r="O964" s="26" t="str">
        <f t="shared" si="86"/>
        <v/>
      </c>
      <c r="P964" s="110" t="str">
        <f>IF(B964="","",'Dados de Entrada'!$L$7)</f>
        <v/>
      </c>
      <c r="Q964" s="103" t="str">
        <f t="shared" si="82"/>
        <v/>
      </c>
      <c r="U964" s="18"/>
    </row>
    <row r="965" spans="1:21" ht="14.25" customHeight="1" x14ac:dyDescent="0.25">
      <c r="A965" s="18"/>
      <c r="B965" s="99" t="str">
        <f>IF(AND(YEAR('Dados de Entrada'!N955)&gt;=$D$18,YEAR('Dados de Entrada'!N955)&lt;=$D$19),'Dados de Entrada'!N955,"")</f>
        <v/>
      </c>
      <c r="C965" s="100" t="str">
        <f t="shared" si="83"/>
        <v/>
      </c>
      <c r="D965" s="97" t="str">
        <f>IF(B965="","",IFERROR(
INDEX('Dados de Entrada'!$K$13:$K$35,MATCH(C965,'Dados de Entrada'!$J$13:$J$35,0)),
INDEX('Dados de Entrada'!$K$13:$K$35,MATCH(C965,'Dados de Entrada'!$J$13:$J$35,1))+
(C965-INDEX('Dados de Entrada'!$J$13:$J$35,MATCH(C965,'Dados de Entrada'!$J$13:$J$35,1)))*
(INDEX('Dados de Entrada'!$K$13:$K$35,MATCH(C965,'Dados de Entrada'!$J$13:$J$35,1)+1)-INDEX('Dados de Entrada'!$K$13:$K$35,MATCH(C965,'Dados de Entrada'!$J$13:$J$35,1)))/
(INDEX('Dados de Entrada'!$J$13:$J$35,MATCH(C965,'Dados de Entrada'!$J$13:$J$35,1)+1)-INDEX('Dados de Entrada'!$J$13:$J$35,MATCH(C965,'Dados de Entrada'!$J$13:$J$35,1)))
))</f>
        <v/>
      </c>
      <c r="E965" s="101" t="str">
        <f>IF(B965="","",('Dados de Entrada'!O955/'Dados de Entrada'!$Q$6)*'Dados de Entrada'!$L$4)</f>
        <v/>
      </c>
      <c r="F965" s="101" t="str">
        <f t="shared" si="84"/>
        <v/>
      </c>
      <c r="G965" s="101" t="str">
        <f>IF(B965="","",VLOOKUP(MONTH(B965),Retiradas!$P$3:$S$14,3,FALSE))</f>
        <v/>
      </c>
      <c r="H965" s="137" t="str">
        <f>IF(B965="","",(VLOOKUP(MONTH(B965),Evaporação!$D$5:$F$16,3,FALSE)/(1000*3600*24*VLOOKUP(MONTH(B965),'Dados de Entrada'!$T$11:$V$22,3,FALSE)))*Simulação!D965)</f>
        <v/>
      </c>
      <c r="I965" s="146"/>
      <c r="J965" s="138" t="str">
        <f>IF(B965="","",(E965+I965-F965-G965-H965)*3600*24*VLOOKUP(MONTH(B965),'Dados de Entrada'!$T$11:$V$22,3,FALSE))</f>
        <v/>
      </c>
      <c r="K965" s="100" t="str">
        <f>IF(B965="","",IF(J965+K964&lt;'Dados de Entrada'!$G$7,IF(Simulação!J965+K964&lt;'Dados de Entrada'!$L$7,'Dados de Entrada'!$L$7,J965+K964),'Dados de Entrada'!$G$7))</f>
        <v/>
      </c>
      <c r="L965" s="101" t="str">
        <f>IF(B965="","",IF(AND(J965&gt;0,K965='Dados de Entrada'!$G$7),(J965/(3600*24*VLOOKUP(MONTH(B965),'Dados de Entrada'!$T$11:$V$22,3,FALSE))),0))</f>
        <v/>
      </c>
      <c r="M965" s="26" t="str">
        <f t="shared" si="85"/>
        <v/>
      </c>
      <c r="N965" s="102" t="str">
        <f>IF(B965="","",IF(K965='Dados de Entrada'!$L$7,1,0))</f>
        <v/>
      </c>
      <c r="O965" s="26" t="str">
        <f t="shared" si="86"/>
        <v/>
      </c>
      <c r="P965" s="110" t="str">
        <f>IF(B965="","",'Dados de Entrada'!$L$7)</f>
        <v/>
      </c>
      <c r="Q965" s="103" t="str">
        <f t="shared" si="82"/>
        <v/>
      </c>
      <c r="U965" s="18"/>
    </row>
    <row r="966" spans="1:21" ht="14.25" customHeight="1" x14ac:dyDescent="0.25">
      <c r="A966" s="18"/>
      <c r="B966" s="99" t="str">
        <f>IF(AND(YEAR('Dados de Entrada'!N956)&gt;=$D$18,YEAR('Dados de Entrada'!N956)&lt;=$D$19),'Dados de Entrada'!N956,"")</f>
        <v/>
      </c>
      <c r="C966" s="100" t="str">
        <f t="shared" si="83"/>
        <v/>
      </c>
      <c r="D966" s="97" t="str">
        <f>IF(B966="","",IFERROR(
INDEX('Dados de Entrada'!$K$13:$K$35,MATCH(C966,'Dados de Entrada'!$J$13:$J$35,0)),
INDEX('Dados de Entrada'!$K$13:$K$35,MATCH(C966,'Dados de Entrada'!$J$13:$J$35,1))+
(C966-INDEX('Dados de Entrada'!$J$13:$J$35,MATCH(C966,'Dados de Entrada'!$J$13:$J$35,1)))*
(INDEX('Dados de Entrada'!$K$13:$K$35,MATCH(C966,'Dados de Entrada'!$J$13:$J$35,1)+1)-INDEX('Dados de Entrada'!$K$13:$K$35,MATCH(C966,'Dados de Entrada'!$J$13:$J$35,1)))/
(INDEX('Dados de Entrada'!$J$13:$J$35,MATCH(C966,'Dados de Entrada'!$J$13:$J$35,1)+1)-INDEX('Dados de Entrada'!$J$13:$J$35,MATCH(C966,'Dados de Entrada'!$J$13:$J$35,1)))
))</f>
        <v/>
      </c>
      <c r="E966" s="101" t="str">
        <f>IF(B966="","",('Dados de Entrada'!O956/'Dados de Entrada'!$Q$6)*'Dados de Entrada'!$L$4)</f>
        <v/>
      </c>
      <c r="F966" s="101" t="str">
        <f t="shared" si="84"/>
        <v/>
      </c>
      <c r="G966" s="101" t="str">
        <f>IF(B966="","",VLOOKUP(MONTH(B966),Retiradas!$P$3:$S$14,3,FALSE))</f>
        <v/>
      </c>
      <c r="H966" s="137" t="str">
        <f>IF(B966="","",(VLOOKUP(MONTH(B966),Evaporação!$D$5:$F$16,3,FALSE)/(1000*3600*24*VLOOKUP(MONTH(B966),'Dados de Entrada'!$T$11:$V$22,3,FALSE)))*Simulação!D966)</f>
        <v/>
      </c>
      <c r="I966" s="146"/>
      <c r="J966" s="138" t="str">
        <f>IF(B966="","",(E966+I966-F966-G966-H966)*3600*24*VLOOKUP(MONTH(B966),'Dados de Entrada'!$T$11:$V$22,3,FALSE))</f>
        <v/>
      </c>
      <c r="K966" s="100" t="str">
        <f>IF(B966="","",IF(J966+K965&lt;'Dados de Entrada'!$G$7,IF(Simulação!J966+K965&lt;'Dados de Entrada'!$L$7,'Dados de Entrada'!$L$7,J966+K965),'Dados de Entrada'!$G$7))</f>
        <v/>
      </c>
      <c r="L966" s="101" t="str">
        <f>IF(B966="","",IF(AND(J966&gt;0,K966='Dados de Entrada'!$G$7),(J966/(3600*24*VLOOKUP(MONTH(B966),'Dados de Entrada'!$T$11:$V$22,3,FALSE))),0))</f>
        <v/>
      </c>
      <c r="M966" s="26" t="str">
        <f t="shared" si="85"/>
        <v/>
      </c>
      <c r="N966" s="102" t="str">
        <f>IF(B966="","",IF(K966='Dados de Entrada'!$L$7,1,0))</f>
        <v/>
      </c>
      <c r="O966" s="26" t="str">
        <f t="shared" si="86"/>
        <v/>
      </c>
      <c r="P966" s="110" t="str">
        <f>IF(B966="","",'Dados de Entrada'!$L$7)</f>
        <v/>
      </c>
      <c r="Q966" s="103" t="str">
        <f t="shared" si="82"/>
        <v/>
      </c>
      <c r="U966" s="18"/>
    </row>
    <row r="967" spans="1:21" ht="14.25" customHeight="1" x14ac:dyDescent="0.25">
      <c r="A967" s="18"/>
      <c r="B967" s="99" t="str">
        <f>IF(AND(YEAR('Dados de Entrada'!N957)&gt;=$D$18,YEAR('Dados de Entrada'!N957)&lt;=$D$19),'Dados de Entrada'!N957,"")</f>
        <v/>
      </c>
      <c r="C967" s="100" t="str">
        <f t="shared" si="83"/>
        <v/>
      </c>
      <c r="D967" s="97" t="str">
        <f>IF(B967="","",IFERROR(
INDEX('Dados de Entrada'!$K$13:$K$35,MATCH(C967,'Dados de Entrada'!$J$13:$J$35,0)),
INDEX('Dados de Entrada'!$K$13:$K$35,MATCH(C967,'Dados de Entrada'!$J$13:$J$35,1))+
(C967-INDEX('Dados de Entrada'!$J$13:$J$35,MATCH(C967,'Dados de Entrada'!$J$13:$J$35,1)))*
(INDEX('Dados de Entrada'!$K$13:$K$35,MATCH(C967,'Dados de Entrada'!$J$13:$J$35,1)+1)-INDEX('Dados de Entrada'!$K$13:$K$35,MATCH(C967,'Dados de Entrada'!$J$13:$J$35,1)))/
(INDEX('Dados de Entrada'!$J$13:$J$35,MATCH(C967,'Dados de Entrada'!$J$13:$J$35,1)+1)-INDEX('Dados de Entrada'!$J$13:$J$35,MATCH(C967,'Dados de Entrada'!$J$13:$J$35,1)))
))</f>
        <v/>
      </c>
      <c r="E967" s="101" t="str">
        <f>IF(B967="","",('Dados de Entrada'!O957/'Dados de Entrada'!$Q$6)*'Dados de Entrada'!$L$4)</f>
        <v/>
      </c>
      <c r="F967" s="101" t="str">
        <f t="shared" si="84"/>
        <v/>
      </c>
      <c r="G967" s="101" t="str">
        <f>IF(B967="","",VLOOKUP(MONTH(B967),Retiradas!$P$3:$S$14,3,FALSE))</f>
        <v/>
      </c>
      <c r="H967" s="137" t="str">
        <f>IF(B967="","",(VLOOKUP(MONTH(B967),Evaporação!$D$5:$F$16,3,FALSE)/(1000*3600*24*VLOOKUP(MONTH(B967),'Dados de Entrada'!$T$11:$V$22,3,FALSE)))*Simulação!D967)</f>
        <v/>
      </c>
      <c r="I967" s="146"/>
      <c r="J967" s="138" t="str">
        <f>IF(B967="","",(E967+I967-F967-G967-H967)*3600*24*VLOOKUP(MONTH(B967),'Dados de Entrada'!$T$11:$V$22,3,FALSE))</f>
        <v/>
      </c>
      <c r="K967" s="100" t="str">
        <f>IF(B967="","",IF(J967+K966&lt;'Dados de Entrada'!$G$7,IF(Simulação!J967+K966&lt;'Dados de Entrada'!$L$7,'Dados de Entrada'!$L$7,J967+K966),'Dados de Entrada'!$G$7))</f>
        <v/>
      </c>
      <c r="L967" s="101" t="str">
        <f>IF(B967="","",IF(AND(J967&gt;0,K967='Dados de Entrada'!$G$7),(J967/(3600*24*VLOOKUP(MONTH(B967),'Dados de Entrada'!$T$11:$V$22,3,FALSE))),0))</f>
        <v/>
      </c>
      <c r="M967" s="26" t="str">
        <f t="shared" si="85"/>
        <v/>
      </c>
      <c r="N967" s="102" t="str">
        <f>IF(B967="","",IF(K967='Dados de Entrada'!$L$7,1,0))</f>
        <v/>
      </c>
      <c r="O967" s="26" t="str">
        <f t="shared" si="86"/>
        <v/>
      </c>
      <c r="P967" s="110" t="str">
        <f>IF(B967="","",'Dados de Entrada'!$L$7)</f>
        <v/>
      </c>
      <c r="Q967" s="103" t="str">
        <f t="shared" si="82"/>
        <v/>
      </c>
      <c r="U967" s="18"/>
    </row>
    <row r="968" spans="1:21" ht="14.25" customHeight="1" x14ac:dyDescent="0.25">
      <c r="A968" s="18"/>
      <c r="B968" s="99" t="str">
        <f>IF(AND(YEAR('Dados de Entrada'!N958)&gt;=$D$18,YEAR('Dados de Entrada'!N958)&lt;=$D$19),'Dados de Entrada'!N958,"")</f>
        <v/>
      </c>
      <c r="C968" s="100" t="str">
        <f t="shared" si="83"/>
        <v/>
      </c>
      <c r="D968" s="97" t="str">
        <f>IF(B968="","",IFERROR(
INDEX('Dados de Entrada'!$K$13:$K$35,MATCH(C968,'Dados de Entrada'!$J$13:$J$35,0)),
INDEX('Dados de Entrada'!$K$13:$K$35,MATCH(C968,'Dados de Entrada'!$J$13:$J$35,1))+
(C968-INDEX('Dados de Entrada'!$J$13:$J$35,MATCH(C968,'Dados de Entrada'!$J$13:$J$35,1)))*
(INDEX('Dados de Entrada'!$K$13:$K$35,MATCH(C968,'Dados de Entrada'!$J$13:$J$35,1)+1)-INDEX('Dados de Entrada'!$K$13:$K$35,MATCH(C968,'Dados de Entrada'!$J$13:$J$35,1)))/
(INDEX('Dados de Entrada'!$J$13:$J$35,MATCH(C968,'Dados de Entrada'!$J$13:$J$35,1)+1)-INDEX('Dados de Entrada'!$J$13:$J$35,MATCH(C968,'Dados de Entrada'!$J$13:$J$35,1)))
))</f>
        <v/>
      </c>
      <c r="E968" s="101" t="str">
        <f>IF(B968="","",('Dados de Entrada'!O958/'Dados de Entrada'!$Q$6)*'Dados de Entrada'!$L$4)</f>
        <v/>
      </c>
      <c r="F968" s="101" t="str">
        <f t="shared" si="84"/>
        <v/>
      </c>
      <c r="G968" s="101" t="str">
        <f>IF(B968="","",VLOOKUP(MONTH(B968),Retiradas!$P$3:$S$14,3,FALSE))</f>
        <v/>
      </c>
      <c r="H968" s="137" t="str">
        <f>IF(B968="","",(VLOOKUP(MONTH(B968),Evaporação!$D$5:$F$16,3,FALSE)/(1000*3600*24*VLOOKUP(MONTH(B968),'Dados de Entrada'!$T$11:$V$22,3,FALSE)))*Simulação!D968)</f>
        <v/>
      </c>
      <c r="I968" s="146"/>
      <c r="J968" s="138" t="str">
        <f>IF(B968="","",(E968+I968-F968-G968-H968)*3600*24*VLOOKUP(MONTH(B968),'Dados de Entrada'!$T$11:$V$22,3,FALSE))</f>
        <v/>
      </c>
      <c r="K968" s="100" t="str">
        <f>IF(B968="","",IF(J968+K967&lt;'Dados de Entrada'!$G$7,IF(Simulação!J968+K967&lt;'Dados de Entrada'!$L$7,'Dados de Entrada'!$L$7,J968+K967),'Dados de Entrada'!$G$7))</f>
        <v/>
      </c>
      <c r="L968" s="101" t="str">
        <f>IF(B968="","",IF(AND(J968&gt;0,K968='Dados de Entrada'!$G$7),(J968/(3600*24*VLOOKUP(MONTH(B968),'Dados de Entrada'!$T$11:$V$22,3,FALSE))),0))</f>
        <v/>
      </c>
      <c r="M968" s="26" t="str">
        <f t="shared" si="85"/>
        <v/>
      </c>
      <c r="N968" s="102" t="str">
        <f>IF(B968="","",IF(K968='Dados de Entrada'!$L$7,1,0))</f>
        <v/>
      </c>
      <c r="O968" s="26" t="str">
        <f t="shared" si="86"/>
        <v/>
      </c>
      <c r="P968" s="110" t="str">
        <f>IF(B968="","",'Dados de Entrada'!$L$7)</f>
        <v/>
      </c>
      <c r="Q968" s="103" t="str">
        <f t="shared" si="82"/>
        <v/>
      </c>
      <c r="U968" s="18"/>
    </row>
    <row r="969" spans="1:21" ht="14.25" customHeight="1" x14ac:dyDescent="0.25">
      <c r="A969" s="18"/>
      <c r="B969" s="99" t="str">
        <f>IF(AND(YEAR('Dados de Entrada'!N959)&gt;=$D$18,YEAR('Dados de Entrada'!N959)&lt;=$D$19),'Dados de Entrada'!N959,"")</f>
        <v/>
      </c>
      <c r="C969" s="100" t="str">
        <f t="shared" si="83"/>
        <v/>
      </c>
      <c r="D969" s="97" t="str">
        <f>IF(B969="","",IFERROR(
INDEX('Dados de Entrada'!$K$13:$K$35,MATCH(C969,'Dados de Entrada'!$J$13:$J$35,0)),
INDEX('Dados de Entrada'!$K$13:$K$35,MATCH(C969,'Dados de Entrada'!$J$13:$J$35,1))+
(C969-INDEX('Dados de Entrada'!$J$13:$J$35,MATCH(C969,'Dados de Entrada'!$J$13:$J$35,1)))*
(INDEX('Dados de Entrada'!$K$13:$K$35,MATCH(C969,'Dados de Entrada'!$J$13:$J$35,1)+1)-INDEX('Dados de Entrada'!$K$13:$K$35,MATCH(C969,'Dados de Entrada'!$J$13:$J$35,1)))/
(INDEX('Dados de Entrada'!$J$13:$J$35,MATCH(C969,'Dados de Entrada'!$J$13:$J$35,1)+1)-INDEX('Dados de Entrada'!$J$13:$J$35,MATCH(C969,'Dados de Entrada'!$J$13:$J$35,1)))
))</f>
        <v/>
      </c>
      <c r="E969" s="101" t="str">
        <f>IF(B969="","",('Dados de Entrada'!O959/'Dados de Entrada'!$Q$6)*'Dados de Entrada'!$L$4)</f>
        <v/>
      </c>
      <c r="F969" s="101" t="str">
        <f t="shared" si="84"/>
        <v/>
      </c>
      <c r="G969" s="101" t="str">
        <f>IF(B969="","",VLOOKUP(MONTH(B969),Retiradas!$P$3:$S$14,3,FALSE))</f>
        <v/>
      </c>
      <c r="H969" s="137" t="str">
        <f>IF(B969="","",(VLOOKUP(MONTH(B969),Evaporação!$D$5:$F$16,3,FALSE)/(1000*3600*24*VLOOKUP(MONTH(B969),'Dados de Entrada'!$T$11:$V$22,3,FALSE)))*Simulação!D969)</f>
        <v/>
      </c>
      <c r="I969" s="146"/>
      <c r="J969" s="138" t="str">
        <f>IF(B969="","",(E969+I969-F969-G969-H969)*3600*24*VLOOKUP(MONTH(B969),'Dados de Entrada'!$T$11:$V$22,3,FALSE))</f>
        <v/>
      </c>
      <c r="K969" s="100" t="str">
        <f>IF(B969="","",IF(J969+K968&lt;'Dados de Entrada'!$G$7,IF(Simulação!J969+K968&lt;'Dados de Entrada'!$L$7,'Dados de Entrada'!$L$7,J969+K968),'Dados de Entrada'!$G$7))</f>
        <v/>
      </c>
      <c r="L969" s="101" t="str">
        <f>IF(B969="","",IF(AND(J969&gt;0,K969='Dados de Entrada'!$G$7),(J969/(3600*24*VLOOKUP(MONTH(B969),'Dados de Entrada'!$T$11:$V$22,3,FALSE))),0))</f>
        <v/>
      </c>
      <c r="M969" s="26" t="str">
        <f t="shared" si="85"/>
        <v/>
      </c>
      <c r="N969" s="102" t="str">
        <f>IF(B969="","",IF(K969='Dados de Entrada'!$L$7,1,0))</f>
        <v/>
      </c>
      <c r="O969" s="26" t="str">
        <f t="shared" si="86"/>
        <v/>
      </c>
      <c r="P969" s="110" t="str">
        <f>IF(B969="","",'Dados de Entrada'!$L$7)</f>
        <v/>
      </c>
      <c r="Q969" s="103" t="str">
        <f t="shared" si="82"/>
        <v/>
      </c>
      <c r="U969" s="18"/>
    </row>
    <row r="970" spans="1:21" ht="14.25" customHeight="1" x14ac:dyDescent="0.25">
      <c r="A970" s="18"/>
      <c r="B970" s="99" t="str">
        <f>IF(AND(YEAR('Dados de Entrada'!N960)&gt;=$D$18,YEAR('Dados de Entrada'!N960)&lt;=$D$19),'Dados de Entrada'!N960,"")</f>
        <v/>
      </c>
      <c r="C970" s="100" t="str">
        <f t="shared" si="83"/>
        <v/>
      </c>
      <c r="D970" s="97" t="str">
        <f>IF(B970="","",IFERROR(
INDEX('Dados de Entrada'!$K$13:$K$35,MATCH(C970,'Dados de Entrada'!$J$13:$J$35,0)),
INDEX('Dados de Entrada'!$K$13:$K$35,MATCH(C970,'Dados de Entrada'!$J$13:$J$35,1))+
(C970-INDEX('Dados de Entrada'!$J$13:$J$35,MATCH(C970,'Dados de Entrada'!$J$13:$J$35,1)))*
(INDEX('Dados de Entrada'!$K$13:$K$35,MATCH(C970,'Dados de Entrada'!$J$13:$J$35,1)+1)-INDEX('Dados de Entrada'!$K$13:$K$35,MATCH(C970,'Dados de Entrada'!$J$13:$J$35,1)))/
(INDEX('Dados de Entrada'!$J$13:$J$35,MATCH(C970,'Dados de Entrada'!$J$13:$J$35,1)+1)-INDEX('Dados de Entrada'!$J$13:$J$35,MATCH(C970,'Dados de Entrada'!$J$13:$J$35,1)))
))</f>
        <v/>
      </c>
      <c r="E970" s="101" t="str">
        <f>IF(B970="","",('Dados de Entrada'!O960/'Dados de Entrada'!$Q$6)*'Dados de Entrada'!$L$4)</f>
        <v/>
      </c>
      <c r="F970" s="101" t="str">
        <f t="shared" si="84"/>
        <v/>
      </c>
      <c r="G970" s="101" t="str">
        <f>IF(B970="","",VLOOKUP(MONTH(B970),Retiradas!$P$3:$S$14,3,FALSE))</f>
        <v/>
      </c>
      <c r="H970" s="137" t="str">
        <f>IF(B970="","",(VLOOKUP(MONTH(B970),Evaporação!$D$5:$F$16,3,FALSE)/(1000*3600*24*VLOOKUP(MONTH(B970),'Dados de Entrada'!$T$11:$V$22,3,FALSE)))*Simulação!D970)</f>
        <v/>
      </c>
      <c r="I970" s="146"/>
      <c r="J970" s="138" t="str">
        <f>IF(B970="","",(E970+I970-F970-G970-H970)*3600*24*VLOOKUP(MONTH(B970),'Dados de Entrada'!$T$11:$V$22,3,FALSE))</f>
        <v/>
      </c>
      <c r="K970" s="100" t="str">
        <f>IF(B970="","",IF(J970+K969&lt;'Dados de Entrada'!$G$7,IF(Simulação!J970+K969&lt;'Dados de Entrada'!$L$7,'Dados de Entrada'!$L$7,J970+K969),'Dados de Entrada'!$G$7))</f>
        <v/>
      </c>
      <c r="L970" s="101" t="str">
        <f>IF(B970="","",IF(AND(J970&gt;0,K970='Dados de Entrada'!$G$7),(J970/(3600*24*VLOOKUP(MONTH(B970),'Dados de Entrada'!$T$11:$V$22,3,FALSE))),0))</f>
        <v/>
      </c>
      <c r="M970" s="26" t="str">
        <f t="shared" si="85"/>
        <v/>
      </c>
      <c r="N970" s="102" t="str">
        <f>IF(B970="","",IF(K970='Dados de Entrada'!$L$7,1,0))</f>
        <v/>
      </c>
      <c r="O970" s="26" t="str">
        <f t="shared" si="86"/>
        <v/>
      </c>
      <c r="P970" s="110" t="str">
        <f>IF(B970="","",'Dados de Entrada'!$L$7)</f>
        <v/>
      </c>
      <c r="Q970" s="103" t="str">
        <f t="shared" si="82"/>
        <v/>
      </c>
      <c r="U970" s="18"/>
    </row>
    <row r="971" spans="1:21" ht="14.25" customHeight="1" x14ac:dyDescent="0.25">
      <c r="A971" s="18"/>
      <c r="B971" s="99" t="str">
        <f>IF(AND(YEAR('Dados de Entrada'!N961)&gt;=$D$18,YEAR('Dados de Entrada'!N961)&lt;=$D$19),'Dados de Entrada'!N961,"")</f>
        <v/>
      </c>
      <c r="C971" s="100" t="str">
        <f t="shared" si="83"/>
        <v/>
      </c>
      <c r="D971" s="97" t="str">
        <f>IF(B971="","",IFERROR(
INDEX('Dados de Entrada'!$K$13:$K$35,MATCH(C971,'Dados de Entrada'!$J$13:$J$35,0)),
INDEX('Dados de Entrada'!$K$13:$K$35,MATCH(C971,'Dados de Entrada'!$J$13:$J$35,1))+
(C971-INDEX('Dados de Entrada'!$J$13:$J$35,MATCH(C971,'Dados de Entrada'!$J$13:$J$35,1)))*
(INDEX('Dados de Entrada'!$K$13:$K$35,MATCH(C971,'Dados de Entrada'!$J$13:$J$35,1)+1)-INDEX('Dados de Entrada'!$K$13:$K$35,MATCH(C971,'Dados de Entrada'!$J$13:$J$35,1)))/
(INDEX('Dados de Entrada'!$J$13:$J$35,MATCH(C971,'Dados de Entrada'!$J$13:$J$35,1)+1)-INDEX('Dados de Entrada'!$J$13:$J$35,MATCH(C971,'Dados de Entrada'!$J$13:$J$35,1)))
))</f>
        <v/>
      </c>
      <c r="E971" s="101" t="str">
        <f>IF(B971="","",('Dados de Entrada'!O961/'Dados de Entrada'!$Q$6)*'Dados de Entrada'!$L$4)</f>
        <v/>
      </c>
      <c r="F971" s="101" t="str">
        <f t="shared" si="84"/>
        <v/>
      </c>
      <c r="G971" s="101" t="str">
        <f>IF(B971="","",VLOOKUP(MONTH(B971),Retiradas!$P$3:$S$14,3,FALSE))</f>
        <v/>
      </c>
      <c r="H971" s="137" t="str">
        <f>IF(B971="","",(VLOOKUP(MONTH(B971),Evaporação!$D$5:$F$16,3,FALSE)/(1000*3600*24*VLOOKUP(MONTH(B971),'Dados de Entrada'!$T$11:$V$22,3,FALSE)))*Simulação!D971)</f>
        <v/>
      </c>
      <c r="I971" s="146"/>
      <c r="J971" s="138" t="str">
        <f>IF(B971="","",(E971+I971-F971-G971-H971)*3600*24*VLOOKUP(MONTH(B971),'Dados de Entrada'!$T$11:$V$22,3,FALSE))</f>
        <v/>
      </c>
      <c r="K971" s="100" t="str">
        <f>IF(B971="","",IF(J971+K970&lt;'Dados de Entrada'!$G$7,IF(Simulação!J971+K970&lt;'Dados de Entrada'!$L$7,'Dados de Entrada'!$L$7,J971+K970),'Dados de Entrada'!$G$7))</f>
        <v/>
      </c>
      <c r="L971" s="101" t="str">
        <f>IF(B971="","",IF(AND(J971&gt;0,K971='Dados de Entrada'!$G$7),(J971/(3600*24*VLOOKUP(MONTH(B971),'Dados de Entrada'!$T$11:$V$22,3,FALSE))),0))</f>
        <v/>
      </c>
      <c r="M971" s="26" t="str">
        <f t="shared" si="85"/>
        <v/>
      </c>
      <c r="N971" s="102" t="str">
        <f>IF(B971="","",IF(K971='Dados de Entrada'!$L$7,1,0))</f>
        <v/>
      </c>
      <c r="O971" s="26" t="str">
        <f t="shared" si="86"/>
        <v/>
      </c>
      <c r="P971" s="110" t="str">
        <f>IF(B971="","",'Dados de Entrada'!$L$7)</f>
        <v/>
      </c>
      <c r="Q971" s="103" t="str">
        <f t="shared" si="82"/>
        <v/>
      </c>
      <c r="U971" s="18"/>
    </row>
    <row r="972" spans="1:21" ht="14.25" customHeight="1" x14ac:dyDescent="0.25">
      <c r="A972" s="18"/>
      <c r="B972" s="99" t="str">
        <f>IF(AND(YEAR('Dados de Entrada'!N962)&gt;=$D$18,YEAR('Dados de Entrada'!N962)&lt;=$D$19),'Dados de Entrada'!N962,"")</f>
        <v/>
      </c>
      <c r="C972" s="100" t="str">
        <f t="shared" si="83"/>
        <v/>
      </c>
      <c r="D972" s="97" t="str">
        <f>IF(B972="","",IFERROR(
INDEX('Dados de Entrada'!$K$13:$K$35,MATCH(C972,'Dados de Entrada'!$J$13:$J$35,0)),
INDEX('Dados de Entrada'!$K$13:$K$35,MATCH(C972,'Dados de Entrada'!$J$13:$J$35,1))+
(C972-INDEX('Dados de Entrada'!$J$13:$J$35,MATCH(C972,'Dados de Entrada'!$J$13:$J$35,1)))*
(INDEX('Dados de Entrada'!$K$13:$K$35,MATCH(C972,'Dados de Entrada'!$J$13:$J$35,1)+1)-INDEX('Dados de Entrada'!$K$13:$K$35,MATCH(C972,'Dados de Entrada'!$J$13:$J$35,1)))/
(INDEX('Dados de Entrada'!$J$13:$J$35,MATCH(C972,'Dados de Entrada'!$J$13:$J$35,1)+1)-INDEX('Dados de Entrada'!$J$13:$J$35,MATCH(C972,'Dados de Entrada'!$J$13:$J$35,1)))
))</f>
        <v/>
      </c>
      <c r="E972" s="101" t="str">
        <f>IF(B972="","",('Dados de Entrada'!O962/'Dados de Entrada'!$Q$6)*'Dados de Entrada'!$L$4)</f>
        <v/>
      </c>
      <c r="F972" s="101" t="str">
        <f t="shared" si="84"/>
        <v/>
      </c>
      <c r="G972" s="101" t="str">
        <f>IF(B972="","",VLOOKUP(MONTH(B972),Retiradas!$P$3:$S$14,3,FALSE))</f>
        <v/>
      </c>
      <c r="H972" s="137" t="str">
        <f>IF(B972="","",(VLOOKUP(MONTH(B972),Evaporação!$D$5:$F$16,3,FALSE)/(1000*3600*24*VLOOKUP(MONTH(B972),'Dados de Entrada'!$T$11:$V$22,3,FALSE)))*Simulação!D972)</f>
        <v/>
      </c>
      <c r="I972" s="146"/>
      <c r="J972" s="138" t="str">
        <f>IF(B972="","",(E972+I972-F972-G972-H972)*3600*24*VLOOKUP(MONTH(B972),'Dados de Entrada'!$T$11:$V$22,3,FALSE))</f>
        <v/>
      </c>
      <c r="K972" s="100" t="str">
        <f>IF(B972="","",IF(J972+K971&lt;'Dados de Entrada'!$G$7,IF(Simulação!J972+K971&lt;'Dados de Entrada'!$L$7,'Dados de Entrada'!$L$7,J972+K971),'Dados de Entrada'!$G$7))</f>
        <v/>
      </c>
      <c r="L972" s="101" t="str">
        <f>IF(B972="","",IF(AND(J972&gt;0,K972='Dados de Entrada'!$G$7),(J972/(3600*24*VLOOKUP(MONTH(B972),'Dados de Entrada'!$T$11:$V$22,3,FALSE))),0))</f>
        <v/>
      </c>
      <c r="M972" s="26" t="str">
        <f t="shared" si="85"/>
        <v/>
      </c>
      <c r="N972" s="102" t="str">
        <f>IF(B972="","",IF(K972='Dados de Entrada'!$L$7,1,0))</f>
        <v/>
      </c>
      <c r="O972" s="26" t="str">
        <f t="shared" si="86"/>
        <v/>
      </c>
      <c r="P972" s="110" t="str">
        <f>IF(B972="","",'Dados de Entrada'!$L$7)</f>
        <v/>
      </c>
      <c r="Q972" s="103" t="str">
        <f t="shared" si="82"/>
        <v/>
      </c>
      <c r="U972" s="18"/>
    </row>
    <row r="973" spans="1:21" ht="14.25" customHeight="1" x14ac:dyDescent="0.25">
      <c r="A973" s="18"/>
      <c r="B973" s="99" t="str">
        <f>IF(AND(YEAR('Dados de Entrada'!N963)&gt;=$D$18,YEAR('Dados de Entrada'!N963)&lt;=$D$19),'Dados de Entrada'!N963,"")</f>
        <v/>
      </c>
      <c r="C973" s="100" t="str">
        <f t="shared" si="83"/>
        <v/>
      </c>
      <c r="D973" s="97" t="str">
        <f>IF(B973="","",IFERROR(
INDEX('Dados de Entrada'!$K$13:$K$35,MATCH(C973,'Dados de Entrada'!$J$13:$J$35,0)),
INDEX('Dados de Entrada'!$K$13:$K$35,MATCH(C973,'Dados de Entrada'!$J$13:$J$35,1))+
(C973-INDEX('Dados de Entrada'!$J$13:$J$35,MATCH(C973,'Dados de Entrada'!$J$13:$J$35,1)))*
(INDEX('Dados de Entrada'!$K$13:$K$35,MATCH(C973,'Dados de Entrada'!$J$13:$J$35,1)+1)-INDEX('Dados de Entrada'!$K$13:$K$35,MATCH(C973,'Dados de Entrada'!$J$13:$J$35,1)))/
(INDEX('Dados de Entrada'!$J$13:$J$35,MATCH(C973,'Dados de Entrada'!$J$13:$J$35,1)+1)-INDEX('Dados de Entrada'!$J$13:$J$35,MATCH(C973,'Dados de Entrada'!$J$13:$J$35,1)))
))</f>
        <v/>
      </c>
      <c r="E973" s="101" t="str">
        <f>IF(B973="","",('Dados de Entrada'!O963/'Dados de Entrada'!$Q$6)*'Dados de Entrada'!$L$4)</f>
        <v/>
      </c>
      <c r="F973" s="101" t="str">
        <f t="shared" si="84"/>
        <v/>
      </c>
      <c r="G973" s="101" t="str">
        <f>IF(B973="","",VLOOKUP(MONTH(B973),Retiradas!$P$3:$S$14,3,FALSE))</f>
        <v/>
      </c>
      <c r="H973" s="137" t="str">
        <f>IF(B973="","",(VLOOKUP(MONTH(B973),Evaporação!$D$5:$F$16,3,FALSE)/(1000*3600*24*VLOOKUP(MONTH(B973),'Dados de Entrada'!$T$11:$V$22,3,FALSE)))*Simulação!D973)</f>
        <v/>
      </c>
      <c r="I973" s="146"/>
      <c r="J973" s="138" t="str">
        <f>IF(B973="","",(E973+I973-F973-G973-H973)*3600*24*VLOOKUP(MONTH(B973),'Dados de Entrada'!$T$11:$V$22,3,FALSE))</f>
        <v/>
      </c>
      <c r="K973" s="100" t="str">
        <f>IF(B973="","",IF(J973+K972&lt;'Dados de Entrada'!$G$7,IF(Simulação!J973+K972&lt;'Dados de Entrada'!$L$7,'Dados de Entrada'!$L$7,J973+K972),'Dados de Entrada'!$G$7))</f>
        <v/>
      </c>
      <c r="L973" s="101" t="str">
        <f>IF(B973="","",IF(AND(J973&gt;0,K973='Dados de Entrada'!$G$7),(J973/(3600*24*VLOOKUP(MONTH(B973),'Dados de Entrada'!$T$11:$V$22,3,FALSE))),0))</f>
        <v/>
      </c>
      <c r="M973" s="26" t="str">
        <f t="shared" si="85"/>
        <v/>
      </c>
      <c r="N973" s="102" t="str">
        <f>IF(B973="","",IF(K973='Dados de Entrada'!$L$7,1,0))</f>
        <v/>
      </c>
      <c r="O973" s="26" t="str">
        <f t="shared" si="86"/>
        <v/>
      </c>
      <c r="P973" s="110" t="str">
        <f>IF(B973="","",'Dados de Entrada'!$L$7)</f>
        <v/>
      </c>
      <c r="Q973" s="103" t="str">
        <f t="shared" si="82"/>
        <v/>
      </c>
      <c r="U973" s="18"/>
    </row>
    <row r="974" spans="1:21" ht="14.25" customHeight="1" x14ac:dyDescent="0.25">
      <c r="A974" s="18"/>
      <c r="B974" s="99" t="str">
        <f>IF(AND(YEAR('Dados de Entrada'!N964)&gt;=$D$18,YEAR('Dados de Entrada'!N964)&lt;=$D$19),'Dados de Entrada'!N964,"")</f>
        <v/>
      </c>
      <c r="C974" s="100" t="str">
        <f t="shared" si="83"/>
        <v/>
      </c>
      <c r="D974" s="97" t="str">
        <f>IF(B974="","",IFERROR(
INDEX('Dados de Entrada'!$K$13:$K$35,MATCH(C974,'Dados de Entrada'!$J$13:$J$35,0)),
INDEX('Dados de Entrada'!$K$13:$K$35,MATCH(C974,'Dados de Entrada'!$J$13:$J$35,1))+
(C974-INDEX('Dados de Entrada'!$J$13:$J$35,MATCH(C974,'Dados de Entrada'!$J$13:$J$35,1)))*
(INDEX('Dados de Entrada'!$K$13:$K$35,MATCH(C974,'Dados de Entrada'!$J$13:$J$35,1)+1)-INDEX('Dados de Entrada'!$K$13:$K$35,MATCH(C974,'Dados de Entrada'!$J$13:$J$35,1)))/
(INDEX('Dados de Entrada'!$J$13:$J$35,MATCH(C974,'Dados de Entrada'!$J$13:$J$35,1)+1)-INDEX('Dados de Entrada'!$J$13:$J$35,MATCH(C974,'Dados de Entrada'!$J$13:$J$35,1)))
))</f>
        <v/>
      </c>
      <c r="E974" s="101" t="str">
        <f>IF(B974="","",('Dados de Entrada'!O964/'Dados de Entrada'!$Q$6)*'Dados de Entrada'!$L$4)</f>
        <v/>
      </c>
      <c r="F974" s="101" t="str">
        <f t="shared" si="84"/>
        <v/>
      </c>
      <c r="G974" s="101" t="str">
        <f>IF(B974="","",VLOOKUP(MONTH(B974),Retiradas!$P$3:$S$14,3,FALSE))</f>
        <v/>
      </c>
      <c r="H974" s="137" t="str">
        <f>IF(B974="","",(VLOOKUP(MONTH(B974),Evaporação!$D$5:$F$16,3,FALSE)/(1000*3600*24*VLOOKUP(MONTH(B974),'Dados de Entrada'!$T$11:$V$22,3,FALSE)))*Simulação!D974)</f>
        <v/>
      </c>
      <c r="I974" s="146"/>
      <c r="J974" s="138" t="str">
        <f>IF(B974="","",(E974+I974-F974-G974-H974)*3600*24*VLOOKUP(MONTH(B974),'Dados de Entrada'!$T$11:$V$22,3,FALSE))</f>
        <v/>
      </c>
      <c r="K974" s="100" t="str">
        <f>IF(B974="","",IF(J974+K973&lt;'Dados de Entrada'!$G$7,IF(Simulação!J974+K973&lt;'Dados de Entrada'!$L$7,'Dados de Entrada'!$L$7,J974+K973),'Dados de Entrada'!$G$7))</f>
        <v/>
      </c>
      <c r="L974" s="101" t="str">
        <f>IF(B974="","",IF(AND(J974&gt;0,K974='Dados de Entrada'!$G$7),(J974/(3600*24*VLOOKUP(MONTH(B974),'Dados de Entrada'!$T$11:$V$22,3,FALSE))),0))</f>
        <v/>
      </c>
      <c r="M974" s="26" t="str">
        <f t="shared" si="85"/>
        <v/>
      </c>
      <c r="N974" s="102" t="str">
        <f>IF(B974="","",IF(K974='Dados de Entrada'!$L$7,1,0))</f>
        <v/>
      </c>
      <c r="O974" s="26" t="str">
        <f t="shared" si="86"/>
        <v/>
      </c>
      <c r="P974" s="110" t="str">
        <f>IF(B974="","",'Dados de Entrada'!$L$7)</f>
        <v/>
      </c>
      <c r="Q974" s="103" t="str">
        <f t="shared" si="82"/>
        <v/>
      </c>
      <c r="U974" s="18"/>
    </row>
    <row r="975" spans="1:21" ht="14.25" customHeight="1" x14ac:dyDescent="0.25">
      <c r="A975" s="18"/>
      <c r="B975" s="99" t="str">
        <f>IF(AND(YEAR('Dados de Entrada'!N965)&gt;=$D$18,YEAR('Dados de Entrada'!N965)&lt;=$D$19),'Dados de Entrada'!N965,"")</f>
        <v/>
      </c>
      <c r="C975" s="100" t="str">
        <f t="shared" si="83"/>
        <v/>
      </c>
      <c r="D975" s="97" t="str">
        <f>IF(B975="","",IFERROR(
INDEX('Dados de Entrada'!$K$13:$K$35,MATCH(C975,'Dados de Entrada'!$J$13:$J$35,0)),
INDEX('Dados de Entrada'!$K$13:$K$35,MATCH(C975,'Dados de Entrada'!$J$13:$J$35,1))+
(C975-INDEX('Dados de Entrada'!$J$13:$J$35,MATCH(C975,'Dados de Entrada'!$J$13:$J$35,1)))*
(INDEX('Dados de Entrada'!$K$13:$K$35,MATCH(C975,'Dados de Entrada'!$J$13:$J$35,1)+1)-INDEX('Dados de Entrada'!$K$13:$K$35,MATCH(C975,'Dados de Entrada'!$J$13:$J$35,1)))/
(INDEX('Dados de Entrada'!$J$13:$J$35,MATCH(C975,'Dados de Entrada'!$J$13:$J$35,1)+1)-INDEX('Dados de Entrada'!$J$13:$J$35,MATCH(C975,'Dados de Entrada'!$J$13:$J$35,1)))
))</f>
        <v/>
      </c>
      <c r="E975" s="101" t="str">
        <f>IF(B975="","",('Dados de Entrada'!O965/'Dados de Entrada'!$Q$6)*'Dados de Entrada'!$L$4)</f>
        <v/>
      </c>
      <c r="F975" s="101" t="str">
        <f t="shared" si="84"/>
        <v/>
      </c>
      <c r="G975" s="101" t="str">
        <f>IF(B975="","",VLOOKUP(MONTH(B975),Retiradas!$P$3:$S$14,3,FALSE))</f>
        <v/>
      </c>
      <c r="H975" s="137" t="str">
        <f>IF(B975="","",(VLOOKUP(MONTH(B975),Evaporação!$D$5:$F$16,3,FALSE)/(1000*3600*24*VLOOKUP(MONTH(B975),'Dados de Entrada'!$T$11:$V$22,3,FALSE)))*Simulação!D975)</f>
        <v/>
      </c>
      <c r="I975" s="146"/>
      <c r="J975" s="138" t="str">
        <f>IF(B975="","",(E975+I975-F975-G975-H975)*3600*24*VLOOKUP(MONTH(B975),'Dados de Entrada'!$T$11:$V$22,3,FALSE))</f>
        <v/>
      </c>
      <c r="K975" s="100" t="str">
        <f>IF(B975="","",IF(J975+K974&lt;'Dados de Entrada'!$G$7,IF(Simulação!J975+K974&lt;'Dados de Entrada'!$L$7,'Dados de Entrada'!$L$7,J975+K974),'Dados de Entrada'!$G$7))</f>
        <v/>
      </c>
      <c r="L975" s="101" t="str">
        <f>IF(B975="","",IF(AND(J975&gt;0,K975='Dados de Entrada'!$G$7),(J975/(3600*24*VLOOKUP(MONTH(B975),'Dados de Entrada'!$T$11:$V$22,3,FALSE))),0))</f>
        <v/>
      </c>
      <c r="M975" s="26" t="str">
        <f t="shared" si="85"/>
        <v/>
      </c>
      <c r="N975" s="102" t="str">
        <f>IF(B975="","",IF(K975='Dados de Entrada'!$L$7,1,0))</f>
        <v/>
      </c>
      <c r="O975" s="26" t="str">
        <f t="shared" si="86"/>
        <v/>
      </c>
      <c r="P975" s="110" t="str">
        <f>IF(B975="","",'Dados de Entrada'!$L$7)</f>
        <v/>
      </c>
      <c r="Q975" s="103" t="str">
        <f t="shared" si="82"/>
        <v/>
      </c>
      <c r="U975" s="18"/>
    </row>
    <row r="976" spans="1:21" ht="14.25" customHeight="1" x14ac:dyDescent="0.25">
      <c r="A976" s="18"/>
      <c r="B976" s="99" t="str">
        <f>IF(AND(YEAR('Dados de Entrada'!N966)&gt;=$D$18,YEAR('Dados de Entrada'!N966)&lt;=$D$19),'Dados de Entrada'!N966,"")</f>
        <v/>
      </c>
      <c r="C976" s="100" t="str">
        <f t="shared" si="83"/>
        <v/>
      </c>
      <c r="D976" s="97" t="str">
        <f>IF(B976="","",IFERROR(
INDEX('Dados de Entrada'!$K$13:$K$35,MATCH(C976,'Dados de Entrada'!$J$13:$J$35,0)),
INDEX('Dados de Entrada'!$K$13:$K$35,MATCH(C976,'Dados de Entrada'!$J$13:$J$35,1))+
(C976-INDEX('Dados de Entrada'!$J$13:$J$35,MATCH(C976,'Dados de Entrada'!$J$13:$J$35,1)))*
(INDEX('Dados de Entrada'!$K$13:$K$35,MATCH(C976,'Dados de Entrada'!$J$13:$J$35,1)+1)-INDEX('Dados de Entrada'!$K$13:$K$35,MATCH(C976,'Dados de Entrada'!$J$13:$J$35,1)))/
(INDEX('Dados de Entrada'!$J$13:$J$35,MATCH(C976,'Dados de Entrada'!$J$13:$J$35,1)+1)-INDEX('Dados de Entrada'!$J$13:$J$35,MATCH(C976,'Dados de Entrada'!$J$13:$J$35,1)))
))</f>
        <v/>
      </c>
      <c r="E976" s="101" t="str">
        <f>IF(B976="","",('Dados de Entrada'!O966/'Dados de Entrada'!$Q$6)*'Dados de Entrada'!$L$4)</f>
        <v/>
      </c>
      <c r="F976" s="101" t="str">
        <f t="shared" si="84"/>
        <v/>
      </c>
      <c r="G976" s="101" t="str">
        <f>IF(B976="","",VLOOKUP(MONTH(B976),Retiradas!$P$3:$S$14,3,FALSE))</f>
        <v/>
      </c>
      <c r="H976" s="137" t="str">
        <f>IF(B976="","",(VLOOKUP(MONTH(B976),Evaporação!$D$5:$F$16,3,FALSE)/(1000*3600*24*VLOOKUP(MONTH(B976),'Dados de Entrada'!$T$11:$V$22,3,FALSE)))*Simulação!D976)</f>
        <v/>
      </c>
      <c r="I976" s="146"/>
      <c r="J976" s="138" t="str">
        <f>IF(B976="","",(E976+I976-F976-G976-H976)*3600*24*VLOOKUP(MONTH(B976),'Dados de Entrada'!$T$11:$V$22,3,FALSE))</f>
        <v/>
      </c>
      <c r="K976" s="100" t="str">
        <f>IF(B976="","",IF(J976+K975&lt;'Dados de Entrada'!$G$7,IF(Simulação!J976+K975&lt;'Dados de Entrada'!$L$7,'Dados de Entrada'!$L$7,J976+K975),'Dados de Entrada'!$G$7))</f>
        <v/>
      </c>
      <c r="L976" s="101" t="str">
        <f>IF(B976="","",IF(AND(J976&gt;0,K976='Dados de Entrada'!$G$7),(J976/(3600*24*VLOOKUP(MONTH(B976),'Dados de Entrada'!$T$11:$V$22,3,FALSE))),0))</f>
        <v/>
      </c>
      <c r="M976" s="26" t="str">
        <f t="shared" si="85"/>
        <v/>
      </c>
      <c r="N976" s="102" t="str">
        <f>IF(B976="","",IF(K976='Dados de Entrada'!$L$7,1,0))</f>
        <v/>
      </c>
      <c r="O976" s="26" t="str">
        <f t="shared" si="86"/>
        <v/>
      </c>
      <c r="P976" s="110" t="str">
        <f>IF(B976="","",'Dados de Entrada'!$L$7)</f>
        <v/>
      </c>
      <c r="Q976" s="103" t="str">
        <f t="shared" si="82"/>
        <v/>
      </c>
      <c r="U976" s="18"/>
    </row>
    <row r="977" spans="1:21" ht="14.25" customHeight="1" x14ac:dyDescent="0.25">
      <c r="A977" s="18"/>
      <c r="B977" s="99" t="str">
        <f>IF(AND(YEAR('Dados de Entrada'!N967)&gt;=$D$18,YEAR('Dados de Entrada'!N967)&lt;=$D$19),'Dados de Entrada'!N967,"")</f>
        <v/>
      </c>
      <c r="C977" s="100" t="str">
        <f t="shared" si="83"/>
        <v/>
      </c>
      <c r="D977" s="97" t="str">
        <f>IF(B977="","",IFERROR(
INDEX('Dados de Entrada'!$K$13:$K$35,MATCH(C977,'Dados de Entrada'!$J$13:$J$35,0)),
INDEX('Dados de Entrada'!$K$13:$K$35,MATCH(C977,'Dados de Entrada'!$J$13:$J$35,1))+
(C977-INDEX('Dados de Entrada'!$J$13:$J$35,MATCH(C977,'Dados de Entrada'!$J$13:$J$35,1)))*
(INDEX('Dados de Entrada'!$K$13:$K$35,MATCH(C977,'Dados de Entrada'!$J$13:$J$35,1)+1)-INDEX('Dados de Entrada'!$K$13:$K$35,MATCH(C977,'Dados de Entrada'!$J$13:$J$35,1)))/
(INDEX('Dados de Entrada'!$J$13:$J$35,MATCH(C977,'Dados de Entrada'!$J$13:$J$35,1)+1)-INDEX('Dados de Entrada'!$J$13:$J$35,MATCH(C977,'Dados de Entrada'!$J$13:$J$35,1)))
))</f>
        <v/>
      </c>
      <c r="E977" s="101" t="str">
        <f>IF(B977="","",('Dados de Entrada'!O967/'Dados de Entrada'!$Q$6)*'Dados de Entrada'!$L$4)</f>
        <v/>
      </c>
      <c r="F977" s="101" t="str">
        <f t="shared" si="84"/>
        <v/>
      </c>
      <c r="G977" s="101" t="str">
        <f>IF(B977="","",VLOOKUP(MONTH(B977),Retiradas!$P$3:$S$14,3,FALSE))</f>
        <v/>
      </c>
      <c r="H977" s="137" t="str">
        <f>IF(B977="","",(VLOOKUP(MONTH(B977),Evaporação!$D$5:$F$16,3,FALSE)/(1000*3600*24*VLOOKUP(MONTH(B977),'Dados de Entrada'!$T$11:$V$22,3,FALSE)))*Simulação!D977)</f>
        <v/>
      </c>
      <c r="I977" s="146"/>
      <c r="J977" s="138" t="str">
        <f>IF(B977="","",(E977+I977-F977-G977-H977)*3600*24*VLOOKUP(MONTH(B977),'Dados de Entrada'!$T$11:$V$22,3,FALSE))</f>
        <v/>
      </c>
      <c r="K977" s="100" t="str">
        <f>IF(B977="","",IF(J977+K976&lt;'Dados de Entrada'!$G$7,IF(Simulação!J977+K976&lt;'Dados de Entrada'!$L$7,'Dados de Entrada'!$L$7,J977+K976),'Dados de Entrada'!$G$7))</f>
        <v/>
      </c>
      <c r="L977" s="101" t="str">
        <f>IF(B977="","",IF(AND(J977&gt;0,K977='Dados de Entrada'!$G$7),(J977/(3600*24*VLOOKUP(MONTH(B977),'Dados de Entrada'!$T$11:$V$22,3,FALSE))),0))</f>
        <v/>
      </c>
      <c r="M977" s="26" t="str">
        <f t="shared" si="85"/>
        <v/>
      </c>
      <c r="N977" s="102" t="str">
        <f>IF(B977="","",IF(K977='Dados de Entrada'!$L$7,1,0))</f>
        <v/>
      </c>
      <c r="O977" s="26" t="str">
        <f t="shared" si="86"/>
        <v/>
      </c>
      <c r="P977" s="110" t="str">
        <f>IF(B977="","",'Dados de Entrada'!$L$7)</f>
        <v/>
      </c>
      <c r="Q977" s="103" t="str">
        <f t="shared" si="82"/>
        <v/>
      </c>
      <c r="U977" s="18"/>
    </row>
    <row r="978" spans="1:21" ht="14.25" customHeight="1" x14ac:dyDescent="0.25">
      <c r="A978" s="18"/>
      <c r="B978" s="99" t="str">
        <f>IF(AND(YEAR('Dados de Entrada'!N968)&gt;=$D$18,YEAR('Dados de Entrada'!N968)&lt;=$D$19),'Dados de Entrada'!N968,"")</f>
        <v/>
      </c>
      <c r="C978" s="100" t="str">
        <f t="shared" si="83"/>
        <v/>
      </c>
      <c r="D978" s="97" t="str">
        <f>IF(B978="","",IFERROR(
INDEX('Dados de Entrada'!$K$13:$K$35,MATCH(C978,'Dados de Entrada'!$J$13:$J$35,0)),
INDEX('Dados de Entrada'!$K$13:$K$35,MATCH(C978,'Dados de Entrada'!$J$13:$J$35,1))+
(C978-INDEX('Dados de Entrada'!$J$13:$J$35,MATCH(C978,'Dados de Entrada'!$J$13:$J$35,1)))*
(INDEX('Dados de Entrada'!$K$13:$K$35,MATCH(C978,'Dados de Entrada'!$J$13:$J$35,1)+1)-INDEX('Dados de Entrada'!$K$13:$K$35,MATCH(C978,'Dados de Entrada'!$J$13:$J$35,1)))/
(INDEX('Dados de Entrada'!$J$13:$J$35,MATCH(C978,'Dados de Entrada'!$J$13:$J$35,1)+1)-INDEX('Dados de Entrada'!$J$13:$J$35,MATCH(C978,'Dados de Entrada'!$J$13:$J$35,1)))
))</f>
        <v/>
      </c>
      <c r="E978" s="101" t="str">
        <f>IF(B978="","",('Dados de Entrada'!O968/'Dados de Entrada'!$Q$6)*'Dados de Entrada'!$L$4)</f>
        <v/>
      </c>
      <c r="F978" s="101" t="str">
        <f t="shared" si="84"/>
        <v/>
      </c>
      <c r="G978" s="101" t="str">
        <f>IF(B978="","",VLOOKUP(MONTH(B978),Retiradas!$P$3:$S$14,3,FALSE))</f>
        <v/>
      </c>
      <c r="H978" s="137" t="str">
        <f>IF(B978="","",(VLOOKUP(MONTH(B978),Evaporação!$D$5:$F$16,3,FALSE)/(1000*3600*24*VLOOKUP(MONTH(B978),'Dados de Entrada'!$T$11:$V$22,3,FALSE)))*Simulação!D978)</f>
        <v/>
      </c>
      <c r="I978" s="146"/>
      <c r="J978" s="138" t="str">
        <f>IF(B978="","",(E978+I978-F978-G978-H978)*3600*24*VLOOKUP(MONTH(B978),'Dados de Entrada'!$T$11:$V$22,3,FALSE))</f>
        <v/>
      </c>
      <c r="K978" s="100" t="str">
        <f>IF(B978="","",IF(J978+K977&lt;'Dados de Entrada'!$G$7,IF(Simulação!J978+K977&lt;'Dados de Entrada'!$L$7,'Dados de Entrada'!$L$7,J978+K977),'Dados de Entrada'!$G$7))</f>
        <v/>
      </c>
      <c r="L978" s="101" t="str">
        <f>IF(B978="","",IF(AND(J978&gt;0,K978='Dados de Entrada'!$G$7),(J978/(3600*24*VLOOKUP(MONTH(B978),'Dados de Entrada'!$T$11:$V$22,3,FALSE))),0))</f>
        <v/>
      </c>
      <c r="M978" s="26" t="str">
        <f t="shared" si="85"/>
        <v/>
      </c>
      <c r="N978" s="102" t="str">
        <f>IF(B978="","",IF(K978='Dados de Entrada'!$L$7,1,0))</f>
        <v/>
      </c>
      <c r="O978" s="26" t="str">
        <f t="shared" si="86"/>
        <v/>
      </c>
      <c r="P978" s="110" t="str">
        <f>IF(B978="","",'Dados de Entrada'!$L$7)</f>
        <v/>
      </c>
      <c r="Q978" s="103" t="str">
        <f t="shared" si="82"/>
        <v/>
      </c>
      <c r="U978" s="18"/>
    </row>
    <row r="979" spans="1:21" ht="14.25" customHeight="1" x14ac:dyDescent="0.25">
      <c r="A979" s="18"/>
      <c r="B979" s="99" t="str">
        <f>IF(AND(YEAR('Dados de Entrada'!N969)&gt;=$D$18,YEAR('Dados de Entrada'!N969)&lt;=$D$19),'Dados de Entrada'!N969,"")</f>
        <v/>
      </c>
      <c r="C979" s="100" t="str">
        <f t="shared" si="83"/>
        <v/>
      </c>
      <c r="D979" s="97" t="str">
        <f>IF(B979="","",IFERROR(
INDEX('Dados de Entrada'!$K$13:$K$35,MATCH(C979,'Dados de Entrada'!$J$13:$J$35,0)),
INDEX('Dados de Entrada'!$K$13:$K$35,MATCH(C979,'Dados de Entrada'!$J$13:$J$35,1))+
(C979-INDEX('Dados de Entrada'!$J$13:$J$35,MATCH(C979,'Dados de Entrada'!$J$13:$J$35,1)))*
(INDEX('Dados de Entrada'!$K$13:$K$35,MATCH(C979,'Dados de Entrada'!$J$13:$J$35,1)+1)-INDEX('Dados de Entrada'!$K$13:$K$35,MATCH(C979,'Dados de Entrada'!$J$13:$J$35,1)))/
(INDEX('Dados de Entrada'!$J$13:$J$35,MATCH(C979,'Dados de Entrada'!$J$13:$J$35,1)+1)-INDEX('Dados de Entrada'!$J$13:$J$35,MATCH(C979,'Dados de Entrada'!$J$13:$J$35,1)))
))</f>
        <v/>
      </c>
      <c r="E979" s="101" t="str">
        <f>IF(B979="","",('Dados de Entrada'!O969/'Dados de Entrada'!$Q$6)*'Dados de Entrada'!$L$4)</f>
        <v/>
      </c>
      <c r="F979" s="101" t="str">
        <f t="shared" si="84"/>
        <v/>
      </c>
      <c r="G979" s="101" t="str">
        <f>IF(B979="","",VLOOKUP(MONTH(B979),Retiradas!$P$3:$S$14,3,FALSE))</f>
        <v/>
      </c>
      <c r="H979" s="137" t="str">
        <f>IF(B979="","",(VLOOKUP(MONTH(B979),Evaporação!$D$5:$F$16,3,FALSE)/(1000*3600*24*VLOOKUP(MONTH(B979),'Dados de Entrada'!$T$11:$V$22,3,FALSE)))*Simulação!D979)</f>
        <v/>
      </c>
      <c r="I979" s="146"/>
      <c r="J979" s="138" t="str">
        <f>IF(B979="","",(E979+I979-F979-G979-H979)*3600*24*VLOOKUP(MONTH(B979),'Dados de Entrada'!$T$11:$V$22,3,FALSE))</f>
        <v/>
      </c>
      <c r="K979" s="100" t="str">
        <f>IF(B979="","",IF(J979+K978&lt;'Dados de Entrada'!$G$7,IF(Simulação!J979+K978&lt;'Dados de Entrada'!$L$7,'Dados de Entrada'!$L$7,J979+K978),'Dados de Entrada'!$G$7))</f>
        <v/>
      </c>
      <c r="L979" s="101" t="str">
        <f>IF(B979="","",IF(AND(J979&gt;0,K979='Dados de Entrada'!$G$7),(J979/(3600*24*VLOOKUP(MONTH(B979),'Dados de Entrada'!$T$11:$V$22,3,FALSE))),0))</f>
        <v/>
      </c>
      <c r="M979" s="26" t="str">
        <f t="shared" si="85"/>
        <v/>
      </c>
      <c r="N979" s="102" t="str">
        <f>IF(B979="","",IF(K979='Dados de Entrada'!$L$7,1,0))</f>
        <v/>
      </c>
      <c r="O979" s="26" t="str">
        <f t="shared" si="86"/>
        <v/>
      </c>
      <c r="P979" s="110" t="str">
        <f>IF(B979="","",'Dados de Entrada'!$L$7)</f>
        <v/>
      </c>
      <c r="Q979" s="103" t="str">
        <f t="shared" si="82"/>
        <v/>
      </c>
      <c r="U979" s="18"/>
    </row>
    <row r="980" spans="1:21" ht="14.25" customHeight="1" x14ac:dyDescent="0.25">
      <c r="A980" s="18"/>
      <c r="B980" s="99" t="str">
        <f>IF(AND(YEAR('Dados de Entrada'!N970)&gt;=$D$18,YEAR('Dados de Entrada'!N970)&lt;=$D$19),'Dados de Entrada'!N970,"")</f>
        <v/>
      </c>
      <c r="C980" s="100" t="str">
        <f t="shared" si="83"/>
        <v/>
      </c>
      <c r="D980" s="97" t="str">
        <f>IF(B980="","",IFERROR(
INDEX('Dados de Entrada'!$K$13:$K$35,MATCH(C980,'Dados de Entrada'!$J$13:$J$35,0)),
INDEX('Dados de Entrada'!$K$13:$K$35,MATCH(C980,'Dados de Entrada'!$J$13:$J$35,1))+
(C980-INDEX('Dados de Entrada'!$J$13:$J$35,MATCH(C980,'Dados de Entrada'!$J$13:$J$35,1)))*
(INDEX('Dados de Entrada'!$K$13:$K$35,MATCH(C980,'Dados de Entrada'!$J$13:$J$35,1)+1)-INDEX('Dados de Entrada'!$K$13:$K$35,MATCH(C980,'Dados de Entrada'!$J$13:$J$35,1)))/
(INDEX('Dados de Entrada'!$J$13:$J$35,MATCH(C980,'Dados de Entrada'!$J$13:$J$35,1)+1)-INDEX('Dados de Entrada'!$J$13:$J$35,MATCH(C980,'Dados de Entrada'!$J$13:$J$35,1)))
))</f>
        <v/>
      </c>
      <c r="E980" s="101" t="str">
        <f>IF(B980="","",('Dados de Entrada'!O970/'Dados de Entrada'!$Q$6)*'Dados de Entrada'!$L$4)</f>
        <v/>
      </c>
      <c r="F980" s="101" t="str">
        <f t="shared" si="84"/>
        <v/>
      </c>
      <c r="G980" s="101" t="str">
        <f>IF(B980="","",VLOOKUP(MONTH(B980),Retiradas!$P$3:$S$14,3,FALSE))</f>
        <v/>
      </c>
      <c r="H980" s="137" t="str">
        <f>IF(B980="","",(VLOOKUP(MONTH(B980),Evaporação!$D$5:$F$16,3,FALSE)/(1000*3600*24*VLOOKUP(MONTH(B980),'Dados de Entrada'!$T$11:$V$22,3,FALSE)))*Simulação!D980)</f>
        <v/>
      </c>
      <c r="I980" s="146"/>
      <c r="J980" s="138" t="str">
        <f>IF(B980="","",(E980+I980-F980-G980-H980)*3600*24*VLOOKUP(MONTH(B980),'Dados de Entrada'!$T$11:$V$22,3,FALSE))</f>
        <v/>
      </c>
      <c r="K980" s="100" t="str">
        <f>IF(B980="","",IF(J980+K979&lt;'Dados de Entrada'!$G$7,IF(Simulação!J980+K979&lt;'Dados de Entrada'!$L$7,'Dados de Entrada'!$L$7,J980+K979),'Dados de Entrada'!$G$7))</f>
        <v/>
      </c>
      <c r="L980" s="101" t="str">
        <f>IF(B980="","",IF(AND(J980&gt;0,K980='Dados de Entrada'!$G$7),(J980/(3600*24*VLOOKUP(MONTH(B980),'Dados de Entrada'!$T$11:$V$22,3,FALSE))),0))</f>
        <v/>
      </c>
      <c r="M980" s="26" t="str">
        <f t="shared" si="85"/>
        <v/>
      </c>
      <c r="N980" s="102" t="str">
        <f>IF(B980="","",IF(K980='Dados de Entrada'!$L$7,1,0))</f>
        <v/>
      </c>
      <c r="O980" s="26" t="str">
        <f t="shared" si="86"/>
        <v/>
      </c>
      <c r="P980" s="110" t="str">
        <f>IF(B980="","",'Dados de Entrada'!$L$7)</f>
        <v/>
      </c>
      <c r="Q980" s="103" t="str">
        <f t="shared" si="82"/>
        <v/>
      </c>
      <c r="U980" s="18"/>
    </row>
    <row r="981" spans="1:21" ht="14.25" customHeight="1" x14ac:dyDescent="0.25">
      <c r="A981" s="18"/>
      <c r="B981" s="99" t="str">
        <f>IF(AND(YEAR('Dados de Entrada'!N971)&gt;=$D$18,YEAR('Dados de Entrada'!N971)&lt;=$D$19),'Dados de Entrada'!N971,"")</f>
        <v/>
      </c>
      <c r="C981" s="100" t="str">
        <f t="shared" si="83"/>
        <v/>
      </c>
      <c r="D981" s="97" t="str">
        <f>IF(B981="","",IFERROR(
INDEX('Dados de Entrada'!$K$13:$K$35,MATCH(C981,'Dados de Entrada'!$J$13:$J$35,0)),
INDEX('Dados de Entrada'!$K$13:$K$35,MATCH(C981,'Dados de Entrada'!$J$13:$J$35,1))+
(C981-INDEX('Dados de Entrada'!$J$13:$J$35,MATCH(C981,'Dados de Entrada'!$J$13:$J$35,1)))*
(INDEX('Dados de Entrada'!$K$13:$K$35,MATCH(C981,'Dados de Entrada'!$J$13:$J$35,1)+1)-INDEX('Dados de Entrada'!$K$13:$K$35,MATCH(C981,'Dados de Entrada'!$J$13:$J$35,1)))/
(INDEX('Dados de Entrada'!$J$13:$J$35,MATCH(C981,'Dados de Entrada'!$J$13:$J$35,1)+1)-INDEX('Dados de Entrada'!$J$13:$J$35,MATCH(C981,'Dados de Entrada'!$J$13:$J$35,1)))
))</f>
        <v/>
      </c>
      <c r="E981" s="101" t="str">
        <f>IF(B981="","",('Dados de Entrada'!O971/'Dados de Entrada'!$Q$6)*'Dados de Entrada'!$L$4)</f>
        <v/>
      </c>
      <c r="F981" s="101" t="str">
        <f t="shared" si="84"/>
        <v/>
      </c>
      <c r="G981" s="101" t="str">
        <f>IF(B981="","",VLOOKUP(MONTH(B981),Retiradas!$P$3:$S$14,3,FALSE))</f>
        <v/>
      </c>
      <c r="H981" s="137" t="str">
        <f>IF(B981="","",(VLOOKUP(MONTH(B981),Evaporação!$D$5:$F$16,3,FALSE)/(1000*3600*24*VLOOKUP(MONTH(B981),'Dados de Entrada'!$T$11:$V$22,3,FALSE)))*Simulação!D981)</f>
        <v/>
      </c>
      <c r="I981" s="146"/>
      <c r="J981" s="138" t="str">
        <f>IF(B981="","",(E981+I981-F981-G981-H981)*3600*24*VLOOKUP(MONTH(B981),'Dados de Entrada'!$T$11:$V$22,3,FALSE))</f>
        <v/>
      </c>
      <c r="K981" s="100" t="str">
        <f>IF(B981="","",IF(J981+K980&lt;'Dados de Entrada'!$G$7,IF(Simulação!J981+K980&lt;'Dados de Entrada'!$L$7,'Dados de Entrada'!$L$7,J981+K980),'Dados de Entrada'!$G$7))</f>
        <v/>
      </c>
      <c r="L981" s="101" t="str">
        <f>IF(B981="","",IF(AND(J981&gt;0,K981='Dados de Entrada'!$G$7),(J981/(3600*24*VLOOKUP(MONTH(B981),'Dados de Entrada'!$T$11:$V$22,3,FALSE))),0))</f>
        <v/>
      </c>
      <c r="M981" s="26" t="str">
        <f t="shared" si="85"/>
        <v/>
      </c>
      <c r="N981" s="102" t="str">
        <f>IF(B981="","",IF(K981='Dados de Entrada'!$L$7,1,0))</f>
        <v/>
      </c>
      <c r="O981" s="26" t="str">
        <f t="shared" si="86"/>
        <v/>
      </c>
      <c r="P981" s="110" t="str">
        <f>IF(B981="","",'Dados de Entrada'!$L$7)</f>
        <v/>
      </c>
      <c r="Q981" s="103" t="str">
        <f t="shared" si="82"/>
        <v/>
      </c>
      <c r="U981" s="18"/>
    </row>
    <row r="982" spans="1:21" ht="14.25" customHeight="1" x14ac:dyDescent="0.25">
      <c r="A982" s="18"/>
      <c r="B982" s="99" t="str">
        <f>IF(AND(YEAR('Dados de Entrada'!N972)&gt;=$D$18,YEAR('Dados de Entrada'!N972)&lt;=$D$19),'Dados de Entrada'!N972,"")</f>
        <v/>
      </c>
      <c r="C982" s="100" t="str">
        <f t="shared" si="83"/>
        <v/>
      </c>
      <c r="D982" s="97" t="str">
        <f>IF(B982="","",IFERROR(
INDEX('Dados de Entrada'!$K$13:$K$35,MATCH(C982,'Dados de Entrada'!$J$13:$J$35,0)),
INDEX('Dados de Entrada'!$K$13:$K$35,MATCH(C982,'Dados de Entrada'!$J$13:$J$35,1))+
(C982-INDEX('Dados de Entrada'!$J$13:$J$35,MATCH(C982,'Dados de Entrada'!$J$13:$J$35,1)))*
(INDEX('Dados de Entrada'!$K$13:$K$35,MATCH(C982,'Dados de Entrada'!$J$13:$J$35,1)+1)-INDEX('Dados de Entrada'!$K$13:$K$35,MATCH(C982,'Dados de Entrada'!$J$13:$J$35,1)))/
(INDEX('Dados de Entrada'!$J$13:$J$35,MATCH(C982,'Dados de Entrada'!$J$13:$J$35,1)+1)-INDEX('Dados de Entrada'!$J$13:$J$35,MATCH(C982,'Dados de Entrada'!$J$13:$J$35,1)))
))</f>
        <v/>
      </c>
      <c r="E982" s="101" t="str">
        <f>IF(B982="","",('Dados de Entrada'!O972/'Dados de Entrada'!$Q$6)*'Dados de Entrada'!$L$4)</f>
        <v/>
      </c>
      <c r="F982" s="101" t="str">
        <f t="shared" si="84"/>
        <v/>
      </c>
      <c r="G982" s="101" t="str">
        <f>IF(B982="","",VLOOKUP(MONTH(B982),Retiradas!$P$3:$S$14,3,FALSE))</f>
        <v/>
      </c>
      <c r="H982" s="137" t="str">
        <f>IF(B982="","",(VLOOKUP(MONTH(B982),Evaporação!$D$5:$F$16,3,FALSE)/(1000*3600*24*VLOOKUP(MONTH(B982),'Dados de Entrada'!$T$11:$V$22,3,FALSE)))*Simulação!D982)</f>
        <v/>
      </c>
      <c r="I982" s="146"/>
      <c r="J982" s="138" t="str">
        <f>IF(B982="","",(E982+I982-F982-G982-H982)*3600*24*VLOOKUP(MONTH(B982),'Dados de Entrada'!$T$11:$V$22,3,FALSE))</f>
        <v/>
      </c>
      <c r="K982" s="100" t="str">
        <f>IF(B982="","",IF(J982+K981&lt;'Dados de Entrada'!$G$7,IF(Simulação!J982+K981&lt;'Dados de Entrada'!$L$7,'Dados de Entrada'!$L$7,J982+K981),'Dados de Entrada'!$G$7))</f>
        <v/>
      </c>
      <c r="L982" s="101" t="str">
        <f>IF(B982="","",IF(AND(J982&gt;0,K982='Dados de Entrada'!$G$7),(J982/(3600*24*VLOOKUP(MONTH(B982),'Dados de Entrada'!$T$11:$V$22,3,FALSE))),0))</f>
        <v/>
      </c>
      <c r="M982" s="26" t="str">
        <f t="shared" si="85"/>
        <v/>
      </c>
      <c r="N982" s="102" t="str">
        <f>IF(B982="","",IF(K982='Dados de Entrada'!$L$7,1,0))</f>
        <v/>
      </c>
      <c r="O982" s="26" t="str">
        <f t="shared" si="86"/>
        <v/>
      </c>
      <c r="P982" s="110" t="str">
        <f>IF(B982="","",'Dados de Entrada'!$L$7)</f>
        <v/>
      </c>
      <c r="Q982" s="103" t="str">
        <f t="shared" si="82"/>
        <v/>
      </c>
      <c r="U982" s="18"/>
    </row>
    <row r="983" spans="1:21" ht="14.25" customHeight="1" x14ac:dyDescent="0.25">
      <c r="A983" s="18"/>
      <c r="B983" s="99" t="str">
        <f>IF(AND(YEAR('Dados de Entrada'!N973)&gt;=$D$18,YEAR('Dados de Entrada'!N973)&lt;=$D$19),'Dados de Entrada'!N973,"")</f>
        <v/>
      </c>
      <c r="C983" s="100" t="str">
        <f t="shared" si="83"/>
        <v/>
      </c>
      <c r="D983" s="97" t="str">
        <f>IF(B983="","",IFERROR(
INDEX('Dados de Entrada'!$K$13:$K$35,MATCH(C983,'Dados de Entrada'!$J$13:$J$35,0)),
INDEX('Dados de Entrada'!$K$13:$K$35,MATCH(C983,'Dados de Entrada'!$J$13:$J$35,1))+
(C983-INDEX('Dados de Entrada'!$J$13:$J$35,MATCH(C983,'Dados de Entrada'!$J$13:$J$35,1)))*
(INDEX('Dados de Entrada'!$K$13:$K$35,MATCH(C983,'Dados de Entrada'!$J$13:$J$35,1)+1)-INDEX('Dados de Entrada'!$K$13:$K$35,MATCH(C983,'Dados de Entrada'!$J$13:$J$35,1)))/
(INDEX('Dados de Entrada'!$J$13:$J$35,MATCH(C983,'Dados de Entrada'!$J$13:$J$35,1)+1)-INDEX('Dados de Entrada'!$J$13:$J$35,MATCH(C983,'Dados de Entrada'!$J$13:$J$35,1)))
))</f>
        <v/>
      </c>
      <c r="E983" s="101" t="str">
        <f>IF(B983="","",('Dados de Entrada'!O973/'Dados de Entrada'!$Q$6)*'Dados de Entrada'!$L$4)</f>
        <v/>
      </c>
      <c r="F983" s="101" t="str">
        <f t="shared" si="84"/>
        <v/>
      </c>
      <c r="G983" s="101" t="str">
        <f>IF(B983="","",VLOOKUP(MONTH(B983),Retiradas!$P$3:$S$14,3,FALSE))</f>
        <v/>
      </c>
      <c r="H983" s="137" t="str">
        <f>IF(B983="","",(VLOOKUP(MONTH(B983),Evaporação!$D$5:$F$16,3,FALSE)/(1000*3600*24*VLOOKUP(MONTH(B983),'Dados de Entrada'!$T$11:$V$22,3,FALSE)))*Simulação!D983)</f>
        <v/>
      </c>
      <c r="I983" s="146"/>
      <c r="J983" s="138" t="str">
        <f>IF(B983="","",(E983+I983-F983-G983-H983)*3600*24*VLOOKUP(MONTH(B983),'Dados de Entrada'!$T$11:$V$22,3,FALSE))</f>
        <v/>
      </c>
      <c r="K983" s="100" t="str">
        <f>IF(B983="","",IF(J983+K982&lt;'Dados de Entrada'!$G$7,IF(Simulação!J983+K982&lt;'Dados de Entrada'!$L$7,'Dados de Entrada'!$L$7,J983+K982),'Dados de Entrada'!$G$7))</f>
        <v/>
      </c>
      <c r="L983" s="101" t="str">
        <f>IF(B983="","",IF(AND(J983&gt;0,K983='Dados de Entrada'!$G$7),(J983/(3600*24*VLOOKUP(MONTH(B983),'Dados de Entrada'!$T$11:$V$22,3,FALSE))),0))</f>
        <v/>
      </c>
      <c r="M983" s="26" t="str">
        <f t="shared" si="85"/>
        <v/>
      </c>
      <c r="N983" s="102" t="str">
        <f>IF(B983="","",IF(K983='Dados de Entrada'!$L$7,1,0))</f>
        <v/>
      </c>
      <c r="O983" s="26" t="str">
        <f t="shared" si="86"/>
        <v/>
      </c>
      <c r="P983" s="110" t="str">
        <f>IF(B983="","",'Dados de Entrada'!$L$7)</f>
        <v/>
      </c>
      <c r="Q983" s="103" t="str">
        <f t="shared" ref="Q983:Q1046" si="87">IF(B983&lt;&gt;"",Q982+1,"")</f>
        <v/>
      </c>
      <c r="U983" s="18"/>
    </row>
    <row r="984" spans="1:21" ht="14.25" customHeight="1" x14ac:dyDescent="0.25">
      <c r="A984" s="18"/>
      <c r="B984" s="99" t="str">
        <f>IF(AND(YEAR('Dados de Entrada'!N974)&gt;=$D$18,YEAR('Dados de Entrada'!N974)&lt;=$D$19),'Dados de Entrada'!N974,"")</f>
        <v/>
      </c>
      <c r="C984" s="100" t="str">
        <f t="shared" si="83"/>
        <v/>
      </c>
      <c r="D984" s="97" t="str">
        <f>IF(B984="","",IFERROR(
INDEX('Dados de Entrada'!$K$13:$K$35,MATCH(C984,'Dados de Entrada'!$J$13:$J$35,0)),
INDEX('Dados de Entrada'!$K$13:$K$35,MATCH(C984,'Dados de Entrada'!$J$13:$J$35,1))+
(C984-INDEX('Dados de Entrada'!$J$13:$J$35,MATCH(C984,'Dados de Entrada'!$J$13:$J$35,1)))*
(INDEX('Dados de Entrada'!$K$13:$K$35,MATCH(C984,'Dados de Entrada'!$J$13:$J$35,1)+1)-INDEX('Dados de Entrada'!$K$13:$K$35,MATCH(C984,'Dados de Entrada'!$J$13:$J$35,1)))/
(INDEX('Dados de Entrada'!$J$13:$J$35,MATCH(C984,'Dados de Entrada'!$J$13:$J$35,1)+1)-INDEX('Dados de Entrada'!$J$13:$J$35,MATCH(C984,'Dados de Entrada'!$J$13:$J$35,1)))
))</f>
        <v/>
      </c>
      <c r="E984" s="101" t="str">
        <f>IF(B984="","",('Dados de Entrada'!O974/'Dados de Entrada'!$Q$6)*'Dados de Entrada'!$L$4)</f>
        <v/>
      </c>
      <c r="F984" s="101" t="str">
        <f t="shared" si="84"/>
        <v/>
      </c>
      <c r="G984" s="101" t="str">
        <f>IF(B984="","",VLOOKUP(MONTH(B984),Retiradas!$P$3:$S$14,3,FALSE))</f>
        <v/>
      </c>
      <c r="H984" s="137" t="str">
        <f>IF(B984="","",(VLOOKUP(MONTH(B984),Evaporação!$D$5:$F$16,3,FALSE)/(1000*3600*24*VLOOKUP(MONTH(B984),'Dados de Entrada'!$T$11:$V$22,3,FALSE)))*Simulação!D984)</f>
        <v/>
      </c>
      <c r="I984" s="146"/>
      <c r="J984" s="138" t="str">
        <f>IF(B984="","",(E984+I984-F984-G984-H984)*3600*24*VLOOKUP(MONTH(B984),'Dados de Entrada'!$T$11:$V$22,3,FALSE))</f>
        <v/>
      </c>
      <c r="K984" s="100" t="str">
        <f>IF(B984="","",IF(J984+K983&lt;'Dados de Entrada'!$G$7,IF(Simulação!J984+K983&lt;'Dados de Entrada'!$L$7,'Dados de Entrada'!$L$7,J984+K983),'Dados de Entrada'!$G$7))</f>
        <v/>
      </c>
      <c r="L984" s="101" t="str">
        <f>IF(B984="","",IF(AND(J984&gt;0,K984='Dados de Entrada'!$G$7),(J984/(3600*24*VLOOKUP(MONTH(B984),'Dados de Entrada'!$T$11:$V$22,3,FALSE))),0))</f>
        <v/>
      </c>
      <c r="M984" s="26" t="str">
        <f t="shared" si="85"/>
        <v/>
      </c>
      <c r="N984" s="102" t="str">
        <f>IF(B984="","",IF(K984='Dados de Entrada'!$L$7,1,0))</f>
        <v/>
      </c>
      <c r="O984" s="26" t="str">
        <f t="shared" si="86"/>
        <v/>
      </c>
      <c r="P984" s="110" t="str">
        <f>IF(B984="","",'Dados de Entrada'!$L$7)</f>
        <v/>
      </c>
      <c r="Q984" s="103" t="str">
        <f t="shared" si="87"/>
        <v/>
      </c>
      <c r="U984" s="18"/>
    </row>
    <row r="985" spans="1:21" ht="14.25" customHeight="1" x14ac:dyDescent="0.25">
      <c r="A985" s="18"/>
      <c r="B985" s="99" t="str">
        <f>IF(AND(YEAR('Dados de Entrada'!N975)&gt;=$D$18,YEAR('Dados de Entrada'!N975)&lt;=$D$19),'Dados de Entrada'!N975,"")</f>
        <v/>
      </c>
      <c r="C985" s="100" t="str">
        <f t="shared" si="83"/>
        <v/>
      </c>
      <c r="D985" s="97" t="str">
        <f>IF(B985="","",IFERROR(
INDEX('Dados de Entrada'!$K$13:$K$35,MATCH(C985,'Dados de Entrada'!$J$13:$J$35,0)),
INDEX('Dados de Entrada'!$K$13:$K$35,MATCH(C985,'Dados de Entrada'!$J$13:$J$35,1))+
(C985-INDEX('Dados de Entrada'!$J$13:$J$35,MATCH(C985,'Dados de Entrada'!$J$13:$J$35,1)))*
(INDEX('Dados de Entrada'!$K$13:$K$35,MATCH(C985,'Dados de Entrada'!$J$13:$J$35,1)+1)-INDEX('Dados de Entrada'!$K$13:$K$35,MATCH(C985,'Dados de Entrada'!$J$13:$J$35,1)))/
(INDEX('Dados de Entrada'!$J$13:$J$35,MATCH(C985,'Dados de Entrada'!$J$13:$J$35,1)+1)-INDEX('Dados de Entrada'!$J$13:$J$35,MATCH(C985,'Dados de Entrada'!$J$13:$J$35,1)))
))</f>
        <v/>
      </c>
      <c r="E985" s="101" t="str">
        <f>IF(B985="","",('Dados de Entrada'!O975/'Dados de Entrada'!$Q$6)*'Dados de Entrada'!$L$4)</f>
        <v/>
      </c>
      <c r="F985" s="101" t="str">
        <f t="shared" si="84"/>
        <v/>
      </c>
      <c r="G985" s="101" t="str">
        <f>IF(B985="","",VLOOKUP(MONTH(B985),Retiradas!$P$3:$S$14,3,FALSE))</f>
        <v/>
      </c>
      <c r="H985" s="137" t="str">
        <f>IF(B985="","",(VLOOKUP(MONTH(B985),Evaporação!$D$5:$F$16,3,FALSE)/(1000*3600*24*VLOOKUP(MONTH(B985),'Dados de Entrada'!$T$11:$V$22,3,FALSE)))*Simulação!D985)</f>
        <v/>
      </c>
      <c r="I985" s="146"/>
      <c r="J985" s="138" t="str">
        <f>IF(B985="","",(E985+I985-F985-G985-H985)*3600*24*VLOOKUP(MONTH(B985),'Dados de Entrada'!$T$11:$V$22,3,FALSE))</f>
        <v/>
      </c>
      <c r="K985" s="100" t="str">
        <f>IF(B985="","",IF(J985+K984&lt;'Dados de Entrada'!$G$7,IF(Simulação!J985+K984&lt;'Dados de Entrada'!$L$7,'Dados de Entrada'!$L$7,J985+K984),'Dados de Entrada'!$G$7))</f>
        <v/>
      </c>
      <c r="L985" s="101" t="str">
        <f>IF(B985="","",IF(AND(J985&gt;0,K985='Dados de Entrada'!$G$7),(J985/(3600*24*VLOOKUP(MONTH(B985),'Dados de Entrada'!$T$11:$V$22,3,FALSE))),0))</f>
        <v/>
      </c>
      <c r="M985" s="26" t="str">
        <f t="shared" si="85"/>
        <v/>
      </c>
      <c r="N985" s="102" t="str">
        <f>IF(B985="","",IF(K985='Dados de Entrada'!$L$7,1,0))</f>
        <v/>
      </c>
      <c r="O985" s="26" t="str">
        <f t="shared" si="86"/>
        <v/>
      </c>
      <c r="P985" s="110" t="str">
        <f>IF(B985="","",'Dados de Entrada'!$L$7)</f>
        <v/>
      </c>
      <c r="Q985" s="103" t="str">
        <f t="shared" si="87"/>
        <v/>
      </c>
      <c r="U985" s="18"/>
    </row>
    <row r="986" spans="1:21" ht="14.25" customHeight="1" x14ac:dyDescent="0.25">
      <c r="A986" s="18"/>
      <c r="B986" s="99" t="str">
        <f>IF(AND(YEAR('Dados de Entrada'!N976)&gt;=$D$18,YEAR('Dados de Entrada'!N976)&lt;=$D$19),'Dados de Entrada'!N976,"")</f>
        <v/>
      </c>
      <c r="C986" s="100" t="str">
        <f t="shared" si="83"/>
        <v/>
      </c>
      <c r="D986" s="97" t="str">
        <f>IF(B986="","",IFERROR(
INDEX('Dados de Entrada'!$K$13:$K$35,MATCH(C986,'Dados de Entrada'!$J$13:$J$35,0)),
INDEX('Dados de Entrada'!$K$13:$K$35,MATCH(C986,'Dados de Entrada'!$J$13:$J$35,1))+
(C986-INDEX('Dados de Entrada'!$J$13:$J$35,MATCH(C986,'Dados de Entrada'!$J$13:$J$35,1)))*
(INDEX('Dados de Entrada'!$K$13:$K$35,MATCH(C986,'Dados de Entrada'!$J$13:$J$35,1)+1)-INDEX('Dados de Entrada'!$K$13:$K$35,MATCH(C986,'Dados de Entrada'!$J$13:$J$35,1)))/
(INDEX('Dados de Entrada'!$J$13:$J$35,MATCH(C986,'Dados de Entrada'!$J$13:$J$35,1)+1)-INDEX('Dados de Entrada'!$J$13:$J$35,MATCH(C986,'Dados de Entrada'!$J$13:$J$35,1)))
))</f>
        <v/>
      </c>
      <c r="E986" s="101" t="str">
        <f>IF(B986="","",('Dados de Entrada'!O976/'Dados de Entrada'!$Q$6)*'Dados de Entrada'!$L$4)</f>
        <v/>
      </c>
      <c r="F986" s="101" t="str">
        <f t="shared" si="84"/>
        <v/>
      </c>
      <c r="G986" s="101" t="str">
        <f>IF(B986="","",VLOOKUP(MONTH(B986),Retiradas!$P$3:$S$14,3,FALSE))</f>
        <v/>
      </c>
      <c r="H986" s="137" t="str">
        <f>IF(B986="","",(VLOOKUP(MONTH(B986),Evaporação!$D$5:$F$16,3,FALSE)/(1000*3600*24*VLOOKUP(MONTH(B986),'Dados de Entrada'!$T$11:$V$22,3,FALSE)))*Simulação!D986)</f>
        <v/>
      </c>
      <c r="I986" s="146"/>
      <c r="J986" s="138" t="str">
        <f>IF(B986="","",(E986+I986-F986-G986-H986)*3600*24*VLOOKUP(MONTH(B986),'Dados de Entrada'!$T$11:$V$22,3,FALSE))</f>
        <v/>
      </c>
      <c r="K986" s="100" t="str">
        <f>IF(B986="","",IF(J986+K985&lt;'Dados de Entrada'!$G$7,IF(Simulação!J986+K985&lt;'Dados de Entrada'!$L$7,'Dados de Entrada'!$L$7,J986+K985),'Dados de Entrada'!$G$7))</f>
        <v/>
      </c>
      <c r="L986" s="101" t="str">
        <f>IF(B986="","",IF(AND(J986&gt;0,K986='Dados de Entrada'!$G$7),(J986/(3600*24*VLOOKUP(MONTH(B986),'Dados de Entrada'!$T$11:$V$22,3,FALSE))),0))</f>
        <v/>
      </c>
      <c r="M986" s="26" t="str">
        <f t="shared" si="85"/>
        <v/>
      </c>
      <c r="N986" s="102" t="str">
        <f>IF(B986="","",IF(K986='Dados de Entrada'!$L$7,1,0))</f>
        <v/>
      </c>
      <c r="O986" s="26" t="str">
        <f t="shared" si="86"/>
        <v/>
      </c>
      <c r="P986" s="110" t="str">
        <f>IF(B986="","",'Dados de Entrada'!$L$7)</f>
        <v/>
      </c>
      <c r="Q986" s="103" t="str">
        <f t="shared" si="87"/>
        <v/>
      </c>
      <c r="U986" s="18"/>
    </row>
    <row r="987" spans="1:21" ht="14.25" customHeight="1" x14ac:dyDescent="0.25">
      <c r="A987" s="18"/>
      <c r="B987" s="99" t="str">
        <f>IF(AND(YEAR('Dados de Entrada'!N977)&gt;=$D$18,YEAR('Dados de Entrada'!N977)&lt;=$D$19),'Dados de Entrada'!N977,"")</f>
        <v/>
      </c>
      <c r="C987" s="100" t="str">
        <f t="shared" si="83"/>
        <v/>
      </c>
      <c r="D987" s="97" t="str">
        <f>IF(B987="","",IFERROR(
INDEX('Dados de Entrada'!$K$13:$K$35,MATCH(C987,'Dados de Entrada'!$J$13:$J$35,0)),
INDEX('Dados de Entrada'!$K$13:$K$35,MATCH(C987,'Dados de Entrada'!$J$13:$J$35,1))+
(C987-INDEX('Dados de Entrada'!$J$13:$J$35,MATCH(C987,'Dados de Entrada'!$J$13:$J$35,1)))*
(INDEX('Dados de Entrada'!$K$13:$K$35,MATCH(C987,'Dados de Entrada'!$J$13:$J$35,1)+1)-INDEX('Dados de Entrada'!$K$13:$K$35,MATCH(C987,'Dados de Entrada'!$J$13:$J$35,1)))/
(INDEX('Dados de Entrada'!$J$13:$J$35,MATCH(C987,'Dados de Entrada'!$J$13:$J$35,1)+1)-INDEX('Dados de Entrada'!$J$13:$J$35,MATCH(C987,'Dados de Entrada'!$J$13:$J$35,1)))
))</f>
        <v/>
      </c>
      <c r="E987" s="101" t="str">
        <f>IF(B987="","",('Dados de Entrada'!O977/'Dados de Entrada'!$Q$6)*'Dados de Entrada'!$L$4)</f>
        <v/>
      </c>
      <c r="F987" s="101" t="str">
        <f t="shared" si="84"/>
        <v/>
      </c>
      <c r="G987" s="101" t="str">
        <f>IF(B987="","",VLOOKUP(MONTH(B987),Retiradas!$P$3:$S$14,3,FALSE))</f>
        <v/>
      </c>
      <c r="H987" s="137" t="str">
        <f>IF(B987="","",(VLOOKUP(MONTH(B987),Evaporação!$D$5:$F$16,3,FALSE)/(1000*3600*24*VLOOKUP(MONTH(B987),'Dados de Entrada'!$T$11:$V$22,3,FALSE)))*Simulação!D987)</f>
        <v/>
      </c>
      <c r="I987" s="146"/>
      <c r="J987" s="138" t="str">
        <f>IF(B987="","",(E987+I987-F987-G987-H987)*3600*24*VLOOKUP(MONTH(B987),'Dados de Entrada'!$T$11:$V$22,3,FALSE))</f>
        <v/>
      </c>
      <c r="K987" s="100" t="str">
        <f>IF(B987="","",IF(J987+K986&lt;'Dados de Entrada'!$G$7,IF(Simulação!J987+K986&lt;'Dados de Entrada'!$L$7,'Dados de Entrada'!$L$7,J987+K986),'Dados de Entrada'!$G$7))</f>
        <v/>
      </c>
      <c r="L987" s="101" t="str">
        <f>IF(B987="","",IF(AND(J987&gt;0,K987='Dados de Entrada'!$G$7),(J987/(3600*24*VLOOKUP(MONTH(B987),'Dados de Entrada'!$T$11:$V$22,3,FALSE))),0))</f>
        <v/>
      </c>
      <c r="M987" s="26" t="str">
        <f t="shared" si="85"/>
        <v/>
      </c>
      <c r="N987" s="102" t="str">
        <f>IF(B987="","",IF(K987='Dados de Entrada'!$L$7,1,0))</f>
        <v/>
      </c>
      <c r="O987" s="26" t="str">
        <f t="shared" si="86"/>
        <v/>
      </c>
      <c r="P987" s="110" t="str">
        <f>IF(B987="","",'Dados de Entrada'!$L$7)</f>
        <v/>
      </c>
      <c r="Q987" s="103" t="str">
        <f t="shared" si="87"/>
        <v/>
      </c>
      <c r="U987" s="18"/>
    </row>
    <row r="988" spans="1:21" ht="14.25" customHeight="1" x14ac:dyDescent="0.25">
      <c r="A988" s="18"/>
      <c r="B988" s="99" t="str">
        <f>IF(AND(YEAR('Dados de Entrada'!N978)&gt;=$D$18,YEAR('Dados de Entrada'!N978)&lt;=$D$19),'Dados de Entrada'!N978,"")</f>
        <v/>
      </c>
      <c r="C988" s="100" t="str">
        <f t="shared" si="83"/>
        <v/>
      </c>
      <c r="D988" s="97" t="str">
        <f>IF(B988="","",IFERROR(
INDEX('Dados de Entrada'!$K$13:$K$35,MATCH(C988,'Dados de Entrada'!$J$13:$J$35,0)),
INDEX('Dados de Entrada'!$K$13:$K$35,MATCH(C988,'Dados de Entrada'!$J$13:$J$35,1))+
(C988-INDEX('Dados de Entrada'!$J$13:$J$35,MATCH(C988,'Dados de Entrada'!$J$13:$J$35,1)))*
(INDEX('Dados de Entrada'!$K$13:$K$35,MATCH(C988,'Dados de Entrada'!$J$13:$J$35,1)+1)-INDEX('Dados de Entrada'!$K$13:$K$35,MATCH(C988,'Dados de Entrada'!$J$13:$J$35,1)))/
(INDEX('Dados de Entrada'!$J$13:$J$35,MATCH(C988,'Dados de Entrada'!$J$13:$J$35,1)+1)-INDEX('Dados de Entrada'!$J$13:$J$35,MATCH(C988,'Dados de Entrada'!$J$13:$J$35,1)))
))</f>
        <v/>
      </c>
      <c r="E988" s="101" t="str">
        <f>IF(B988="","",('Dados de Entrada'!O978/'Dados de Entrada'!$Q$6)*'Dados de Entrada'!$L$4)</f>
        <v/>
      </c>
      <c r="F988" s="101" t="str">
        <f t="shared" si="84"/>
        <v/>
      </c>
      <c r="G988" s="101" t="str">
        <f>IF(B988="","",VLOOKUP(MONTH(B988),Retiradas!$P$3:$S$14,3,FALSE))</f>
        <v/>
      </c>
      <c r="H988" s="137" t="str">
        <f>IF(B988="","",(VLOOKUP(MONTH(B988),Evaporação!$D$5:$F$16,3,FALSE)/(1000*3600*24*VLOOKUP(MONTH(B988),'Dados de Entrada'!$T$11:$V$22,3,FALSE)))*Simulação!D988)</f>
        <v/>
      </c>
      <c r="I988" s="146"/>
      <c r="J988" s="138" t="str">
        <f>IF(B988="","",(E988+I988-F988-G988-H988)*3600*24*VLOOKUP(MONTH(B988),'Dados de Entrada'!$T$11:$V$22,3,FALSE))</f>
        <v/>
      </c>
      <c r="K988" s="100" t="str">
        <f>IF(B988="","",IF(J988+K987&lt;'Dados de Entrada'!$G$7,IF(Simulação!J988+K987&lt;'Dados de Entrada'!$L$7,'Dados de Entrada'!$L$7,J988+K987),'Dados de Entrada'!$G$7))</f>
        <v/>
      </c>
      <c r="L988" s="101" t="str">
        <f>IF(B988="","",IF(AND(J988&gt;0,K988='Dados de Entrada'!$G$7),(J988/(3600*24*VLOOKUP(MONTH(B988),'Dados de Entrada'!$T$11:$V$22,3,FALSE))),0))</f>
        <v/>
      </c>
      <c r="M988" s="26" t="str">
        <f t="shared" si="85"/>
        <v/>
      </c>
      <c r="N988" s="102" t="str">
        <f>IF(B988="","",IF(K988='Dados de Entrada'!$L$7,1,0))</f>
        <v/>
      </c>
      <c r="O988" s="26" t="str">
        <f t="shared" si="86"/>
        <v/>
      </c>
      <c r="P988" s="110" t="str">
        <f>IF(B988="","",'Dados de Entrada'!$L$7)</f>
        <v/>
      </c>
      <c r="Q988" s="103" t="str">
        <f t="shared" si="87"/>
        <v/>
      </c>
      <c r="U988" s="18"/>
    </row>
    <row r="989" spans="1:21" ht="14.25" customHeight="1" x14ac:dyDescent="0.25">
      <c r="A989" s="18"/>
      <c r="B989" s="99" t="str">
        <f>IF(AND(YEAR('Dados de Entrada'!N979)&gt;=$D$18,YEAR('Dados de Entrada'!N979)&lt;=$D$19),'Dados de Entrada'!N979,"")</f>
        <v/>
      </c>
      <c r="C989" s="100" t="str">
        <f t="shared" si="83"/>
        <v/>
      </c>
      <c r="D989" s="97" t="str">
        <f>IF(B989="","",IFERROR(
INDEX('Dados de Entrada'!$K$13:$K$35,MATCH(C989,'Dados de Entrada'!$J$13:$J$35,0)),
INDEX('Dados de Entrada'!$K$13:$K$35,MATCH(C989,'Dados de Entrada'!$J$13:$J$35,1))+
(C989-INDEX('Dados de Entrada'!$J$13:$J$35,MATCH(C989,'Dados de Entrada'!$J$13:$J$35,1)))*
(INDEX('Dados de Entrada'!$K$13:$K$35,MATCH(C989,'Dados de Entrada'!$J$13:$J$35,1)+1)-INDEX('Dados de Entrada'!$K$13:$K$35,MATCH(C989,'Dados de Entrada'!$J$13:$J$35,1)))/
(INDEX('Dados de Entrada'!$J$13:$J$35,MATCH(C989,'Dados de Entrada'!$J$13:$J$35,1)+1)-INDEX('Dados de Entrada'!$J$13:$J$35,MATCH(C989,'Dados de Entrada'!$J$13:$J$35,1)))
))</f>
        <v/>
      </c>
      <c r="E989" s="101" t="str">
        <f>IF(B989="","",('Dados de Entrada'!O979/'Dados de Entrada'!$Q$6)*'Dados de Entrada'!$L$4)</f>
        <v/>
      </c>
      <c r="F989" s="101" t="str">
        <f t="shared" si="84"/>
        <v/>
      </c>
      <c r="G989" s="101" t="str">
        <f>IF(B989="","",VLOOKUP(MONTH(B989),Retiradas!$P$3:$S$14,3,FALSE))</f>
        <v/>
      </c>
      <c r="H989" s="137" t="str">
        <f>IF(B989="","",(VLOOKUP(MONTH(B989),Evaporação!$D$5:$F$16,3,FALSE)/(1000*3600*24*VLOOKUP(MONTH(B989),'Dados de Entrada'!$T$11:$V$22,3,FALSE)))*Simulação!D989)</f>
        <v/>
      </c>
      <c r="I989" s="146"/>
      <c r="J989" s="138" t="str">
        <f>IF(B989="","",(E989+I989-F989-G989-H989)*3600*24*VLOOKUP(MONTH(B989),'Dados de Entrada'!$T$11:$V$22,3,FALSE))</f>
        <v/>
      </c>
      <c r="K989" s="100" t="str">
        <f>IF(B989="","",IF(J989+K988&lt;'Dados de Entrada'!$G$7,IF(Simulação!J989+K988&lt;'Dados de Entrada'!$L$7,'Dados de Entrada'!$L$7,J989+K988),'Dados de Entrada'!$G$7))</f>
        <v/>
      </c>
      <c r="L989" s="101" t="str">
        <f>IF(B989="","",IF(AND(J989&gt;0,K989='Dados de Entrada'!$G$7),(J989/(3600*24*VLOOKUP(MONTH(B989),'Dados de Entrada'!$T$11:$V$22,3,FALSE))),0))</f>
        <v/>
      </c>
      <c r="M989" s="26" t="str">
        <f t="shared" si="85"/>
        <v/>
      </c>
      <c r="N989" s="102" t="str">
        <f>IF(B989="","",IF(K989='Dados de Entrada'!$L$7,1,0))</f>
        <v/>
      </c>
      <c r="O989" s="26" t="str">
        <f t="shared" si="86"/>
        <v/>
      </c>
      <c r="P989" s="110" t="str">
        <f>IF(B989="","",'Dados de Entrada'!$L$7)</f>
        <v/>
      </c>
      <c r="Q989" s="103" t="str">
        <f t="shared" si="87"/>
        <v/>
      </c>
      <c r="U989" s="18"/>
    </row>
    <row r="990" spans="1:21" ht="14.25" customHeight="1" x14ac:dyDescent="0.25">
      <c r="A990" s="18"/>
      <c r="B990" s="99" t="str">
        <f>IF(AND(YEAR('Dados de Entrada'!N980)&gt;=$D$18,YEAR('Dados de Entrada'!N980)&lt;=$D$19),'Dados de Entrada'!N980,"")</f>
        <v/>
      </c>
      <c r="C990" s="100" t="str">
        <f t="shared" si="83"/>
        <v/>
      </c>
      <c r="D990" s="97" t="str">
        <f>IF(B990="","",IFERROR(
INDEX('Dados de Entrada'!$K$13:$K$35,MATCH(C990,'Dados de Entrada'!$J$13:$J$35,0)),
INDEX('Dados de Entrada'!$K$13:$K$35,MATCH(C990,'Dados de Entrada'!$J$13:$J$35,1))+
(C990-INDEX('Dados de Entrada'!$J$13:$J$35,MATCH(C990,'Dados de Entrada'!$J$13:$J$35,1)))*
(INDEX('Dados de Entrada'!$K$13:$K$35,MATCH(C990,'Dados de Entrada'!$J$13:$J$35,1)+1)-INDEX('Dados de Entrada'!$K$13:$K$35,MATCH(C990,'Dados de Entrada'!$J$13:$J$35,1)))/
(INDEX('Dados de Entrada'!$J$13:$J$35,MATCH(C990,'Dados de Entrada'!$J$13:$J$35,1)+1)-INDEX('Dados de Entrada'!$J$13:$J$35,MATCH(C990,'Dados de Entrada'!$J$13:$J$35,1)))
))</f>
        <v/>
      </c>
      <c r="E990" s="101" t="str">
        <f>IF(B990="","",('Dados de Entrada'!O980/'Dados de Entrada'!$Q$6)*'Dados de Entrada'!$L$4)</f>
        <v/>
      </c>
      <c r="F990" s="101" t="str">
        <f t="shared" si="84"/>
        <v/>
      </c>
      <c r="G990" s="101" t="str">
        <f>IF(B990="","",VLOOKUP(MONTH(B990),Retiradas!$P$3:$S$14,3,FALSE))</f>
        <v/>
      </c>
      <c r="H990" s="137" t="str">
        <f>IF(B990="","",(VLOOKUP(MONTH(B990),Evaporação!$D$5:$F$16,3,FALSE)/(1000*3600*24*VLOOKUP(MONTH(B990),'Dados de Entrada'!$T$11:$V$22,3,FALSE)))*Simulação!D990)</f>
        <v/>
      </c>
      <c r="I990" s="146"/>
      <c r="J990" s="138" t="str">
        <f>IF(B990="","",(E990+I990-F990-G990-H990)*3600*24*VLOOKUP(MONTH(B990),'Dados de Entrada'!$T$11:$V$22,3,FALSE))</f>
        <v/>
      </c>
      <c r="K990" s="100" t="str">
        <f>IF(B990="","",IF(J990+K989&lt;'Dados de Entrada'!$G$7,IF(Simulação!J990+K989&lt;'Dados de Entrada'!$L$7,'Dados de Entrada'!$L$7,J990+K989),'Dados de Entrada'!$G$7))</f>
        <v/>
      </c>
      <c r="L990" s="101" t="str">
        <f>IF(B990="","",IF(AND(J990&gt;0,K990='Dados de Entrada'!$G$7),(J990/(3600*24*VLOOKUP(MONTH(B990),'Dados de Entrada'!$T$11:$V$22,3,FALSE))),0))</f>
        <v/>
      </c>
      <c r="M990" s="26" t="str">
        <f t="shared" si="85"/>
        <v/>
      </c>
      <c r="N990" s="102" t="str">
        <f>IF(B990="","",IF(K990='Dados de Entrada'!$L$7,1,0))</f>
        <v/>
      </c>
      <c r="O990" s="26" t="str">
        <f t="shared" si="86"/>
        <v/>
      </c>
      <c r="P990" s="110" t="str">
        <f>IF(B990="","",'Dados de Entrada'!$L$7)</f>
        <v/>
      </c>
      <c r="Q990" s="103" t="str">
        <f t="shared" si="87"/>
        <v/>
      </c>
      <c r="U990" s="18"/>
    </row>
    <row r="991" spans="1:21" ht="14.25" customHeight="1" x14ac:dyDescent="0.25">
      <c r="A991" s="18"/>
      <c r="B991" s="99" t="str">
        <f>IF(AND(YEAR('Dados de Entrada'!N981)&gt;=$D$18,YEAR('Dados de Entrada'!N981)&lt;=$D$19),'Dados de Entrada'!N981,"")</f>
        <v/>
      </c>
      <c r="C991" s="100" t="str">
        <f t="shared" si="83"/>
        <v/>
      </c>
      <c r="D991" s="97" t="str">
        <f>IF(B991="","",IFERROR(
INDEX('Dados de Entrada'!$K$13:$K$35,MATCH(C991,'Dados de Entrada'!$J$13:$J$35,0)),
INDEX('Dados de Entrada'!$K$13:$K$35,MATCH(C991,'Dados de Entrada'!$J$13:$J$35,1))+
(C991-INDEX('Dados de Entrada'!$J$13:$J$35,MATCH(C991,'Dados de Entrada'!$J$13:$J$35,1)))*
(INDEX('Dados de Entrada'!$K$13:$K$35,MATCH(C991,'Dados de Entrada'!$J$13:$J$35,1)+1)-INDEX('Dados de Entrada'!$K$13:$K$35,MATCH(C991,'Dados de Entrada'!$J$13:$J$35,1)))/
(INDEX('Dados de Entrada'!$J$13:$J$35,MATCH(C991,'Dados de Entrada'!$J$13:$J$35,1)+1)-INDEX('Dados de Entrada'!$J$13:$J$35,MATCH(C991,'Dados de Entrada'!$J$13:$J$35,1)))
))</f>
        <v/>
      </c>
      <c r="E991" s="101" t="str">
        <f>IF(B991="","",('Dados de Entrada'!O981/'Dados de Entrada'!$Q$6)*'Dados de Entrada'!$L$4)</f>
        <v/>
      </c>
      <c r="F991" s="101" t="str">
        <f t="shared" si="84"/>
        <v/>
      </c>
      <c r="G991" s="101" t="str">
        <f>IF(B991="","",VLOOKUP(MONTH(B991),Retiradas!$P$3:$S$14,3,FALSE))</f>
        <v/>
      </c>
      <c r="H991" s="137" t="str">
        <f>IF(B991="","",(VLOOKUP(MONTH(B991),Evaporação!$D$5:$F$16,3,FALSE)/(1000*3600*24*VLOOKUP(MONTH(B991),'Dados de Entrada'!$T$11:$V$22,3,FALSE)))*Simulação!D991)</f>
        <v/>
      </c>
      <c r="I991" s="146"/>
      <c r="J991" s="138" t="str">
        <f>IF(B991="","",(E991+I991-F991-G991-H991)*3600*24*VLOOKUP(MONTH(B991),'Dados de Entrada'!$T$11:$V$22,3,FALSE))</f>
        <v/>
      </c>
      <c r="K991" s="100" t="str">
        <f>IF(B991="","",IF(J991+K990&lt;'Dados de Entrada'!$G$7,IF(Simulação!J991+K990&lt;'Dados de Entrada'!$L$7,'Dados de Entrada'!$L$7,J991+K990),'Dados de Entrada'!$G$7))</f>
        <v/>
      </c>
      <c r="L991" s="101" t="str">
        <f>IF(B991="","",IF(AND(J991&gt;0,K991='Dados de Entrada'!$G$7),(J991/(3600*24*VLOOKUP(MONTH(B991),'Dados de Entrada'!$T$11:$V$22,3,FALSE))),0))</f>
        <v/>
      </c>
      <c r="M991" s="26" t="str">
        <f t="shared" si="85"/>
        <v/>
      </c>
      <c r="N991" s="102" t="str">
        <f>IF(B991="","",IF(K991='Dados de Entrada'!$L$7,1,0))</f>
        <v/>
      </c>
      <c r="O991" s="26" t="str">
        <f t="shared" si="86"/>
        <v/>
      </c>
      <c r="P991" s="110" t="str">
        <f>IF(B991="","",'Dados de Entrada'!$L$7)</f>
        <v/>
      </c>
      <c r="Q991" s="103" t="str">
        <f t="shared" si="87"/>
        <v/>
      </c>
      <c r="U991" s="18"/>
    </row>
    <row r="992" spans="1:21" ht="14.25" customHeight="1" x14ac:dyDescent="0.25">
      <c r="A992" s="18"/>
      <c r="B992" s="99" t="str">
        <f>IF(AND(YEAR('Dados de Entrada'!N982)&gt;=$D$18,YEAR('Dados de Entrada'!N982)&lt;=$D$19),'Dados de Entrada'!N982,"")</f>
        <v/>
      </c>
      <c r="C992" s="100" t="str">
        <f t="shared" si="83"/>
        <v/>
      </c>
      <c r="D992" s="97" t="str">
        <f>IF(B992="","",IFERROR(
INDEX('Dados de Entrada'!$K$13:$K$35,MATCH(C992,'Dados de Entrada'!$J$13:$J$35,0)),
INDEX('Dados de Entrada'!$K$13:$K$35,MATCH(C992,'Dados de Entrada'!$J$13:$J$35,1))+
(C992-INDEX('Dados de Entrada'!$J$13:$J$35,MATCH(C992,'Dados de Entrada'!$J$13:$J$35,1)))*
(INDEX('Dados de Entrada'!$K$13:$K$35,MATCH(C992,'Dados de Entrada'!$J$13:$J$35,1)+1)-INDEX('Dados de Entrada'!$K$13:$K$35,MATCH(C992,'Dados de Entrada'!$J$13:$J$35,1)))/
(INDEX('Dados de Entrada'!$J$13:$J$35,MATCH(C992,'Dados de Entrada'!$J$13:$J$35,1)+1)-INDEX('Dados de Entrada'!$J$13:$J$35,MATCH(C992,'Dados de Entrada'!$J$13:$J$35,1)))
))</f>
        <v/>
      </c>
      <c r="E992" s="101" t="str">
        <f>IF(B992="","",('Dados de Entrada'!O982/'Dados de Entrada'!$Q$6)*'Dados de Entrada'!$L$4)</f>
        <v/>
      </c>
      <c r="F992" s="101" t="str">
        <f t="shared" si="84"/>
        <v/>
      </c>
      <c r="G992" s="101" t="str">
        <f>IF(B992="","",VLOOKUP(MONTH(B992),Retiradas!$P$3:$S$14,3,FALSE))</f>
        <v/>
      </c>
      <c r="H992" s="137" t="str">
        <f>IF(B992="","",(VLOOKUP(MONTH(B992),Evaporação!$D$5:$F$16,3,FALSE)/(1000*3600*24*VLOOKUP(MONTH(B992),'Dados de Entrada'!$T$11:$V$22,3,FALSE)))*Simulação!D992)</f>
        <v/>
      </c>
      <c r="I992" s="146"/>
      <c r="J992" s="138" t="str">
        <f>IF(B992="","",(E992+I992-F992-G992-H992)*3600*24*VLOOKUP(MONTH(B992),'Dados de Entrada'!$T$11:$V$22,3,FALSE))</f>
        <v/>
      </c>
      <c r="K992" s="100" t="str">
        <f>IF(B992="","",IF(J992+K991&lt;'Dados de Entrada'!$G$7,IF(Simulação!J992+K991&lt;'Dados de Entrada'!$L$7,'Dados de Entrada'!$L$7,J992+K991),'Dados de Entrada'!$G$7))</f>
        <v/>
      </c>
      <c r="L992" s="101" t="str">
        <f>IF(B992="","",IF(AND(J992&gt;0,K992='Dados de Entrada'!$G$7),(J992/(3600*24*VLOOKUP(MONTH(B992),'Dados de Entrada'!$T$11:$V$22,3,FALSE))),0))</f>
        <v/>
      </c>
      <c r="M992" s="26" t="str">
        <f t="shared" si="85"/>
        <v/>
      </c>
      <c r="N992" s="102" t="str">
        <f>IF(B992="","",IF(K992='Dados de Entrada'!$L$7,1,0))</f>
        <v/>
      </c>
      <c r="O992" s="26" t="str">
        <f t="shared" si="86"/>
        <v/>
      </c>
      <c r="P992" s="110" t="str">
        <f>IF(B992="","",'Dados de Entrada'!$L$7)</f>
        <v/>
      </c>
      <c r="Q992" s="103" t="str">
        <f t="shared" si="87"/>
        <v/>
      </c>
      <c r="U992" s="18"/>
    </row>
    <row r="993" spans="1:21" ht="14.25" customHeight="1" x14ac:dyDescent="0.25">
      <c r="A993" s="18"/>
      <c r="B993" s="99" t="str">
        <f>IF(AND(YEAR('Dados de Entrada'!N983)&gt;=$D$18,YEAR('Dados de Entrada'!N983)&lt;=$D$19),'Dados de Entrada'!N983,"")</f>
        <v/>
      </c>
      <c r="C993" s="100" t="str">
        <f t="shared" si="83"/>
        <v/>
      </c>
      <c r="D993" s="97" t="str">
        <f>IF(B993="","",IFERROR(
INDEX('Dados de Entrada'!$K$13:$K$35,MATCH(C993,'Dados de Entrada'!$J$13:$J$35,0)),
INDEX('Dados de Entrada'!$K$13:$K$35,MATCH(C993,'Dados de Entrada'!$J$13:$J$35,1))+
(C993-INDEX('Dados de Entrada'!$J$13:$J$35,MATCH(C993,'Dados de Entrada'!$J$13:$J$35,1)))*
(INDEX('Dados de Entrada'!$K$13:$K$35,MATCH(C993,'Dados de Entrada'!$J$13:$J$35,1)+1)-INDEX('Dados de Entrada'!$K$13:$K$35,MATCH(C993,'Dados de Entrada'!$J$13:$J$35,1)))/
(INDEX('Dados de Entrada'!$J$13:$J$35,MATCH(C993,'Dados de Entrada'!$J$13:$J$35,1)+1)-INDEX('Dados de Entrada'!$J$13:$J$35,MATCH(C993,'Dados de Entrada'!$J$13:$J$35,1)))
))</f>
        <v/>
      </c>
      <c r="E993" s="101" t="str">
        <f>IF(B993="","",('Dados de Entrada'!O983/'Dados de Entrada'!$Q$6)*'Dados de Entrada'!$L$4)</f>
        <v/>
      </c>
      <c r="F993" s="101" t="str">
        <f t="shared" si="84"/>
        <v/>
      </c>
      <c r="G993" s="101" t="str">
        <f>IF(B993="","",VLOOKUP(MONTH(B993),Retiradas!$P$3:$S$14,3,FALSE))</f>
        <v/>
      </c>
      <c r="H993" s="137" t="str">
        <f>IF(B993="","",(VLOOKUP(MONTH(B993),Evaporação!$D$5:$F$16,3,FALSE)/(1000*3600*24*VLOOKUP(MONTH(B993),'Dados de Entrada'!$T$11:$V$22,3,FALSE)))*Simulação!D993)</f>
        <v/>
      </c>
      <c r="I993" s="146"/>
      <c r="J993" s="138" t="str">
        <f>IF(B993="","",(E993+I993-F993-G993-H993)*3600*24*VLOOKUP(MONTH(B993),'Dados de Entrada'!$T$11:$V$22,3,FALSE))</f>
        <v/>
      </c>
      <c r="K993" s="100" t="str">
        <f>IF(B993="","",IF(J993+K992&lt;'Dados de Entrada'!$G$7,IF(Simulação!J993+K992&lt;'Dados de Entrada'!$L$7,'Dados de Entrada'!$L$7,J993+K992),'Dados de Entrada'!$G$7))</f>
        <v/>
      </c>
      <c r="L993" s="101" t="str">
        <f>IF(B993="","",IF(AND(J993&gt;0,K993='Dados de Entrada'!$G$7),(J993/(3600*24*VLOOKUP(MONTH(B993),'Dados de Entrada'!$T$11:$V$22,3,FALSE))),0))</f>
        <v/>
      </c>
      <c r="M993" s="26" t="str">
        <f t="shared" si="85"/>
        <v/>
      </c>
      <c r="N993" s="102" t="str">
        <f>IF(B993="","",IF(K993='Dados de Entrada'!$L$7,1,0))</f>
        <v/>
      </c>
      <c r="O993" s="26" t="str">
        <f t="shared" si="86"/>
        <v/>
      </c>
      <c r="P993" s="110" t="str">
        <f>IF(B993="","",'Dados de Entrada'!$L$7)</f>
        <v/>
      </c>
      <c r="Q993" s="103" t="str">
        <f t="shared" si="87"/>
        <v/>
      </c>
      <c r="U993" s="18"/>
    </row>
    <row r="994" spans="1:21" ht="14.25" customHeight="1" x14ac:dyDescent="0.25">
      <c r="A994" s="18"/>
      <c r="B994" s="99" t="str">
        <f>IF(AND(YEAR('Dados de Entrada'!N984)&gt;=$D$18,YEAR('Dados de Entrada'!N984)&lt;=$D$19),'Dados de Entrada'!N984,"")</f>
        <v/>
      </c>
      <c r="C994" s="100" t="str">
        <f t="shared" si="83"/>
        <v/>
      </c>
      <c r="D994" s="97" t="str">
        <f>IF(B994="","",IFERROR(
INDEX('Dados de Entrada'!$K$13:$K$35,MATCH(C994,'Dados de Entrada'!$J$13:$J$35,0)),
INDEX('Dados de Entrada'!$K$13:$K$35,MATCH(C994,'Dados de Entrada'!$J$13:$J$35,1))+
(C994-INDEX('Dados de Entrada'!$J$13:$J$35,MATCH(C994,'Dados de Entrada'!$J$13:$J$35,1)))*
(INDEX('Dados de Entrada'!$K$13:$K$35,MATCH(C994,'Dados de Entrada'!$J$13:$J$35,1)+1)-INDEX('Dados de Entrada'!$K$13:$K$35,MATCH(C994,'Dados de Entrada'!$J$13:$J$35,1)))/
(INDEX('Dados de Entrada'!$J$13:$J$35,MATCH(C994,'Dados de Entrada'!$J$13:$J$35,1)+1)-INDEX('Dados de Entrada'!$J$13:$J$35,MATCH(C994,'Dados de Entrada'!$J$13:$J$35,1)))
))</f>
        <v/>
      </c>
      <c r="E994" s="101" t="str">
        <f>IF(B994="","",('Dados de Entrada'!O984/'Dados de Entrada'!$Q$6)*'Dados de Entrada'!$L$4)</f>
        <v/>
      </c>
      <c r="F994" s="101" t="str">
        <f t="shared" si="84"/>
        <v/>
      </c>
      <c r="G994" s="101" t="str">
        <f>IF(B994="","",VLOOKUP(MONTH(B994),Retiradas!$P$3:$S$14,3,FALSE))</f>
        <v/>
      </c>
      <c r="H994" s="137" t="str">
        <f>IF(B994="","",(VLOOKUP(MONTH(B994),Evaporação!$D$5:$F$16,3,FALSE)/(1000*3600*24*VLOOKUP(MONTH(B994),'Dados de Entrada'!$T$11:$V$22,3,FALSE)))*Simulação!D994)</f>
        <v/>
      </c>
      <c r="I994" s="146"/>
      <c r="J994" s="138" t="str">
        <f>IF(B994="","",(E994+I994-F994-G994-H994)*3600*24*VLOOKUP(MONTH(B994),'Dados de Entrada'!$T$11:$V$22,3,FALSE))</f>
        <v/>
      </c>
      <c r="K994" s="100" t="str">
        <f>IF(B994="","",IF(J994+K993&lt;'Dados de Entrada'!$G$7,IF(Simulação!J994+K993&lt;'Dados de Entrada'!$L$7,'Dados de Entrada'!$L$7,J994+K993),'Dados de Entrada'!$G$7))</f>
        <v/>
      </c>
      <c r="L994" s="101" t="str">
        <f>IF(B994="","",IF(AND(J994&gt;0,K994='Dados de Entrada'!$G$7),(J994/(3600*24*VLOOKUP(MONTH(B994),'Dados de Entrada'!$T$11:$V$22,3,FALSE))),0))</f>
        <v/>
      </c>
      <c r="M994" s="26" t="str">
        <f t="shared" si="85"/>
        <v/>
      </c>
      <c r="N994" s="102" t="str">
        <f>IF(B994="","",IF(K994='Dados de Entrada'!$L$7,1,0))</f>
        <v/>
      </c>
      <c r="O994" s="26" t="str">
        <f t="shared" si="86"/>
        <v/>
      </c>
      <c r="P994" s="110" t="str">
        <f>IF(B994="","",'Dados de Entrada'!$L$7)</f>
        <v/>
      </c>
      <c r="Q994" s="103" t="str">
        <f t="shared" si="87"/>
        <v/>
      </c>
      <c r="U994" s="18"/>
    </row>
    <row r="995" spans="1:21" ht="14.25" customHeight="1" x14ac:dyDescent="0.25">
      <c r="A995" s="18"/>
      <c r="B995" s="99" t="str">
        <f>IF(AND(YEAR('Dados de Entrada'!N985)&gt;=$D$18,YEAR('Dados de Entrada'!N985)&lt;=$D$19),'Dados de Entrada'!N985,"")</f>
        <v/>
      </c>
      <c r="C995" s="100" t="str">
        <f t="shared" si="83"/>
        <v/>
      </c>
      <c r="D995" s="97" t="str">
        <f>IF(B995="","",IFERROR(
INDEX('Dados de Entrada'!$K$13:$K$35,MATCH(C995,'Dados de Entrada'!$J$13:$J$35,0)),
INDEX('Dados de Entrada'!$K$13:$K$35,MATCH(C995,'Dados de Entrada'!$J$13:$J$35,1))+
(C995-INDEX('Dados de Entrada'!$J$13:$J$35,MATCH(C995,'Dados de Entrada'!$J$13:$J$35,1)))*
(INDEX('Dados de Entrada'!$K$13:$K$35,MATCH(C995,'Dados de Entrada'!$J$13:$J$35,1)+1)-INDEX('Dados de Entrada'!$K$13:$K$35,MATCH(C995,'Dados de Entrada'!$J$13:$J$35,1)))/
(INDEX('Dados de Entrada'!$J$13:$J$35,MATCH(C995,'Dados de Entrada'!$J$13:$J$35,1)+1)-INDEX('Dados de Entrada'!$J$13:$J$35,MATCH(C995,'Dados de Entrada'!$J$13:$J$35,1)))
))</f>
        <v/>
      </c>
      <c r="E995" s="101" t="str">
        <f>IF(B995="","",('Dados de Entrada'!O985/'Dados de Entrada'!$Q$6)*'Dados de Entrada'!$L$4)</f>
        <v/>
      </c>
      <c r="F995" s="101" t="str">
        <f t="shared" si="84"/>
        <v/>
      </c>
      <c r="G995" s="101" t="str">
        <f>IF(B995="","",VLOOKUP(MONTH(B995),Retiradas!$P$3:$S$14,3,FALSE))</f>
        <v/>
      </c>
      <c r="H995" s="137" t="str">
        <f>IF(B995="","",(VLOOKUP(MONTH(B995),Evaporação!$D$5:$F$16,3,FALSE)/(1000*3600*24*VLOOKUP(MONTH(B995),'Dados de Entrada'!$T$11:$V$22,3,FALSE)))*Simulação!D995)</f>
        <v/>
      </c>
      <c r="I995" s="146"/>
      <c r="J995" s="138" t="str">
        <f>IF(B995="","",(E995+I995-F995-G995-H995)*3600*24*VLOOKUP(MONTH(B995),'Dados de Entrada'!$T$11:$V$22,3,FALSE))</f>
        <v/>
      </c>
      <c r="K995" s="100" t="str">
        <f>IF(B995="","",IF(J995+K994&lt;'Dados de Entrada'!$G$7,IF(Simulação!J995+K994&lt;'Dados de Entrada'!$L$7,'Dados de Entrada'!$L$7,J995+K994),'Dados de Entrada'!$G$7))</f>
        <v/>
      </c>
      <c r="L995" s="101" t="str">
        <f>IF(B995="","",IF(AND(J995&gt;0,K995='Dados de Entrada'!$G$7),(J995/(3600*24*VLOOKUP(MONTH(B995),'Dados de Entrada'!$T$11:$V$22,3,FALSE))),0))</f>
        <v/>
      </c>
      <c r="M995" s="26" t="str">
        <f t="shared" si="85"/>
        <v/>
      </c>
      <c r="N995" s="102" t="str">
        <f>IF(B995="","",IF(K995='Dados de Entrada'!$L$7,1,0))</f>
        <v/>
      </c>
      <c r="O995" s="26" t="str">
        <f t="shared" si="86"/>
        <v/>
      </c>
      <c r="P995" s="110" t="str">
        <f>IF(B995="","",'Dados de Entrada'!$L$7)</f>
        <v/>
      </c>
      <c r="Q995" s="103" t="str">
        <f t="shared" si="87"/>
        <v/>
      </c>
      <c r="U995" s="18"/>
    </row>
    <row r="996" spans="1:21" ht="14.25" customHeight="1" x14ac:dyDescent="0.25">
      <c r="A996" s="18"/>
      <c r="B996" s="99" t="str">
        <f>IF(AND(YEAR('Dados de Entrada'!N986)&gt;=$D$18,YEAR('Dados de Entrada'!N986)&lt;=$D$19),'Dados de Entrada'!N986,"")</f>
        <v/>
      </c>
      <c r="C996" s="100" t="str">
        <f t="shared" si="83"/>
        <v/>
      </c>
      <c r="D996" s="97" t="str">
        <f>IF(B996="","",IFERROR(
INDEX('Dados de Entrada'!$K$13:$K$35,MATCH(C996,'Dados de Entrada'!$J$13:$J$35,0)),
INDEX('Dados de Entrada'!$K$13:$K$35,MATCH(C996,'Dados de Entrada'!$J$13:$J$35,1))+
(C996-INDEX('Dados de Entrada'!$J$13:$J$35,MATCH(C996,'Dados de Entrada'!$J$13:$J$35,1)))*
(INDEX('Dados de Entrada'!$K$13:$K$35,MATCH(C996,'Dados de Entrada'!$J$13:$J$35,1)+1)-INDEX('Dados de Entrada'!$K$13:$K$35,MATCH(C996,'Dados de Entrada'!$J$13:$J$35,1)))/
(INDEX('Dados de Entrada'!$J$13:$J$35,MATCH(C996,'Dados de Entrada'!$J$13:$J$35,1)+1)-INDEX('Dados de Entrada'!$J$13:$J$35,MATCH(C996,'Dados de Entrada'!$J$13:$J$35,1)))
))</f>
        <v/>
      </c>
      <c r="E996" s="101" t="str">
        <f>IF(B996="","",('Dados de Entrada'!O986/'Dados de Entrada'!$Q$6)*'Dados de Entrada'!$L$4)</f>
        <v/>
      </c>
      <c r="F996" s="101" t="str">
        <f t="shared" si="84"/>
        <v/>
      </c>
      <c r="G996" s="101" t="str">
        <f>IF(B996="","",VLOOKUP(MONTH(B996),Retiradas!$P$3:$S$14,3,FALSE))</f>
        <v/>
      </c>
      <c r="H996" s="137" t="str">
        <f>IF(B996="","",(VLOOKUP(MONTH(B996),Evaporação!$D$5:$F$16,3,FALSE)/(1000*3600*24*VLOOKUP(MONTH(B996),'Dados de Entrada'!$T$11:$V$22,3,FALSE)))*Simulação!D996)</f>
        <v/>
      </c>
      <c r="I996" s="146"/>
      <c r="J996" s="138" t="str">
        <f>IF(B996="","",(E996+I996-F996-G996-H996)*3600*24*VLOOKUP(MONTH(B996),'Dados de Entrada'!$T$11:$V$22,3,FALSE))</f>
        <v/>
      </c>
      <c r="K996" s="100" t="str">
        <f>IF(B996="","",IF(J996+K995&lt;'Dados de Entrada'!$G$7,IF(Simulação!J996+K995&lt;'Dados de Entrada'!$L$7,'Dados de Entrada'!$L$7,J996+K995),'Dados de Entrada'!$G$7))</f>
        <v/>
      </c>
      <c r="L996" s="101" t="str">
        <f>IF(B996="","",IF(AND(J996&gt;0,K996='Dados de Entrada'!$G$7),(J996/(3600*24*VLOOKUP(MONTH(B996),'Dados de Entrada'!$T$11:$V$22,3,FALSE))),0))</f>
        <v/>
      </c>
      <c r="M996" s="26" t="str">
        <f t="shared" si="85"/>
        <v/>
      </c>
      <c r="N996" s="102" t="str">
        <f>IF(B996="","",IF(K996='Dados de Entrada'!$L$7,1,0))</f>
        <v/>
      </c>
      <c r="O996" s="26" t="str">
        <f t="shared" si="86"/>
        <v/>
      </c>
      <c r="P996" s="110" t="str">
        <f>IF(B996="","",'Dados de Entrada'!$L$7)</f>
        <v/>
      </c>
      <c r="Q996" s="103" t="str">
        <f t="shared" si="87"/>
        <v/>
      </c>
      <c r="U996" s="18"/>
    </row>
    <row r="997" spans="1:21" ht="14.25" customHeight="1" x14ac:dyDescent="0.25">
      <c r="A997" s="18"/>
      <c r="B997" s="99" t="str">
        <f>IF(AND(YEAR('Dados de Entrada'!N987)&gt;=$D$18,YEAR('Dados de Entrada'!N987)&lt;=$D$19),'Dados de Entrada'!N987,"")</f>
        <v/>
      </c>
      <c r="C997" s="100" t="str">
        <f t="shared" si="83"/>
        <v/>
      </c>
      <c r="D997" s="97" t="str">
        <f>IF(B997="","",IFERROR(
INDEX('Dados de Entrada'!$K$13:$K$35,MATCH(C997,'Dados de Entrada'!$J$13:$J$35,0)),
INDEX('Dados de Entrada'!$K$13:$K$35,MATCH(C997,'Dados de Entrada'!$J$13:$J$35,1))+
(C997-INDEX('Dados de Entrada'!$J$13:$J$35,MATCH(C997,'Dados de Entrada'!$J$13:$J$35,1)))*
(INDEX('Dados de Entrada'!$K$13:$K$35,MATCH(C997,'Dados de Entrada'!$J$13:$J$35,1)+1)-INDEX('Dados de Entrada'!$K$13:$K$35,MATCH(C997,'Dados de Entrada'!$J$13:$J$35,1)))/
(INDEX('Dados de Entrada'!$J$13:$J$35,MATCH(C997,'Dados de Entrada'!$J$13:$J$35,1)+1)-INDEX('Dados de Entrada'!$J$13:$J$35,MATCH(C997,'Dados de Entrada'!$J$13:$J$35,1)))
))</f>
        <v/>
      </c>
      <c r="E997" s="101" t="str">
        <f>IF(B997="","",('Dados de Entrada'!O987/'Dados de Entrada'!$Q$6)*'Dados de Entrada'!$L$4)</f>
        <v/>
      </c>
      <c r="F997" s="101" t="str">
        <f t="shared" si="84"/>
        <v/>
      </c>
      <c r="G997" s="101" t="str">
        <f>IF(B997="","",VLOOKUP(MONTH(B997),Retiradas!$P$3:$S$14,3,FALSE))</f>
        <v/>
      </c>
      <c r="H997" s="137" t="str">
        <f>IF(B997="","",(VLOOKUP(MONTH(B997),Evaporação!$D$5:$F$16,3,FALSE)/(1000*3600*24*VLOOKUP(MONTH(B997),'Dados de Entrada'!$T$11:$V$22,3,FALSE)))*Simulação!D997)</f>
        <v/>
      </c>
      <c r="I997" s="146"/>
      <c r="J997" s="138" t="str">
        <f>IF(B997="","",(E997+I997-F997-G997-H997)*3600*24*VLOOKUP(MONTH(B997),'Dados de Entrada'!$T$11:$V$22,3,FALSE))</f>
        <v/>
      </c>
      <c r="K997" s="100" t="str">
        <f>IF(B997="","",IF(J997+K996&lt;'Dados de Entrada'!$G$7,IF(Simulação!J997+K996&lt;'Dados de Entrada'!$L$7,'Dados de Entrada'!$L$7,J997+K996),'Dados de Entrada'!$G$7))</f>
        <v/>
      </c>
      <c r="L997" s="101" t="str">
        <f>IF(B997="","",IF(AND(J997&gt;0,K997='Dados de Entrada'!$G$7),(J997/(3600*24*VLOOKUP(MONTH(B997),'Dados de Entrada'!$T$11:$V$22,3,FALSE))),0))</f>
        <v/>
      </c>
      <c r="M997" s="26" t="str">
        <f t="shared" si="85"/>
        <v/>
      </c>
      <c r="N997" s="102" t="str">
        <f>IF(B997="","",IF(K997='Dados de Entrada'!$L$7,1,0))</f>
        <v/>
      </c>
      <c r="O997" s="26" t="str">
        <f t="shared" si="86"/>
        <v/>
      </c>
      <c r="P997" s="110" t="str">
        <f>IF(B997="","",'Dados de Entrada'!$L$7)</f>
        <v/>
      </c>
      <c r="Q997" s="103" t="str">
        <f t="shared" si="87"/>
        <v/>
      </c>
      <c r="U997" s="18"/>
    </row>
    <row r="998" spans="1:21" ht="14.25" customHeight="1" x14ac:dyDescent="0.25">
      <c r="A998" s="18"/>
      <c r="B998" s="99" t="str">
        <f>IF(AND(YEAR('Dados de Entrada'!N988)&gt;=$D$18,YEAR('Dados de Entrada'!N988)&lt;=$D$19),'Dados de Entrada'!N988,"")</f>
        <v/>
      </c>
      <c r="C998" s="100" t="str">
        <f t="shared" si="83"/>
        <v/>
      </c>
      <c r="D998" s="97" t="str">
        <f>IF(B998="","",IFERROR(
INDEX('Dados de Entrada'!$K$13:$K$35,MATCH(C998,'Dados de Entrada'!$J$13:$J$35,0)),
INDEX('Dados de Entrada'!$K$13:$K$35,MATCH(C998,'Dados de Entrada'!$J$13:$J$35,1))+
(C998-INDEX('Dados de Entrada'!$J$13:$J$35,MATCH(C998,'Dados de Entrada'!$J$13:$J$35,1)))*
(INDEX('Dados de Entrada'!$K$13:$K$35,MATCH(C998,'Dados de Entrada'!$J$13:$J$35,1)+1)-INDEX('Dados de Entrada'!$K$13:$K$35,MATCH(C998,'Dados de Entrada'!$J$13:$J$35,1)))/
(INDEX('Dados de Entrada'!$J$13:$J$35,MATCH(C998,'Dados de Entrada'!$J$13:$J$35,1)+1)-INDEX('Dados de Entrada'!$J$13:$J$35,MATCH(C998,'Dados de Entrada'!$J$13:$J$35,1)))
))</f>
        <v/>
      </c>
      <c r="E998" s="101" t="str">
        <f>IF(B998="","",('Dados de Entrada'!O988/'Dados de Entrada'!$Q$6)*'Dados de Entrada'!$L$4)</f>
        <v/>
      </c>
      <c r="F998" s="101" t="str">
        <f t="shared" si="84"/>
        <v/>
      </c>
      <c r="G998" s="101" t="str">
        <f>IF(B998="","",VLOOKUP(MONTH(B998),Retiradas!$P$3:$S$14,3,FALSE))</f>
        <v/>
      </c>
      <c r="H998" s="137" t="str">
        <f>IF(B998="","",(VLOOKUP(MONTH(B998),Evaporação!$D$5:$F$16,3,FALSE)/(1000*3600*24*VLOOKUP(MONTH(B998),'Dados de Entrada'!$T$11:$V$22,3,FALSE)))*Simulação!D998)</f>
        <v/>
      </c>
      <c r="I998" s="146"/>
      <c r="J998" s="138" t="str">
        <f>IF(B998="","",(E998+I998-F998-G998-H998)*3600*24*VLOOKUP(MONTH(B998),'Dados de Entrada'!$T$11:$V$22,3,FALSE))</f>
        <v/>
      </c>
      <c r="K998" s="100" t="str">
        <f>IF(B998="","",IF(J998+K997&lt;'Dados de Entrada'!$G$7,IF(Simulação!J998+K997&lt;'Dados de Entrada'!$L$7,'Dados de Entrada'!$L$7,J998+K997),'Dados de Entrada'!$G$7))</f>
        <v/>
      </c>
      <c r="L998" s="101" t="str">
        <f>IF(B998="","",IF(AND(J998&gt;0,K998='Dados de Entrada'!$G$7),(J998/(3600*24*VLOOKUP(MONTH(B998),'Dados de Entrada'!$T$11:$V$22,3,FALSE))),0))</f>
        <v/>
      </c>
      <c r="M998" s="26" t="str">
        <f t="shared" si="85"/>
        <v/>
      </c>
      <c r="N998" s="102" t="str">
        <f>IF(B998="","",IF(K998='Dados de Entrada'!$L$7,1,0))</f>
        <v/>
      </c>
      <c r="O998" s="26" t="str">
        <f t="shared" si="86"/>
        <v/>
      </c>
      <c r="P998" s="110" t="str">
        <f>IF(B998="","",'Dados de Entrada'!$L$7)</f>
        <v/>
      </c>
      <c r="Q998" s="103" t="str">
        <f t="shared" si="87"/>
        <v/>
      </c>
      <c r="U998" s="18"/>
    </row>
    <row r="999" spans="1:21" ht="14.25" customHeight="1" x14ac:dyDescent="0.25">
      <c r="A999" s="18"/>
      <c r="B999" s="99" t="str">
        <f>IF(AND(YEAR('Dados de Entrada'!N989)&gt;=$D$18,YEAR('Dados de Entrada'!N989)&lt;=$D$19),'Dados de Entrada'!N989,"")</f>
        <v/>
      </c>
      <c r="C999" s="100" t="str">
        <f t="shared" si="83"/>
        <v/>
      </c>
      <c r="D999" s="97" t="str">
        <f>IF(B999="","",IFERROR(
INDEX('Dados de Entrada'!$K$13:$K$35,MATCH(C999,'Dados de Entrada'!$J$13:$J$35,0)),
INDEX('Dados de Entrada'!$K$13:$K$35,MATCH(C999,'Dados de Entrada'!$J$13:$J$35,1))+
(C999-INDEX('Dados de Entrada'!$J$13:$J$35,MATCH(C999,'Dados de Entrada'!$J$13:$J$35,1)))*
(INDEX('Dados de Entrada'!$K$13:$K$35,MATCH(C999,'Dados de Entrada'!$J$13:$J$35,1)+1)-INDEX('Dados de Entrada'!$K$13:$K$35,MATCH(C999,'Dados de Entrada'!$J$13:$J$35,1)))/
(INDEX('Dados de Entrada'!$J$13:$J$35,MATCH(C999,'Dados de Entrada'!$J$13:$J$35,1)+1)-INDEX('Dados de Entrada'!$J$13:$J$35,MATCH(C999,'Dados de Entrada'!$J$13:$J$35,1)))
))</f>
        <v/>
      </c>
      <c r="E999" s="101" t="str">
        <f>IF(B999="","",('Dados de Entrada'!O989/'Dados de Entrada'!$Q$6)*'Dados de Entrada'!$L$4)</f>
        <v/>
      </c>
      <c r="F999" s="101" t="str">
        <f t="shared" si="84"/>
        <v/>
      </c>
      <c r="G999" s="101" t="str">
        <f>IF(B999="","",VLOOKUP(MONTH(B999),Retiradas!$P$3:$S$14,3,FALSE))</f>
        <v/>
      </c>
      <c r="H999" s="137" t="str">
        <f>IF(B999="","",(VLOOKUP(MONTH(B999),Evaporação!$D$5:$F$16,3,FALSE)/(1000*3600*24*VLOOKUP(MONTH(B999),'Dados de Entrada'!$T$11:$V$22,3,FALSE)))*Simulação!D999)</f>
        <v/>
      </c>
      <c r="I999" s="146"/>
      <c r="J999" s="138" t="str">
        <f>IF(B999="","",(E999+I999-F999-G999-H999)*3600*24*VLOOKUP(MONTH(B999),'Dados de Entrada'!$T$11:$V$22,3,FALSE))</f>
        <v/>
      </c>
      <c r="K999" s="100" t="str">
        <f>IF(B999="","",IF(J999+K998&lt;'Dados de Entrada'!$G$7,IF(Simulação!J999+K998&lt;'Dados de Entrada'!$L$7,'Dados de Entrada'!$L$7,J999+K998),'Dados de Entrada'!$G$7))</f>
        <v/>
      </c>
      <c r="L999" s="101" t="str">
        <f>IF(B999="","",IF(AND(J999&gt;0,K999='Dados de Entrada'!$G$7),(J999/(3600*24*VLOOKUP(MONTH(B999),'Dados de Entrada'!$T$11:$V$22,3,FALSE))),0))</f>
        <v/>
      </c>
      <c r="M999" s="26" t="str">
        <f t="shared" si="85"/>
        <v/>
      </c>
      <c r="N999" s="102" t="str">
        <f>IF(B999="","",IF(K999='Dados de Entrada'!$L$7,1,0))</f>
        <v/>
      </c>
      <c r="O999" s="26" t="str">
        <f t="shared" si="86"/>
        <v/>
      </c>
      <c r="P999" s="110" t="str">
        <f>IF(B999="","",'Dados de Entrada'!$L$7)</f>
        <v/>
      </c>
      <c r="Q999" s="103" t="str">
        <f t="shared" si="87"/>
        <v/>
      </c>
      <c r="U999" s="18"/>
    </row>
    <row r="1000" spans="1:21" ht="14.25" customHeight="1" x14ac:dyDescent="0.25">
      <c r="A1000" s="18"/>
      <c r="B1000" s="99" t="str">
        <f>IF(AND(YEAR('Dados de Entrada'!N990)&gt;=$D$18,YEAR('Dados de Entrada'!N990)&lt;=$D$19),'Dados de Entrada'!N990,"")</f>
        <v/>
      </c>
      <c r="C1000" s="100" t="str">
        <f t="shared" si="83"/>
        <v/>
      </c>
      <c r="D1000" s="97" t="str">
        <f>IF(B1000="","",IFERROR(
INDEX('Dados de Entrada'!$K$13:$K$35,MATCH(C1000,'Dados de Entrada'!$J$13:$J$35,0)),
INDEX('Dados de Entrada'!$K$13:$K$35,MATCH(C1000,'Dados de Entrada'!$J$13:$J$35,1))+
(C1000-INDEX('Dados de Entrada'!$J$13:$J$35,MATCH(C1000,'Dados de Entrada'!$J$13:$J$35,1)))*
(INDEX('Dados de Entrada'!$K$13:$K$35,MATCH(C1000,'Dados de Entrada'!$J$13:$J$35,1)+1)-INDEX('Dados de Entrada'!$K$13:$K$35,MATCH(C1000,'Dados de Entrada'!$J$13:$J$35,1)))/
(INDEX('Dados de Entrada'!$J$13:$J$35,MATCH(C1000,'Dados de Entrada'!$J$13:$J$35,1)+1)-INDEX('Dados de Entrada'!$J$13:$J$35,MATCH(C1000,'Dados de Entrada'!$J$13:$J$35,1)))
))</f>
        <v/>
      </c>
      <c r="E1000" s="101" t="str">
        <f>IF(B1000="","",('Dados de Entrada'!O990/'Dados de Entrada'!$Q$6)*'Dados de Entrada'!$L$4)</f>
        <v/>
      </c>
      <c r="F1000" s="101" t="str">
        <f t="shared" si="84"/>
        <v/>
      </c>
      <c r="G1000" s="101" t="str">
        <f>IF(B1000="","",VLOOKUP(MONTH(B1000),Retiradas!$P$3:$S$14,3,FALSE))</f>
        <v/>
      </c>
      <c r="H1000" s="137" t="str">
        <f>IF(B1000="","",(VLOOKUP(MONTH(B1000),Evaporação!$D$5:$F$16,3,FALSE)/(1000*3600*24*VLOOKUP(MONTH(B1000),'Dados de Entrada'!$T$11:$V$22,3,FALSE)))*Simulação!D1000)</f>
        <v/>
      </c>
      <c r="I1000" s="146"/>
      <c r="J1000" s="138" t="str">
        <f>IF(B1000="","",(E1000+I1000-F1000-G1000-H1000)*3600*24*VLOOKUP(MONTH(B1000),'Dados de Entrada'!$T$11:$V$22,3,FALSE))</f>
        <v/>
      </c>
      <c r="K1000" s="100" t="str">
        <f>IF(B1000="","",IF(J1000+K999&lt;'Dados de Entrada'!$G$7,IF(Simulação!J1000+K999&lt;'Dados de Entrada'!$L$7,'Dados de Entrada'!$L$7,J1000+K999),'Dados de Entrada'!$G$7))</f>
        <v/>
      </c>
      <c r="L1000" s="101" t="str">
        <f>IF(B1000="","",IF(AND(J1000&gt;0,K1000='Dados de Entrada'!$G$7),(J1000/(3600*24*VLOOKUP(MONTH(B1000),'Dados de Entrada'!$T$11:$V$22,3,FALSE))),0))</f>
        <v/>
      </c>
      <c r="M1000" s="26" t="str">
        <f t="shared" si="85"/>
        <v/>
      </c>
      <c r="N1000" s="102" t="str">
        <f>IF(B1000="","",IF(K1000='Dados de Entrada'!$L$7,1,0))</f>
        <v/>
      </c>
      <c r="O1000" s="26" t="str">
        <f t="shared" si="86"/>
        <v/>
      </c>
      <c r="P1000" s="110" t="str">
        <f>IF(B1000="","",'Dados de Entrada'!$L$7)</f>
        <v/>
      </c>
      <c r="Q1000" s="103" t="str">
        <f t="shared" si="87"/>
        <v/>
      </c>
      <c r="U1000" s="18"/>
    </row>
    <row r="1001" spans="1:21" ht="14.25" customHeight="1" x14ac:dyDescent="0.25">
      <c r="A1001" s="18"/>
      <c r="B1001" s="99" t="str">
        <f>IF(AND(YEAR('Dados de Entrada'!N991)&gt;=$D$18,YEAR('Dados de Entrada'!N991)&lt;=$D$19),'Dados de Entrada'!N991,"")</f>
        <v/>
      </c>
      <c r="C1001" s="100" t="str">
        <f t="shared" si="83"/>
        <v/>
      </c>
      <c r="D1001" s="97" t="str">
        <f>IF(B1001="","",IFERROR(
INDEX('Dados de Entrada'!$K$13:$K$35,MATCH(C1001,'Dados de Entrada'!$J$13:$J$35,0)),
INDEX('Dados de Entrada'!$K$13:$K$35,MATCH(C1001,'Dados de Entrada'!$J$13:$J$35,1))+
(C1001-INDEX('Dados de Entrada'!$J$13:$J$35,MATCH(C1001,'Dados de Entrada'!$J$13:$J$35,1)))*
(INDEX('Dados de Entrada'!$K$13:$K$35,MATCH(C1001,'Dados de Entrada'!$J$13:$J$35,1)+1)-INDEX('Dados de Entrada'!$K$13:$K$35,MATCH(C1001,'Dados de Entrada'!$J$13:$J$35,1)))/
(INDEX('Dados de Entrada'!$J$13:$J$35,MATCH(C1001,'Dados de Entrada'!$J$13:$J$35,1)+1)-INDEX('Dados de Entrada'!$J$13:$J$35,MATCH(C1001,'Dados de Entrada'!$J$13:$J$35,1)))
))</f>
        <v/>
      </c>
      <c r="E1001" s="101" t="str">
        <f>IF(B1001="","",('Dados de Entrada'!O991/'Dados de Entrada'!$Q$6)*'Dados de Entrada'!$L$4)</f>
        <v/>
      </c>
      <c r="F1001" s="101" t="str">
        <f t="shared" si="84"/>
        <v/>
      </c>
      <c r="G1001" s="101" t="str">
        <f>IF(B1001="","",VLOOKUP(MONTH(B1001),Retiradas!$P$3:$S$14,3,FALSE))</f>
        <v/>
      </c>
      <c r="H1001" s="137" t="str">
        <f>IF(B1001="","",(VLOOKUP(MONTH(B1001),Evaporação!$D$5:$F$16,3,FALSE)/(1000*3600*24*VLOOKUP(MONTH(B1001),'Dados de Entrada'!$T$11:$V$22,3,FALSE)))*Simulação!D1001)</f>
        <v/>
      </c>
      <c r="I1001" s="146"/>
      <c r="J1001" s="138" t="str">
        <f>IF(B1001="","",(E1001+I1001-F1001-G1001-H1001)*3600*24*VLOOKUP(MONTH(B1001),'Dados de Entrada'!$T$11:$V$22,3,FALSE))</f>
        <v/>
      </c>
      <c r="K1001" s="100" t="str">
        <f>IF(B1001="","",IF(J1001+K1000&lt;'Dados de Entrada'!$G$7,IF(Simulação!J1001+K1000&lt;'Dados de Entrada'!$L$7,'Dados de Entrada'!$L$7,J1001+K1000),'Dados de Entrada'!$G$7))</f>
        <v/>
      </c>
      <c r="L1001" s="101" t="str">
        <f>IF(B1001="","",IF(AND(J1001&gt;0,K1001='Dados de Entrada'!$G$7),(J1001/(3600*24*VLOOKUP(MONTH(B1001),'Dados de Entrada'!$T$11:$V$22,3,FALSE))),0))</f>
        <v/>
      </c>
      <c r="M1001" s="26" t="str">
        <f t="shared" si="85"/>
        <v/>
      </c>
      <c r="N1001" s="102" t="str">
        <f>IF(B1001="","",IF(K1001='Dados de Entrada'!$L$7,1,0))</f>
        <v/>
      </c>
      <c r="O1001" s="26" t="str">
        <f t="shared" si="86"/>
        <v/>
      </c>
      <c r="P1001" s="110" t="str">
        <f>IF(B1001="","",'Dados de Entrada'!$L$7)</f>
        <v/>
      </c>
      <c r="Q1001" s="103" t="str">
        <f t="shared" si="87"/>
        <v/>
      </c>
      <c r="U1001" s="18"/>
    </row>
    <row r="1002" spans="1:21" ht="14.25" customHeight="1" x14ac:dyDescent="0.25">
      <c r="A1002" s="18"/>
      <c r="B1002" s="99" t="str">
        <f>IF(AND(YEAR('Dados de Entrada'!N992)&gt;=$D$18,YEAR('Dados de Entrada'!N992)&lt;=$D$19),'Dados de Entrada'!N992,"")</f>
        <v/>
      </c>
      <c r="C1002" s="100" t="str">
        <f t="shared" si="83"/>
        <v/>
      </c>
      <c r="D1002" s="97" t="str">
        <f>IF(B1002="","",IFERROR(
INDEX('Dados de Entrada'!$K$13:$K$35,MATCH(C1002,'Dados de Entrada'!$J$13:$J$35,0)),
INDEX('Dados de Entrada'!$K$13:$K$35,MATCH(C1002,'Dados de Entrada'!$J$13:$J$35,1))+
(C1002-INDEX('Dados de Entrada'!$J$13:$J$35,MATCH(C1002,'Dados de Entrada'!$J$13:$J$35,1)))*
(INDEX('Dados de Entrada'!$K$13:$K$35,MATCH(C1002,'Dados de Entrada'!$J$13:$J$35,1)+1)-INDEX('Dados de Entrada'!$K$13:$K$35,MATCH(C1002,'Dados de Entrada'!$J$13:$J$35,1)))/
(INDEX('Dados de Entrada'!$J$13:$J$35,MATCH(C1002,'Dados de Entrada'!$J$13:$J$35,1)+1)-INDEX('Dados de Entrada'!$J$13:$J$35,MATCH(C1002,'Dados de Entrada'!$J$13:$J$35,1)))
))</f>
        <v/>
      </c>
      <c r="E1002" s="101" t="str">
        <f>IF(B1002="","",('Dados de Entrada'!O992/'Dados de Entrada'!$Q$6)*'Dados de Entrada'!$L$4)</f>
        <v/>
      </c>
      <c r="F1002" s="101" t="str">
        <f t="shared" si="84"/>
        <v/>
      </c>
      <c r="G1002" s="101" t="str">
        <f>IF(B1002="","",VLOOKUP(MONTH(B1002),Retiradas!$P$3:$S$14,3,FALSE))</f>
        <v/>
      </c>
      <c r="H1002" s="137" t="str">
        <f>IF(B1002="","",(VLOOKUP(MONTH(B1002),Evaporação!$D$5:$F$16,3,FALSE)/(1000*3600*24*VLOOKUP(MONTH(B1002),'Dados de Entrada'!$T$11:$V$22,3,FALSE)))*Simulação!D1002)</f>
        <v/>
      </c>
      <c r="I1002" s="146"/>
      <c r="J1002" s="138" t="str">
        <f>IF(B1002="","",(E1002+I1002-F1002-G1002-H1002)*3600*24*VLOOKUP(MONTH(B1002),'Dados de Entrada'!$T$11:$V$22,3,FALSE))</f>
        <v/>
      </c>
      <c r="K1002" s="100" t="str">
        <f>IF(B1002="","",IF(J1002+K1001&lt;'Dados de Entrada'!$G$7,IF(Simulação!J1002+K1001&lt;'Dados de Entrada'!$L$7,'Dados de Entrada'!$L$7,J1002+K1001),'Dados de Entrada'!$G$7))</f>
        <v/>
      </c>
      <c r="L1002" s="101" t="str">
        <f>IF(B1002="","",IF(AND(J1002&gt;0,K1002='Dados de Entrada'!$G$7),(J1002/(3600*24*VLOOKUP(MONTH(B1002),'Dados de Entrada'!$T$11:$V$22,3,FALSE))),0))</f>
        <v/>
      </c>
      <c r="M1002" s="26" t="str">
        <f t="shared" si="85"/>
        <v/>
      </c>
      <c r="N1002" s="102" t="str">
        <f>IF(B1002="","",IF(K1002='Dados de Entrada'!$L$7,1,0))</f>
        <v/>
      </c>
      <c r="O1002" s="26" t="str">
        <f t="shared" si="86"/>
        <v/>
      </c>
      <c r="P1002" s="110" t="str">
        <f>IF(B1002="","",'Dados de Entrada'!$L$7)</f>
        <v/>
      </c>
      <c r="Q1002" s="103" t="str">
        <f t="shared" si="87"/>
        <v/>
      </c>
      <c r="U1002" s="18"/>
    </row>
    <row r="1003" spans="1:21" ht="14.25" customHeight="1" x14ac:dyDescent="0.25">
      <c r="A1003" s="18"/>
      <c r="B1003" s="99" t="str">
        <f>IF(AND(YEAR('Dados de Entrada'!N993)&gt;=$D$18,YEAR('Dados de Entrada'!N993)&lt;=$D$19),'Dados de Entrada'!N993,"")</f>
        <v/>
      </c>
      <c r="C1003" s="100" t="str">
        <f t="shared" si="83"/>
        <v/>
      </c>
      <c r="D1003" s="97" t="str">
        <f>IF(B1003="","",IFERROR(
INDEX('Dados de Entrada'!$K$13:$K$35,MATCH(C1003,'Dados de Entrada'!$J$13:$J$35,0)),
INDEX('Dados de Entrada'!$K$13:$K$35,MATCH(C1003,'Dados de Entrada'!$J$13:$J$35,1))+
(C1003-INDEX('Dados de Entrada'!$J$13:$J$35,MATCH(C1003,'Dados de Entrada'!$J$13:$J$35,1)))*
(INDEX('Dados de Entrada'!$K$13:$K$35,MATCH(C1003,'Dados de Entrada'!$J$13:$J$35,1)+1)-INDEX('Dados de Entrada'!$K$13:$K$35,MATCH(C1003,'Dados de Entrada'!$J$13:$J$35,1)))/
(INDEX('Dados de Entrada'!$J$13:$J$35,MATCH(C1003,'Dados de Entrada'!$J$13:$J$35,1)+1)-INDEX('Dados de Entrada'!$J$13:$J$35,MATCH(C1003,'Dados de Entrada'!$J$13:$J$35,1)))
))</f>
        <v/>
      </c>
      <c r="E1003" s="101" t="str">
        <f>IF(B1003="","",('Dados de Entrada'!O993/'Dados de Entrada'!$Q$6)*'Dados de Entrada'!$L$4)</f>
        <v/>
      </c>
      <c r="F1003" s="101" t="str">
        <f t="shared" si="84"/>
        <v/>
      </c>
      <c r="G1003" s="101" t="str">
        <f>IF(B1003="","",VLOOKUP(MONTH(B1003),Retiradas!$P$3:$S$14,3,FALSE))</f>
        <v/>
      </c>
      <c r="H1003" s="137" t="str">
        <f>IF(B1003="","",(VLOOKUP(MONTH(B1003),Evaporação!$D$5:$F$16,3,FALSE)/(1000*3600*24*VLOOKUP(MONTH(B1003),'Dados de Entrada'!$T$11:$V$22,3,FALSE)))*Simulação!D1003)</f>
        <v/>
      </c>
      <c r="I1003" s="146"/>
      <c r="J1003" s="138" t="str">
        <f>IF(B1003="","",(E1003+I1003-F1003-G1003-H1003)*3600*24*VLOOKUP(MONTH(B1003),'Dados de Entrada'!$T$11:$V$22,3,FALSE))</f>
        <v/>
      </c>
      <c r="K1003" s="100" t="str">
        <f>IF(B1003="","",IF(J1003+K1002&lt;'Dados de Entrada'!$G$7,IF(Simulação!J1003+K1002&lt;'Dados de Entrada'!$L$7,'Dados de Entrada'!$L$7,J1003+K1002),'Dados de Entrada'!$G$7))</f>
        <v/>
      </c>
      <c r="L1003" s="101" t="str">
        <f>IF(B1003="","",IF(AND(J1003&gt;0,K1003='Dados de Entrada'!$G$7),(J1003/(3600*24*VLOOKUP(MONTH(B1003),'Dados de Entrada'!$T$11:$V$22,3,FALSE))),0))</f>
        <v/>
      </c>
      <c r="M1003" s="26" t="str">
        <f t="shared" si="85"/>
        <v/>
      </c>
      <c r="N1003" s="102" t="str">
        <f>IF(B1003="","",IF(K1003='Dados de Entrada'!$L$7,1,0))</f>
        <v/>
      </c>
      <c r="O1003" s="26" t="str">
        <f t="shared" si="86"/>
        <v/>
      </c>
      <c r="P1003" s="110" t="str">
        <f>IF(B1003="","",'Dados de Entrada'!$L$7)</f>
        <v/>
      </c>
      <c r="Q1003" s="103" t="str">
        <f t="shared" si="87"/>
        <v/>
      </c>
      <c r="U1003" s="18"/>
    </row>
    <row r="1004" spans="1:21" ht="14.25" customHeight="1" x14ac:dyDescent="0.25">
      <c r="A1004" s="18"/>
      <c r="B1004" s="99" t="str">
        <f>IF(AND(YEAR('Dados de Entrada'!N994)&gt;=$D$18,YEAR('Dados de Entrada'!N994)&lt;=$D$19),'Dados de Entrada'!N994,"")</f>
        <v/>
      </c>
      <c r="C1004" s="100" t="str">
        <f t="shared" si="83"/>
        <v/>
      </c>
      <c r="D1004" s="97" t="str">
        <f>IF(B1004="","",IFERROR(
INDEX('Dados de Entrada'!$K$13:$K$35,MATCH(C1004,'Dados de Entrada'!$J$13:$J$35,0)),
INDEX('Dados de Entrada'!$K$13:$K$35,MATCH(C1004,'Dados de Entrada'!$J$13:$J$35,1))+
(C1004-INDEX('Dados de Entrada'!$J$13:$J$35,MATCH(C1004,'Dados de Entrada'!$J$13:$J$35,1)))*
(INDEX('Dados de Entrada'!$K$13:$K$35,MATCH(C1004,'Dados de Entrada'!$J$13:$J$35,1)+1)-INDEX('Dados de Entrada'!$K$13:$K$35,MATCH(C1004,'Dados de Entrada'!$J$13:$J$35,1)))/
(INDEX('Dados de Entrada'!$J$13:$J$35,MATCH(C1004,'Dados de Entrada'!$J$13:$J$35,1)+1)-INDEX('Dados de Entrada'!$J$13:$J$35,MATCH(C1004,'Dados de Entrada'!$J$13:$J$35,1)))
))</f>
        <v/>
      </c>
      <c r="E1004" s="101" t="str">
        <f>IF(B1004="","",('Dados de Entrada'!O994/'Dados de Entrada'!$Q$6)*'Dados de Entrada'!$L$4)</f>
        <v/>
      </c>
      <c r="F1004" s="101" t="str">
        <f t="shared" si="84"/>
        <v/>
      </c>
      <c r="G1004" s="101" t="str">
        <f>IF(B1004="","",VLOOKUP(MONTH(B1004),Retiradas!$P$3:$S$14,3,FALSE))</f>
        <v/>
      </c>
      <c r="H1004" s="137" t="str">
        <f>IF(B1004="","",(VLOOKUP(MONTH(B1004),Evaporação!$D$5:$F$16,3,FALSE)/(1000*3600*24*VLOOKUP(MONTH(B1004),'Dados de Entrada'!$T$11:$V$22,3,FALSE)))*Simulação!D1004)</f>
        <v/>
      </c>
      <c r="I1004" s="146"/>
      <c r="J1004" s="138" t="str">
        <f>IF(B1004="","",(E1004+I1004-F1004-G1004-H1004)*3600*24*VLOOKUP(MONTH(B1004),'Dados de Entrada'!$T$11:$V$22,3,FALSE))</f>
        <v/>
      </c>
      <c r="K1004" s="100" t="str">
        <f>IF(B1004="","",IF(J1004+K1003&lt;'Dados de Entrada'!$G$7,IF(Simulação!J1004+K1003&lt;'Dados de Entrada'!$L$7,'Dados de Entrada'!$L$7,J1004+K1003),'Dados de Entrada'!$G$7))</f>
        <v/>
      </c>
      <c r="L1004" s="101" t="str">
        <f>IF(B1004="","",IF(AND(J1004&gt;0,K1004='Dados de Entrada'!$G$7),(J1004/(3600*24*VLOOKUP(MONTH(B1004),'Dados de Entrada'!$T$11:$V$22,3,FALSE))),0))</f>
        <v/>
      </c>
      <c r="M1004" s="26" t="str">
        <f t="shared" si="85"/>
        <v/>
      </c>
      <c r="N1004" s="102" t="str">
        <f>IF(B1004="","",IF(K1004='Dados de Entrada'!$L$7,1,0))</f>
        <v/>
      </c>
      <c r="O1004" s="26" t="str">
        <f t="shared" si="86"/>
        <v/>
      </c>
      <c r="P1004" s="110" t="str">
        <f>IF(B1004="","",'Dados de Entrada'!$L$7)</f>
        <v/>
      </c>
      <c r="Q1004" s="103" t="str">
        <f t="shared" si="87"/>
        <v/>
      </c>
      <c r="U1004" s="18"/>
    </row>
    <row r="1005" spans="1:21" ht="14.25" customHeight="1" x14ac:dyDescent="0.25">
      <c r="A1005" s="18"/>
      <c r="B1005" s="99" t="str">
        <f>IF(AND(YEAR('Dados de Entrada'!N995)&gt;=$D$18,YEAR('Dados de Entrada'!N995)&lt;=$D$19),'Dados de Entrada'!N995,"")</f>
        <v/>
      </c>
      <c r="C1005" s="100" t="str">
        <f t="shared" si="83"/>
        <v/>
      </c>
      <c r="D1005" s="97" t="str">
        <f>IF(B1005="","",IFERROR(
INDEX('Dados de Entrada'!$K$13:$K$35,MATCH(C1005,'Dados de Entrada'!$J$13:$J$35,0)),
INDEX('Dados de Entrada'!$K$13:$K$35,MATCH(C1005,'Dados de Entrada'!$J$13:$J$35,1))+
(C1005-INDEX('Dados de Entrada'!$J$13:$J$35,MATCH(C1005,'Dados de Entrada'!$J$13:$J$35,1)))*
(INDEX('Dados de Entrada'!$K$13:$K$35,MATCH(C1005,'Dados de Entrada'!$J$13:$J$35,1)+1)-INDEX('Dados de Entrada'!$K$13:$K$35,MATCH(C1005,'Dados de Entrada'!$J$13:$J$35,1)))/
(INDEX('Dados de Entrada'!$J$13:$J$35,MATCH(C1005,'Dados de Entrada'!$J$13:$J$35,1)+1)-INDEX('Dados de Entrada'!$J$13:$J$35,MATCH(C1005,'Dados de Entrada'!$J$13:$J$35,1)))
))</f>
        <v/>
      </c>
      <c r="E1005" s="101" t="str">
        <f>IF(B1005="","",('Dados de Entrada'!O995/'Dados de Entrada'!$Q$6)*'Dados de Entrada'!$L$4)</f>
        <v/>
      </c>
      <c r="F1005" s="101" t="str">
        <f t="shared" si="84"/>
        <v/>
      </c>
      <c r="G1005" s="101" t="str">
        <f>IF(B1005="","",VLOOKUP(MONTH(B1005),Retiradas!$P$3:$S$14,3,FALSE))</f>
        <v/>
      </c>
      <c r="H1005" s="137" t="str">
        <f>IF(B1005="","",(VLOOKUP(MONTH(B1005),Evaporação!$D$5:$F$16,3,FALSE)/(1000*3600*24*VLOOKUP(MONTH(B1005),'Dados de Entrada'!$T$11:$V$22,3,FALSE)))*Simulação!D1005)</f>
        <v/>
      </c>
      <c r="I1005" s="146"/>
      <c r="J1005" s="138" t="str">
        <f>IF(B1005="","",(E1005+I1005-F1005-G1005-H1005)*3600*24*VLOOKUP(MONTH(B1005),'Dados de Entrada'!$T$11:$V$22,3,FALSE))</f>
        <v/>
      </c>
      <c r="K1005" s="100" t="str">
        <f>IF(B1005="","",IF(J1005+K1004&lt;'Dados de Entrada'!$G$7,IF(Simulação!J1005+K1004&lt;'Dados de Entrada'!$L$7,'Dados de Entrada'!$L$7,J1005+K1004),'Dados de Entrada'!$G$7))</f>
        <v/>
      </c>
      <c r="L1005" s="101" t="str">
        <f>IF(B1005="","",IF(AND(J1005&gt;0,K1005='Dados de Entrada'!$G$7),(J1005/(3600*24*VLOOKUP(MONTH(B1005),'Dados de Entrada'!$T$11:$V$22,3,FALSE))),0))</f>
        <v/>
      </c>
      <c r="M1005" s="26" t="str">
        <f t="shared" si="85"/>
        <v/>
      </c>
      <c r="N1005" s="102" t="str">
        <f>IF(B1005="","",IF(K1005='Dados de Entrada'!$L$7,1,0))</f>
        <v/>
      </c>
      <c r="O1005" s="26" t="str">
        <f t="shared" si="86"/>
        <v/>
      </c>
      <c r="P1005" s="110" t="str">
        <f>IF(B1005="","",'Dados de Entrada'!$L$7)</f>
        <v/>
      </c>
      <c r="Q1005" s="103" t="str">
        <f t="shared" si="87"/>
        <v/>
      </c>
      <c r="U1005" s="18"/>
    </row>
    <row r="1006" spans="1:21" ht="14.25" customHeight="1" x14ac:dyDescent="0.25">
      <c r="A1006" s="18"/>
      <c r="B1006" s="99" t="str">
        <f>IF(AND(YEAR('Dados de Entrada'!N996)&gt;=$D$18,YEAR('Dados de Entrada'!N996)&lt;=$D$19),'Dados de Entrada'!N996,"")</f>
        <v/>
      </c>
      <c r="C1006" s="100" t="str">
        <f t="shared" si="83"/>
        <v/>
      </c>
      <c r="D1006" s="97" t="str">
        <f>IF(B1006="","",IFERROR(
INDEX('Dados de Entrada'!$K$13:$K$35,MATCH(C1006,'Dados de Entrada'!$J$13:$J$35,0)),
INDEX('Dados de Entrada'!$K$13:$K$35,MATCH(C1006,'Dados de Entrada'!$J$13:$J$35,1))+
(C1006-INDEX('Dados de Entrada'!$J$13:$J$35,MATCH(C1006,'Dados de Entrada'!$J$13:$J$35,1)))*
(INDEX('Dados de Entrada'!$K$13:$K$35,MATCH(C1006,'Dados de Entrada'!$J$13:$J$35,1)+1)-INDEX('Dados de Entrada'!$K$13:$K$35,MATCH(C1006,'Dados de Entrada'!$J$13:$J$35,1)))/
(INDEX('Dados de Entrada'!$J$13:$J$35,MATCH(C1006,'Dados de Entrada'!$J$13:$J$35,1)+1)-INDEX('Dados de Entrada'!$J$13:$J$35,MATCH(C1006,'Dados de Entrada'!$J$13:$J$35,1)))
))</f>
        <v/>
      </c>
      <c r="E1006" s="101" t="str">
        <f>IF(B1006="","",('Dados de Entrada'!O996/'Dados de Entrada'!$Q$6)*'Dados de Entrada'!$L$4)</f>
        <v/>
      </c>
      <c r="F1006" s="101" t="str">
        <f t="shared" si="84"/>
        <v/>
      </c>
      <c r="G1006" s="101" t="str">
        <f>IF(B1006="","",VLOOKUP(MONTH(B1006),Retiradas!$P$3:$S$14,3,FALSE))</f>
        <v/>
      </c>
      <c r="H1006" s="137" t="str">
        <f>IF(B1006="","",(VLOOKUP(MONTH(B1006),Evaporação!$D$5:$F$16,3,FALSE)/(1000*3600*24*VLOOKUP(MONTH(B1006),'Dados de Entrada'!$T$11:$V$22,3,FALSE)))*Simulação!D1006)</f>
        <v/>
      </c>
      <c r="I1006" s="146"/>
      <c r="J1006" s="138" t="str">
        <f>IF(B1006="","",(E1006+I1006-F1006-G1006-H1006)*3600*24*VLOOKUP(MONTH(B1006),'Dados de Entrada'!$T$11:$V$22,3,FALSE))</f>
        <v/>
      </c>
      <c r="K1006" s="100" t="str">
        <f>IF(B1006="","",IF(J1006+K1005&lt;'Dados de Entrada'!$G$7,IF(Simulação!J1006+K1005&lt;'Dados de Entrada'!$L$7,'Dados de Entrada'!$L$7,J1006+K1005),'Dados de Entrada'!$G$7))</f>
        <v/>
      </c>
      <c r="L1006" s="101" t="str">
        <f>IF(B1006="","",IF(AND(J1006&gt;0,K1006='Dados de Entrada'!$G$7),(J1006/(3600*24*VLOOKUP(MONTH(B1006),'Dados de Entrada'!$T$11:$V$22,3,FALSE))),0))</f>
        <v/>
      </c>
      <c r="M1006" s="26" t="str">
        <f t="shared" si="85"/>
        <v/>
      </c>
      <c r="N1006" s="102" t="str">
        <f>IF(B1006="","",IF(K1006='Dados de Entrada'!$L$7,1,0))</f>
        <v/>
      </c>
      <c r="O1006" s="26" t="str">
        <f t="shared" si="86"/>
        <v/>
      </c>
      <c r="P1006" s="110" t="str">
        <f>IF(B1006="","",'Dados de Entrada'!$L$7)</f>
        <v/>
      </c>
      <c r="Q1006" s="103" t="str">
        <f t="shared" si="87"/>
        <v/>
      </c>
      <c r="U1006" s="18"/>
    </row>
    <row r="1007" spans="1:21" ht="14.25" customHeight="1" x14ac:dyDescent="0.25">
      <c r="A1007" s="18"/>
      <c r="B1007" s="99" t="str">
        <f>IF(AND(YEAR('Dados de Entrada'!N997)&gt;=$D$18,YEAR('Dados de Entrada'!N997)&lt;=$D$19),'Dados de Entrada'!N997,"")</f>
        <v/>
      </c>
      <c r="C1007" s="100" t="str">
        <f t="shared" si="83"/>
        <v/>
      </c>
      <c r="D1007" s="97" t="str">
        <f>IF(B1007="","",IFERROR(
INDEX('Dados de Entrada'!$K$13:$K$35,MATCH(C1007,'Dados de Entrada'!$J$13:$J$35,0)),
INDEX('Dados de Entrada'!$K$13:$K$35,MATCH(C1007,'Dados de Entrada'!$J$13:$J$35,1))+
(C1007-INDEX('Dados de Entrada'!$J$13:$J$35,MATCH(C1007,'Dados de Entrada'!$J$13:$J$35,1)))*
(INDEX('Dados de Entrada'!$K$13:$K$35,MATCH(C1007,'Dados de Entrada'!$J$13:$J$35,1)+1)-INDEX('Dados de Entrada'!$K$13:$K$35,MATCH(C1007,'Dados de Entrada'!$J$13:$J$35,1)))/
(INDEX('Dados de Entrada'!$J$13:$J$35,MATCH(C1007,'Dados de Entrada'!$J$13:$J$35,1)+1)-INDEX('Dados de Entrada'!$J$13:$J$35,MATCH(C1007,'Dados de Entrada'!$J$13:$J$35,1)))
))</f>
        <v/>
      </c>
      <c r="E1007" s="101" t="str">
        <f>IF(B1007="","",('Dados de Entrada'!O997/'Dados de Entrada'!$Q$6)*'Dados de Entrada'!$L$4)</f>
        <v/>
      </c>
      <c r="F1007" s="101" t="str">
        <f t="shared" si="84"/>
        <v/>
      </c>
      <c r="G1007" s="101" t="str">
        <f>IF(B1007="","",VLOOKUP(MONTH(B1007),Retiradas!$P$3:$S$14,3,FALSE))</f>
        <v/>
      </c>
      <c r="H1007" s="137" t="str">
        <f>IF(B1007="","",(VLOOKUP(MONTH(B1007),Evaporação!$D$5:$F$16,3,FALSE)/(1000*3600*24*VLOOKUP(MONTH(B1007),'Dados de Entrada'!$T$11:$V$22,3,FALSE)))*Simulação!D1007)</f>
        <v/>
      </c>
      <c r="I1007" s="146"/>
      <c r="J1007" s="138" t="str">
        <f>IF(B1007="","",(E1007+I1007-F1007-G1007-H1007)*3600*24*VLOOKUP(MONTH(B1007),'Dados de Entrada'!$T$11:$V$22,3,FALSE))</f>
        <v/>
      </c>
      <c r="K1007" s="100" t="str">
        <f>IF(B1007="","",IF(J1007+K1006&lt;'Dados de Entrada'!$G$7,IF(Simulação!J1007+K1006&lt;'Dados de Entrada'!$L$7,'Dados de Entrada'!$L$7,J1007+K1006),'Dados de Entrada'!$G$7))</f>
        <v/>
      </c>
      <c r="L1007" s="101" t="str">
        <f>IF(B1007="","",IF(AND(J1007&gt;0,K1007='Dados de Entrada'!$G$7),(J1007/(3600*24*VLOOKUP(MONTH(B1007),'Dados de Entrada'!$T$11:$V$22,3,FALSE))),0))</f>
        <v/>
      </c>
      <c r="M1007" s="26" t="str">
        <f t="shared" si="85"/>
        <v/>
      </c>
      <c r="N1007" s="102" t="str">
        <f>IF(B1007="","",IF(K1007='Dados de Entrada'!$L$7,1,0))</f>
        <v/>
      </c>
      <c r="O1007" s="26" t="str">
        <f t="shared" si="86"/>
        <v/>
      </c>
      <c r="P1007" s="110" t="str">
        <f>IF(B1007="","",'Dados de Entrada'!$L$7)</f>
        <v/>
      </c>
      <c r="Q1007" s="103" t="str">
        <f t="shared" si="87"/>
        <v/>
      </c>
      <c r="U1007" s="18"/>
    </row>
    <row r="1008" spans="1:21" ht="14.25" customHeight="1" x14ac:dyDescent="0.25">
      <c r="A1008" s="18"/>
      <c r="B1008" s="99" t="str">
        <f>IF(AND(YEAR('Dados de Entrada'!N998)&gt;=$D$18,YEAR('Dados de Entrada'!N998)&lt;=$D$19),'Dados de Entrada'!N998,"")</f>
        <v/>
      </c>
      <c r="C1008" s="100" t="str">
        <f t="shared" si="83"/>
        <v/>
      </c>
      <c r="D1008" s="97" t="str">
        <f>IF(B1008="","",IFERROR(
INDEX('Dados de Entrada'!$K$13:$K$35,MATCH(C1008,'Dados de Entrada'!$J$13:$J$35,0)),
INDEX('Dados de Entrada'!$K$13:$K$35,MATCH(C1008,'Dados de Entrada'!$J$13:$J$35,1))+
(C1008-INDEX('Dados de Entrada'!$J$13:$J$35,MATCH(C1008,'Dados de Entrada'!$J$13:$J$35,1)))*
(INDEX('Dados de Entrada'!$K$13:$K$35,MATCH(C1008,'Dados de Entrada'!$J$13:$J$35,1)+1)-INDEX('Dados de Entrada'!$K$13:$K$35,MATCH(C1008,'Dados de Entrada'!$J$13:$J$35,1)))/
(INDEX('Dados de Entrada'!$J$13:$J$35,MATCH(C1008,'Dados de Entrada'!$J$13:$J$35,1)+1)-INDEX('Dados de Entrada'!$J$13:$J$35,MATCH(C1008,'Dados de Entrada'!$J$13:$J$35,1)))
))</f>
        <v/>
      </c>
      <c r="E1008" s="101" t="str">
        <f>IF(B1008="","",('Dados de Entrada'!O998/'Dados de Entrada'!$Q$6)*'Dados de Entrada'!$L$4)</f>
        <v/>
      </c>
      <c r="F1008" s="101" t="str">
        <f t="shared" si="84"/>
        <v/>
      </c>
      <c r="G1008" s="101" t="str">
        <f>IF(B1008="","",VLOOKUP(MONTH(B1008),Retiradas!$P$3:$S$14,3,FALSE))</f>
        <v/>
      </c>
      <c r="H1008" s="137" t="str">
        <f>IF(B1008="","",(VLOOKUP(MONTH(B1008),Evaporação!$D$5:$F$16,3,FALSE)/(1000*3600*24*VLOOKUP(MONTH(B1008),'Dados de Entrada'!$T$11:$V$22,3,FALSE)))*Simulação!D1008)</f>
        <v/>
      </c>
      <c r="I1008" s="146"/>
      <c r="J1008" s="138" t="str">
        <f>IF(B1008="","",(E1008+I1008-F1008-G1008-H1008)*3600*24*VLOOKUP(MONTH(B1008),'Dados de Entrada'!$T$11:$V$22,3,FALSE))</f>
        <v/>
      </c>
      <c r="K1008" s="100" t="str">
        <f>IF(B1008="","",IF(J1008+K1007&lt;'Dados de Entrada'!$G$7,IF(Simulação!J1008+K1007&lt;'Dados de Entrada'!$L$7,'Dados de Entrada'!$L$7,J1008+K1007),'Dados de Entrada'!$G$7))</f>
        <v/>
      </c>
      <c r="L1008" s="101" t="str">
        <f>IF(B1008="","",IF(AND(J1008&gt;0,K1008='Dados de Entrada'!$G$7),(J1008/(3600*24*VLOOKUP(MONTH(B1008),'Dados de Entrada'!$T$11:$V$22,3,FALSE))),0))</f>
        <v/>
      </c>
      <c r="M1008" s="26" t="str">
        <f t="shared" si="85"/>
        <v/>
      </c>
      <c r="N1008" s="102" t="str">
        <f>IF(B1008="","",IF(K1008='Dados de Entrada'!$L$7,1,0))</f>
        <v/>
      </c>
      <c r="O1008" s="26" t="str">
        <f t="shared" si="86"/>
        <v/>
      </c>
      <c r="P1008" s="110" t="str">
        <f>IF(B1008="","",'Dados de Entrada'!$L$7)</f>
        <v/>
      </c>
      <c r="Q1008" s="103" t="str">
        <f t="shared" si="87"/>
        <v/>
      </c>
      <c r="U1008" s="18"/>
    </row>
    <row r="1009" spans="1:21" ht="14.25" customHeight="1" x14ac:dyDescent="0.25">
      <c r="A1009" s="18"/>
      <c r="B1009" s="99" t="str">
        <f>IF(AND(YEAR('Dados de Entrada'!N999)&gt;=$D$18,YEAR('Dados de Entrada'!N999)&lt;=$D$19),'Dados de Entrada'!N999,"")</f>
        <v/>
      </c>
      <c r="C1009" s="100" t="str">
        <f t="shared" si="83"/>
        <v/>
      </c>
      <c r="D1009" s="97" t="str">
        <f>IF(B1009="","",IFERROR(
INDEX('Dados de Entrada'!$K$13:$K$35,MATCH(C1009,'Dados de Entrada'!$J$13:$J$35,0)),
INDEX('Dados de Entrada'!$K$13:$K$35,MATCH(C1009,'Dados de Entrada'!$J$13:$J$35,1))+
(C1009-INDEX('Dados de Entrada'!$J$13:$J$35,MATCH(C1009,'Dados de Entrada'!$J$13:$J$35,1)))*
(INDEX('Dados de Entrada'!$K$13:$K$35,MATCH(C1009,'Dados de Entrada'!$J$13:$J$35,1)+1)-INDEX('Dados de Entrada'!$K$13:$K$35,MATCH(C1009,'Dados de Entrada'!$J$13:$J$35,1)))/
(INDEX('Dados de Entrada'!$J$13:$J$35,MATCH(C1009,'Dados de Entrada'!$J$13:$J$35,1)+1)-INDEX('Dados de Entrada'!$J$13:$J$35,MATCH(C1009,'Dados de Entrada'!$J$13:$J$35,1)))
))</f>
        <v/>
      </c>
      <c r="E1009" s="101" t="str">
        <f>IF(B1009="","",('Dados de Entrada'!O999/'Dados de Entrada'!$Q$6)*'Dados de Entrada'!$L$4)</f>
        <v/>
      </c>
      <c r="F1009" s="101" t="str">
        <f t="shared" si="84"/>
        <v/>
      </c>
      <c r="G1009" s="101" t="str">
        <f>IF(B1009="","",VLOOKUP(MONTH(B1009),Retiradas!$P$3:$S$14,3,FALSE))</f>
        <v/>
      </c>
      <c r="H1009" s="137" t="str">
        <f>IF(B1009="","",(VLOOKUP(MONTH(B1009),Evaporação!$D$5:$F$16,3,FALSE)/(1000*3600*24*VLOOKUP(MONTH(B1009),'Dados de Entrada'!$T$11:$V$22,3,FALSE)))*Simulação!D1009)</f>
        <v/>
      </c>
      <c r="I1009" s="146"/>
      <c r="J1009" s="138" t="str">
        <f>IF(B1009="","",(E1009+I1009-F1009-G1009-H1009)*3600*24*VLOOKUP(MONTH(B1009),'Dados de Entrada'!$T$11:$V$22,3,FALSE))</f>
        <v/>
      </c>
      <c r="K1009" s="100" t="str">
        <f>IF(B1009="","",IF(J1009+K1008&lt;'Dados de Entrada'!$G$7,IF(Simulação!J1009+K1008&lt;'Dados de Entrada'!$L$7,'Dados de Entrada'!$L$7,J1009+K1008),'Dados de Entrada'!$G$7))</f>
        <v/>
      </c>
      <c r="L1009" s="101" t="str">
        <f>IF(B1009="","",IF(AND(J1009&gt;0,K1009='Dados de Entrada'!$G$7),(J1009/(3600*24*VLOOKUP(MONTH(B1009),'Dados de Entrada'!$T$11:$V$22,3,FALSE))),0))</f>
        <v/>
      </c>
      <c r="M1009" s="26" t="str">
        <f t="shared" si="85"/>
        <v/>
      </c>
      <c r="N1009" s="102" t="str">
        <f>IF(B1009="","",IF(K1009='Dados de Entrada'!$L$7,1,0))</f>
        <v/>
      </c>
      <c r="O1009" s="26" t="str">
        <f t="shared" si="86"/>
        <v/>
      </c>
      <c r="P1009" s="110" t="str">
        <f>IF(B1009="","",'Dados de Entrada'!$L$7)</f>
        <v/>
      </c>
      <c r="Q1009" s="103" t="str">
        <f t="shared" si="87"/>
        <v/>
      </c>
      <c r="U1009" s="18"/>
    </row>
    <row r="1010" spans="1:21" ht="14.25" customHeight="1" x14ac:dyDescent="0.25">
      <c r="A1010" s="18"/>
      <c r="B1010" s="99" t="str">
        <f>IF(AND(YEAR('Dados de Entrada'!N1000)&gt;=$D$18,YEAR('Dados de Entrada'!N1000)&lt;=$D$19),'Dados de Entrada'!N1000,"")</f>
        <v/>
      </c>
      <c r="C1010" s="100" t="str">
        <f t="shared" si="83"/>
        <v/>
      </c>
      <c r="D1010" s="97" t="str">
        <f>IF(B1010="","",IFERROR(
INDEX('Dados de Entrada'!$K$13:$K$35,MATCH(C1010,'Dados de Entrada'!$J$13:$J$35,0)),
INDEX('Dados de Entrada'!$K$13:$K$35,MATCH(C1010,'Dados de Entrada'!$J$13:$J$35,1))+
(C1010-INDEX('Dados de Entrada'!$J$13:$J$35,MATCH(C1010,'Dados de Entrada'!$J$13:$J$35,1)))*
(INDEX('Dados de Entrada'!$K$13:$K$35,MATCH(C1010,'Dados de Entrada'!$J$13:$J$35,1)+1)-INDEX('Dados de Entrada'!$K$13:$K$35,MATCH(C1010,'Dados de Entrada'!$J$13:$J$35,1)))/
(INDEX('Dados de Entrada'!$J$13:$J$35,MATCH(C1010,'Dados de Entrada'!$J$13:$J$35,1)+1)-INDEX('Dados de Entrada'!$J$13:$J$35,MATCH(C1010,'Dados de Entrada'!$J$13:$J$35,1)))
))</f>
        <v/>
      </c>
      <c r="E1010" s="101" t="str">
        <f>IF(B1010="","",('Dados de Entrada'!O1000/'Dados de Entrada'!$Q$6)*'Dados de Entrada'!$L$4)</f>
        <v/>
      </c>
      <c r="F1010" s="101" t="str">
        <f t="shared" si="84"/>
        <v/>
      </c>
      <c r="G1010" s="101" t="str">
        <f>IF(B1010="","",VLOOKUP(MONTH(B1010),Retiradas!$P$3:$S$14,3,FALSE))</f>
        <v/>
      </c>
      <c r="H1010" s="137" t="str">
        <f>IF(B1010="","",(VLOOKUP(MONTH(B1010),Evaporação!$D$5:$F$16,3,FALSE)/(1000*3600*24*VLOOKUP(MONTH(B1010),'Dados de Entrada'!$T$11:$V$22,3,FALSE)))*Simulação!D1010)</f>
        <v/>
      </c>
      <c r="I1010" s="146"/>
      <c r="J1010" s="138" t="str">
        <f>IF(B1010="","",(E1010+I1010-F1010-G1010-H1010)*3600*24*VLOOKUP(MONTH(B1010),'Dados de Entrada'!$T$11:$V$22,3,FALSE))</f>
        <v/>
      </c>
      <c r="K1010" s="100" t="str">
        <f>IF(B1010="","",IF(J1010+K1009&lt;'Dados de Entrada'!$G$7,IF(Simulação!J1010+K1009&lt;'Dados de Entrada'!$L$7,'Dados de Entrada'!$L$7,J1010+K1009),'Dados de Entrada'!$G$7))</f>
        <v/>
      </c>
      <c r="L1010" s="101" t="str">
        <f>IF(B1010="","",IF(AND(J1010&gt;0,K1010='Dados de Entrada'!$G$7),(J1010/(3600*24*VLOOKUP(MONTH(B1010),'Dados de Entrada'!$T$11:$V$22,3,FALSE))),0))</f>
        <v/>
      </c>
      <c r="M1010" s="26" t="str">
        <f t="shared" si="85"/>
        <v/>
      </c>
      <c r="N1010" s="102" t="str">
        <f>IF(B1010="","",IF(K1010='Dados de Entrada'!$L$7,1,0))</f>
        <v/>
      </c>
      <c r="O1010" s="26" t="str">
        <f t="shared" si="86"/>
        <v/>
      </c>
      <c r="P1010" s="110" t="str">
        <f>IF(B1010="","",'Dados de Entrada'!$L$7)</f>
        <v/>
      </c>
      <c r="Q1010" s="103" t="str">
        <f t="shared" si="87"/>
        <v/>
      </c>
      <c r="U1010" s="18"/>
    </row>
    <row r="1011" spans="1:21" ht="14.25" customHeight="1" x14ac:dyDescent="0.25">
      <c r="A1011" s="18"/>
      <c r="B1011" s="99" t="str">
        <f>IF(AND(YEAR('Dados de Entrada'!N1001)&gt;=$D$18,YEAR('Dados de Entrada'!N1001)&lt;=$D$19),'Dados de Entrada'!N1001,"")</f>
        <v/>
      </c>
      <c r="C1011" s="100" t="str">
        <f t="shared" si="83"/>
        <v/>
      </c>
      <c r="D1011" s="97" t="str">
        <f>IF(B1011="","",IFERROR(
INDEX('Dados de Entrada'!$K$13:$K$35,MATCH(C1011,'Dados de Entrada'!$J$13:$J$35,0)),
INDEX('Dados de Entrada'!$K$13:$K$35,MATCH(C1011,'Dados de Entrada'!$J$13:$J$35,1))+
(C1011-INDEX('Dados de Entrada'!$J$13:$J$35,MATCH(C1011,'Dados de Entrada'!$J$13:$J$35,1)))*
(INDEX('Dados de Entrada'!$K$13:$K$35,MATCH(C1011,'Dados de Entrada'!$J$13:$J$35,1)+1)-INDEX('Dados de Entrada'!$K$13:$K$35,MATCH(C1011,'Dados de Entrada'!$J$13:$J$35,1)))/
(INDEX('Dados de Entrada'!$J$13:$J$35,MATCH(C1011,'Dados de Entrada'!$J$13:$J$35,1)+1)-INDEX('Dados de Entrada'!$J$13:$J$35,MATCH(C1011,'Dados de Entrada'!$J$13:$J$35,1)))
))</f>
        <v/>
      </c>
      <c r="E1011" s="101" t="str">
        <f>IF(B1011="","",('Dados de Entrada'!O1001/'Dados de Entrada'!$Q$6)*'Dados de Entrada'!$L$4)</f>
        <v/>
      </c>
      <c r="F1011" s="101" t="str">
        <f t="shared" si="84"/>
        <v/>
      </c>
      <c r="G1011" s="101" t="str">
        <f>IF(B1011="","",VLOOKUP(MONTH(B1011),Retiradas!$P$3:$S$14,3,FALSE))</f>
        <v/>
      </c>
      <c r="H1011" s="137" t="str">
        <f>IF(B1011="","",(VLOOKUP(MONTH(B1011),Evaporação!$D$5:$F$16,3,FALSE)/(1000*3600*24*VLOOKUP(MONTH(B1011),'Dados de Entrada'!$T$11:$V$22,3,FALSE)))*Simulação!D1011)</f>
        <v/>
      </c>
      <c r="I1011" s="146"/>
      <c r="J1011" s="138" t="str">
        <f>IF(B1011="","",(E1011+I1011-F1011-G1011-H1011)*3600*24*VLOOKUP(MONTH(B1011),'Dados de Entrada'!$T$11:$V$22,3,FALSE))</f>
        <v/>
      </c>
      <c r="K1011" s="100" t="str">
        <f>IF(B1011="","",IF(J1011+K1010&lt;'Dados de Entrada'!$G$7,IF(Simulação!J1011+K1010&lt;'Dados de Entrada'!$L$7,'Dados de Entrada'!$L$7,J1011+K1010),'Dados de Entrada'!$G$7))</f>
        <v/>
      </c>
      <c r="L1011" s="101" t="str">
        <f>IF(B1011="","",IF(AND(J1011&gt;0,K1011='Dados de Entrada'!$G$7),(J1011/(3600*24*VLOOKUP(MONTH(B1011),'Dados de Entrada'!$T$11:$V$22,3,FALSE))),0))</f>
        <v/>
      </c>
      <c r="M1011" s="26" t="str">
        <f t="shared" si="85"/>
        <v/>
      </c>
      <c r="N1011" s="102" t="str">
        <f>IF(B1011="","",IF(K1011='Dados de Entrada'!$L$7,1,0))</f>
        <v/>
      </c>
      <c r="O1011" s="26" t="str">
        <f t="shared" si="86"/>
        <v/>
      </c>
      <c r="P1011" s="110" t="str">
        <f>IF(B1011="","",'Dados de Entrada'!$L$7)</f>
        <v/>
      </c>
      <c r="Q1011" s="103" t="str">
        <f t="shared" si="87"/>
        <v/>
      </c>
      <c r="U1011" s="18"/>
    </row>
    <row r="1012" spans="1:21" ht="14.25" customHeight="1" x14ac:dyDescent="0.25">
      <c r="A1012" s="18"/>
      <c r="B1012" s="99" t="str">
        <f>IF(AND(YEAR('Dados de Entrada'!N1002)&gt;=$D$18,YEAR('Dados de Entrada'!N1002)&lt;=$D$19),'Dados de Entrada'!N1002,"")</f>
        <v/>
      </c>
      <c r="C1012" s="100" t="str">
        <f t="shared" si="83"/>
        <v/>
      </c>
      <c r="D1012" s="97" t="str">
        <f>IF(B1012="","",IFERROR(
INDEX('Dados de Entrada'!$K$13:$K$35,MATCH(C1012,'Dados de Entrada'!$J$13:$J$35,0)),
INDEX('Dados de Entrada'!$K$13:$K$35,MATCH(C1012,'Dados de Entrada'!$J$13:$J$35,1))+
(C1012-INDEX('Dados de Entrada'!$J$13:$J$35,MATCH(C1012,'Dados de Entrada'!$J$13:$J$35,1)))*
(INDEX('Dados de Entrada'!$K$13:$K$35,MATCH(C1012,'Dados de Entrada'!$J$13:$J$35,1)+1)-INDEX('Dados de Entrada'!$K$13:$K$35,MATCH(C1012,'Dados de Entrada'!$J$13:$J$35,1)))/
(INDEX('Dados de Entrada'!$J$13:$J$35,MATCH(C1012,'Dados de Entrada'!$J$13:$J$35,1)+1)-INDEX('Dados de Entrada'!$J$13:$J$35,MATCH(C1012,'Dados de Entrada'!$J$13:$J$35,1)))
))</f>
        <v/>
      </c>
      <c r="E1012" s="101" t="str">
        <f>IF(B1012="","",('Dados de Entrada'!O1002/'Dados de Entrada'!$Q$6)*'Dados de Entrada'!$L$4)</f>
        <v/>
      </c>
      <c r="F1012" s="101" t="str">
        <f t="shared" si="84"/>
        <v/>
      </c>
      <c r="G1012" s="101" t="str">
        <f>IF(B1012="","",VLOOKUP(MONTH(B1012),Retiradas!$P$3:$S$14,3,FALSE))</f>
        <v/>
      </c>
      <c r="H1012" s="137" t="str">
        <f>IF(B1012="","",(VLOOKUP(MONTH(B1012),Evaporação!$D$5:$F$16,3,FALSE)/(1000*3600*24*VLOOKUP(MONTH(B1012),'Dados de Entrada'!$T$11:$V$22,3,FALSE)))*Simulação!D1012)</f>
        <v/>
      </c>
      <c r="I1012" s="146"/>
      <c r="J1012" s="138" t="str">
        <f>IF(B1012="","",(E1012+I1012-F1012-G1012-H1012)*3600*24*VLOOKUP(MONTH(B1012),'Dados de Entrada'!$T$11:$V$22,3,FALSE))</f>
        <v/>
      </c>
      <c r="K1012" s="100" t="str">
        <f>IF(B1012="","",IF(J1012+K1011&lt;'Dados de Entrada'!$G$7,IF(Simulação!J1012+K1011&lt;'Dados de Entrada'!$L$7,'Dados de Entrada'!$L$7,J1012+K1011),'Dados de Entrada'!$G$7))</f>
        <v/>
      </c>
      <c r="L1012" s="101" t="str">
        <f>IF(B1012="","",IF(AND(J1012&gt;0,K1012='Dados de Entrada'!$G$7),(J1012/(3600*24*VLOOKUP(MONTH(B1012),'Dados de Entrada'!$T$11:$V$22,3,FALSE))),0))</f>
        <v/>
      </c>
      <c r="M1012" s="26" t="str">
        <f t="shared" si="85"/>
        <v/>
      </c>
      <c r="N1012" s="102" t="str">
        <f>IF(B1012="","",IF(K1012='Dados de Entrada'!$L$7,1,0))</f>
        <v/>
      </c>
      <c r="O1012" s="26" t="str">
        <f t="shared" si="86"/>
        <v/>
      </c>
      <c r="P1012" s="110" t="str">
        <f>IF(B1012="","",'Dados de Entrada'!$L$7)</f>
        <v/>
      </c>
      <c r="Q1012" s="103" t="str">
        <f t="shared" si="87"/>
        <v/>
      </c>
      <c r="U1012" s="18"/>
    </row>
    <row r="1013" spans="1:21" ht="14.25" customHeight="1" x14ac:dyDescent="0.25">
      <c r="A1013" s="18"/>
      <c r="B1013" s="99" t="str">
        <f>IF(AND(YEAR('Dados de Entrada'!N1003)&gt;=$D$18,YEAR('Dados de Entrada'!N1003)&lt;=$D$19),'Dados de Entrada'!N1003,"")</f>
        <v/>
      </c>
      <c r="C1013" s="100" t="str">
        <f t="shared" si="83"/>
        <v/>
      </c>
      <c r="D1013" s="97" t="str">
        <f>IF(B1013="","",IFERROR(
INDEX('Dados de Entrada'!$K$13:$K$35,MATCH(C1013,'Dados de Entrada'!$J$13:$J$35,0)),
INDEX('Dados de Entrada'!$K$13:$K$35,MATCH(C1013,'Dados de Entrada'!$J$13:$J$35,1))+
(C1013-INDEX('Dados de Entrada'!$J$13:$J$35,MATCH(C1013,'Dados de Entrada'!$J$13:$J$35,1)))*
(INDEX('Dados de Entrada'!$K$13:$K$35,MATCH(C1013,'Dados de Entrada'!$J$13:$J$35,1)+1)-INDEX('Dados de Entrada'!$K$13:$K$35,MATCH(C1013,'Dados de Entrada'!$J$13:$J$35,1)))/
(INDEX('Dados de Entrada'!$J$13:$J$35,MATCH(C1013,'Dados de Entrada'!$J$13:$J$35,1)+1)-INDEX('Dados de Entrada'!$J$13:$J$35,MATCH(C1013,'Dados de Entrada'!$J$13:$J$35,1)))
))</f>
        <v/>
      </c>
      <c r="E1013" s="101" t="str">
        <f>IF(B1013="","",('Dados de Entrada'!O1003/'Dados de Entrada'!$Q$6)*'Dados de Entrada'!$L$4)</f>
        <v/>
      </c>
      <c r="F1013" s="101" t="str">
        <f t="shared" si="84"/>
        <v/>
      </c>
      <c r="G1013" s="101" t="str">
        <f>IF(B1013="","",VLOOKUP(MONTH(B1013),Retiradas!$P$3:$S$14,3,FALSE))</f>
        <v/>
      </c>
      <c r="H1013" s="137" t="str">
        <f>IF(B1013="","",(VLOOKUP(MONTH(B1013),Evaporação!$D$5:$F$16,3,FALSE)/(1000*3600*24*VLOOKUP(MONTH(B1013),'Dados de Entrada'!$T$11:$V$22,3,FALSE)))*Simulação!D1013)</f>
        <v/>
      </c>
      <c r="I1013" s="146"/>
      <c r="J1013" s="138" t="str">
        <f>IF(B1013="","",(E1013+I1013-F1013-G1013-H1013)*3600*24*VLOOKUP(MONTH(B1013),'Dados de Entrada'!$T$11:$V$22,3,FALSE))</f>
        <v/>
      </c>
      <c r="K1013" s="100" t="str">
        <f>IF(B1013="","",IF(J1013+K1012&lt;'Dados de Entrada'!$G$7,IF(Simulação!J1013+K1012&lt;'Dados de Entrada'!$L$7,'Dados de Entrada'!$L$7,J1013+K1012),'Dados de Entrada'!$G$7))</f>
        <v/>
      </c>
      <c r="L1013" s="101" t="str">
        <f>IF(B1013="","",IF(AND(J1013&gt;0,K1013='Dados de Entrada'!$G$7),(J1013/(3600*24*VLOOKUP(MONTH(B1013),'Dados de Entrada'!$T$11:$V$22,3,FALSE))),0))</f>
        <v/>
      </c>
      <c r="M1013" s="26" t="str">
        <f t="shared" si="85"/>
        <v/>
      </c>
      <c r="N1013" s="102" t="str">
        <f>IF(B1013="","",IF(K1013='Dados de Entrada'!$L$7,1,0))</f>
        <v/>
      </c>
      <c r="O1013" s="26" t="str">
        <f t="shared" si="86"/>
        <v/>
      </c>
      <c r="P1013" s="110" t="str">
        <f>IF(B1013="","",'Dados de Entrada'!$L$7)</f>
        <v/>
      </c>
      <c r="Q1013" s="103" t="str">
        <f t="shared" si="87"/>
        <v/>
      </c>
      <c r="U1013" s="18"/>
    </row>
    <row r="1014" spans="1:21" ht="14.25" customHeight="1" x14ac:dyDescent="0.25">
      <c r="A1014" s="18"/>
      <c r="B1014" s="99" t="str">
        <f>IF(AND(YEAR('Dados de Entrada'!N1004)&gt;=$D$18,YEAR('Dados de Entrada'!N1004)&lt;=$D$19),'Dados de Entrada'!N1004,"")</f>
        <v/>
      </c>
      <c r="C1014" s="100" t="str">
        <f t="shared" si="83"/>
        <v/>
      </c>
      <c r="D1014" s="97" t="str">
        <f>IF(B1014="","",IFERROR(
INDEX('Dados de Entrada'!$K$13:$K$35,MATCH(C1014,'Dados de Entrada'!$J$13:$J$35,0)),
INDEX('Dados de Entrada'!$K$13:$K$35,MATCH(C1014,'Dados de Entrada'!$J$13:$J$35,1))+
(C1014-INDEX('Dados de Entrada'!$J$13:$J$35,MATCH(C1014,'Dados de Entrada'!$J$13:$J$35,1)))*
(INDEX('Dados de Entrada'!$K$13:$K$35,MATCH(C1014,'Dados de Entrada'!$J$13:$J$35,1)+1)-INDEX('Dados de Entrada'!$K$13:$K$35,MATCH(C1014,'Dados de Entrada'!$J$13:$J$35,1)))/
(INDEX('Dados de Entrada'!$J$13:$J$35,MATCH(C1014,'Dados de Entrada'!$J$13:$J$35,1)+1)-INDEX('Dados de Entrada'!$J$13:$J$35,MATCH(C1014,'Dados de Entrada'!$J$13:$J$35,1)))
))</f>
        <v/>
      </c>
      <c r="E1014" s="101" t="str">
        <f>IF(B1014="","",('Dados de Entrada'!O1004/'Dados de Entrada'!$Q$6)*'Dados de Entrada'!$L$4)</f>
        <v/>
      </c>
      <c r="F1014" s="101" t="str">
        <f t="shared" si="84"/>
        <v/>
      </c>
      <c r="G1014" s="101" t="str">
        <f>IF(B1014="","",VLOOKUP(MONTH(B1014),Retiradas!$P$3:$S$14,3,FALSE))</f>
        <v/>
      </c>
      <c r="H1014" s="137" t="str">
        <f>IF(B1014="","",(VLOOKUP(MONTH(B1014),Evaporação!$D$5:$F$16,3,FALSE)/(1000*3600*24*VLOOKUP(MONTH(B1014),'Dados de Entrada'!$T$11:$V$22,3,FALSE)))*Simulação!D1014)</f>
        <v/>
      </c>
      <c r="I1014" s="146"/>
      <c r="J1014" s="138" t="str">
        <f>IF(B1014="","",(E1014+I1014-F1014-G1014-H1014)*3600*24*VLOOKUP(MONTH(B1014),'Dados de Entrada'!$T$11:$V$22,3,FALSE))</f>
        <v/>
      </c>
      <c r="K1014" s="100" t="str">
        <f>IF(B1014="","",IF(J1014+K1013&lt;'Dados de Entrada'!$G$7,IF(Simulação!J1014+K1013&lt;'Dados de Entrada'!$L$7,'Dados de Entrada'!$L$7,J1014+K1013),'Dados de Entrada'!$G$7))</f>
        <v/>
      </c>
      <c r="L1014" s="101" t="str">
        <f>IF(B1014="","",IF(AND(J1014&gt;0,K1014='Dados de Entrada'!$G$7),(J1014/(3600*24*VLOOKUP(MONTH(B1014),'Dados de Entrada'!$T$11:$V$22,3,FALSE))),0))</f>
        <v/>
      </c>
      <c r="M1014" s="26" t="str">
        <f t="shared" si="85"/>
        <v/>
      </c>
      <c r="N1014" s="102" t="str">
        <f>IF(B1014="","",IF(K1014='Dados de Entrada'!$L$7,1,0))</f>
        <v/>
      </c>
      <c r="O1014" s="26" t="str">
        <f t="shared" si="86"/>
        <v/>
      </c>
      <c r="P1014" s="110" t="str">
        <f>IF(B1014="","",'Dados de Entrada'!$L$7)</f>
        <v/>
      </c>
      <c r="Q1014" s="103" t="str">
        <f t="shared" si="87"/>
        <v/>
      </c>
      <c r="U1014" s="18"/>
    </row>
    <row r="1015" spans="1:21" ht="14.25" customHeight="1" x14ac:dyDescent="0.25">
      <c r="A1015" s="18"/>
      <c r="B1015" s="99" t="str">
        <f>IF(AND(YEAR('Dados de Entrada'!N1005)&gt;=$D$18,YEAR('Dados de Entrada'!N1005)&lt;=$D$19),'Dados de Entrada'!N1005,"")</f>
        <v/>
      </c>
      <c r="C1015" s="100" t="str">
        <f t="shared" si="83"/>
        <v/>
      </c>
      <c r="D1015" s="97" t="str">
        <f>IF(B1015="","",IFERROR(
INDEX('Dados de Entrada'!$K$13:$K$35,MATCH(C1015,'Dados de Entrada'!$J$13:$J$35,0)),
INDEX('Dados de Entrada'!$K$13:$K$35,MATCH(C1015,'Dados de Entrada'!$J$13:$J$35,1))+
(C1015-INDEX('Dados de Entrada'!$J$13:$J$35,MATCH(C1015,'Dados de Entrada'!$J$13:$J$35,1)))*
(INDEX('Dados de Entrada'!$K$13:$K$35,MATCH(C1015,'Dados de Entrada'!$J$13:$J$35,1)+1)-INDEX('Dados de Entrada'!$K$13:$K$35,MATCH(C1015,'Dados de Entrada'!$J$13:$J$35,1)))/
(INDEX('Dados de Entrada'!$J$13:$J$35,MATCH(C1015,'Dados de Entrada'!$J$13:$J$35,1)+1)-INDEX('Dados de Entrada'!$J$13:$J$35,MATCH(C1015,'Dados de Entrada'!$J$13:$J$35,1)))
))</f>
        <v/>
      </c>
      <c r="E1015" s="101" t="str">
        <f>IF(B1015="","",('Dados de Entrada'!O1005/'Dados de Entrada'!$Q$6)*'Dados de Entrada'!$L$4)</f>
        <v/>
      </c>
      <c r="F1015" s="101" t="str">
        <f t="shared" si="84"/>
        <v/>
      </c>
      <c r="G1015" s="101" t="str">
        <f>IF(B1015="","",VLOOKUP(MONTH(B1015),Retiradas!$P$3:$S$14,3,FALSE))</f>
        <v/>
      </c>
      <c r="H1015" s="137" t="str">
        <f>IF(B1015="","",(VLOOKUP(MONTH(B1015),Evaporação!$D$5:$F$16,3,FALSE)/(1000*3600*24*VLOOKUP(MONTH(B1015),'Dados de Entrada'!$T$11:$V$22,3,FALSE)))*Simulação!D1015)</f>
        <v/>
      </c>
      <c r="I1015" s="146"/>
      <c r="J1015" s="138" t="str">
        <f>IF(B1015="","",(E1015+I1015-F1015-G1015-H1015)*3600*24*VLOOKUP(MONTH(B1015),'Dados de Entrada'!$T$11:$V$22,3,FALSE))</f>
        <v/>
      </c>
      <c r="K1015" s="100" t="str">
        <f>IF(B1015="","",IF(J1015+K1014&lt;'Dados de Entrada'!$G$7,IF(Simulação!J1015+K1014&lt;'Dados de Entrada'!$L$7,'Dados de Entrada'!$L$7,J1015+K1014),'Dados de Entrada'!$G$7))</f>
        <v/>
      </c>
      <c r="L1015" s="101" t="str">
        <f>IF(B1015="","",IF(AND(J1015&gt;0,K1015='Dados de Entrada'!$G$7),(J1015/(3600*24*VLOOKUP(MONTH(B1015),'Dados de Entrada'!$T$11:$V$22,3,FALSE))),0))</f>
        <v/>
      </c>
      <c r="M1015" s="26" t="str">
        <f t="shared" si="85"/>
        <v/>
      </c>
      <c r="N1015" s="102" t="str">
        <f>IF(B1015="","",IF(K1015='Dados de Entrada'!$L$7,1,0))</f>
        <v/>
      </c>
      <c r="O1015" s="26" t="str">
        <f t="shared" si="86"/>
        <v/>
      </c>
      <c r="P1015" s="110" t="str">
        <f>IF(B1015="","",'Dados de Entrada'!$L$7)</f>
        <v/>
      </c>
      <c r="Q1015" s="103" t="str">
        <f t="shared" si="87"/>
        <v/>
      </c>
      <c r="U1015" s="18"/>
    </row>
    <row r="1016" spans="1:21" ht="14.25" customHeight="1" x14ac:dyDescent="0.25">
      <c r="A1016" s="18"/>
      <c r="B1016" s="99" t="str">
        <f>IF(AND(YEAR('Dados de Entrada'!N1006)&gt;=$D$18,YEAR('Dados de Entrada'!N1006)&lt;=$D$19),'Dados de Entrada'!N1006,"")</f>
        <v/>
      </c>
      <c r="C1016" s="100" t="str">
        <f t="shared" si="83"/>
        <v/>
      </c>
      <c r="D1016" s="97" t="str">
        <f>IF(B1016="","",IFERROR(
INDEX('Dados de Entrada'!$K$13:$K$35,MATCH(C1016,'Dados de Entrada'!$J$13:$J$35,0)),
INDEX('Dados de Entrada'!$K$13:$K$35,MATCH(C1016,'Dados de Entrada'!$J$13:$J$35,1))+
(C1016-INDEX('Dados de Entrada'!$J$13:$J$35,MATCH(C1016,'Dados de Entrada'!$J$13:$J$35,1)))*
(INDEX('Dados de Entrada'!$K$13:$K$35,MATCH(C1016,'Dados de Entrada'!$J$13:$J$35,1)+1)-INDEX('Dados de Entrada'!$K$13:$K$35,MATCH(C1016,'Dados de Entrada'!$J$13:$J$35,1)))/
(INDEX('Dados de Entrada'!$J$13:$J$35,MATCH(C1016,'Dados de Entrada'!$J$13:$J$35,1)+1)-INDEX('Dados de Entrada'!$J$13:$J$35,MATCH(C1016,'Dados de Entrada'!$J$13:$J$35,1)))
))</f>
        <v/>
      </c>
      <c r="E1016" s="101" t="str">
        <f>IF(B1016="","",('Dados de Entrada'!O1006/'Dados de Entrada'!$Q$6)*'Dados de Entrada'!$L$4)</f>
        <v/>
      </c>
      <c r="F1016" s="101" t="str">
        <f t="shared" si="84"/>
        <v/>
      </c>
      <c r="G1016" s="101" t="str">
        <f>IF(B1016="","",VLOOKUP(MONTH(B1016),Retiradas!$P$3:$S$14,3,FALSE))</f>
        <v/>
      </c>
      <c r="H1016" s="137" t="str">
        <f>IF(B1016="","",(VLOOKUP(MONTH(B1016),Evaporação!$D$5:$F$16,3,FALSE)/(1000*3600*24*VLOOKUP(MONTH(B1016),'Dados de Entrada'!$T$11:$V$22,3,FALSE)))*Simulação!D1016)</f>
        <v/>
      </c>
      <c r="I1016" s="146"/>
      <c r="J1016" s="138" t="str">
        <f>IF(B1016="","",(E1016+I1016-F1016-G1016-H1016)*3600*24*VLOOKUP(MONTH(B1016),'Dados de Entrada'!$T$11:$V$22,3,FALSE))</f>
        <v/>
      </c>
      <c r="K1016" s="100" t="str">
        <f>IF(B1016="","",IF(J1016+K1015&lt;'Dados de Entrada'!$G$7,IF(Simulação!J1016+K1015&lt;'Dados de Entrada'!$L$7,'Dados de Entrada'!$L$7,J1016+K1015),'Dados de Entrada'!$G$7))</f>
        <v/>
      </c>
      <c r="L1016" s="101" t="str">
        <f>IF(B1016="","",IF(AND(J1016&gt;0,K1016='Dados de Entrada'!$G$7),(J1016/(3600*24*VLOOKUP(MONTH(B1016),'Dados de Entrada'!$T$11:$V$22,3,FALSE))),0))</f>
        <v/>
      </c>
      <c r="M1016" s="26" t="str">
        <f t="shared" si="85"/>
        <v/>
      </c>
      <c r="N1016" s="102" t="str">
        <f>IF(B1016="","",IF(K1016='Dados de Entrada'!$L$7,1,0))</f>
        <v/>
      </c>
      <c r="O1016" s="26" t="str">
        <f t="shared" si="86"/>
        <v/>
      </c>
      <c r="P1016" s="110" t="str">
        <f>IF(B1016="","",'Dados de Entrada'!$L$7)</f>
        <v/>
      </c>
      <c r="Q1016" s="103" t="str">
        <f t="shared" si="87"/>
        <v/>
      </c>
      <c r="U1016" s="18"/>
    </row>
    <row r="1017" spans="1:21" ht="14.25" customHeight="1" x14ac:dyDescent="0.25">
      <c r="A1017" s="18"/>
      <c r="B1017" s="99" t="str">
        <f>IF(AND(YEAR('Dados de Entrada'!N1007)&gt;=$D$18,YEAR('Dados de Entrada'!N1007)&lt;=$D$19),'Dados de Entrada'!N1007,"")</f>
        <v/>
      </c>
      <c r="C1017" s="100" t="str">
        <f t="shared" si="83"/>
        <v/>
      </c>
      <c r="D1017" s="97" t="str">
        <f>IF(B1017="","",IFERROR(
INDEX('Dados de Entrada'!$K$13:$K$35,MATCH(C1017,'Dados de Entrada'!$J$13:$J$35,0)),
INDEX('Dados de Entrada'!$K$13:$K$35,MATCH(C1017,'Dados de Entrada'!$J$13:$J$35,1))+
(C1017-INDEX('Dados de Entrada'!$J$13:$J$35,MATCH(C1017,'Dados de Entrada'!$J$13:$J$35,1)))*
(INDEX('Dados de Entrada'!$K$13:$K$35,MATCH(C1017,'Dados de Entrada'!$J$13:$J$35,1)+1)-INDEX('Dados de Entrada'!$K$13:$K$35,MATCH(C1017,'Dados de Entrada'!$J$13:$J$35,1)))/
(INDEX('Dados de Entrada'!$J$13:$J$35,MATCH(C1017,'Dados de Entrada'!$J$13:$J$35,1)+1)-INDEX('Dados de Entrada'!$J$13:$J$35,MATCH(C1017,'Dados de Entrada'!$J$13:$J$35,1)))
))</f>
        <v/>
      </c>
      <c r="E1017" s="101" t="str">
        <f>IF(B1017="","",('Dados de Entrada'!O1007/'Dados de Entrada'!$Q$6)*'Dados de Entrada'!$L$4)</f>
        <v/>
      </c>
      <c r="F1017" s="101" t="str">
        <f t="shared" si="84"/>
        <v/>
      </c>
      <c r="G1017" s="101" t="str">
        <f>IF(B1017="","",VLOOKUP(MONTH(B1017),Retiradas!$P$3:$S$14,3,FALSE))</f>
        <v/>
      </c>
      <c r="H1017" s="137" t="str">
        <f>IF(B1017="","",(VLOOKUP(MONTH(B1017),Evaporação!$D$5:$F$16,3,FALSE)/(1000*3600*24*VLOOKUP(MONTH(B1017),'Dados de Entrada'!$T$11:$V$22,3,FALSE)))*Simulação!D1017)</f>
        <v/>
      </c>
      <c r="I1017" s="146"/>
      <c r="J1017" s="138" t="str">
        <f>IF(B1017="","",(E1017+I1017-F1017-G1017-H1017)*3600*24*VLOOKUP(MONTH(B1017),'Dados de Entrada'!$T$11:$V$22,3,FALSE))</f>
        <v/>
      </c>
      <c r="K1017" s="100" t="str">
        <f>IF(B1017="","",IF(J1017+K1016&lt;'Dados de Entrada'!$G$7,IF(Simulação!J1017+K1016&lt;'Dados de Entrada'!$L$7,'Dados de Entrada'!$L$7,J1017+K1016),'Dados de Entrada'!$G$7))</f>
        <v/>
      </c>
      <c r="L1017" s="101" t="str">
        <f>IF(B1017="","",IF(AND(J1017&gt;0,K1017='Dados de Entrada'!$G$7),(J1017/(3600*24*VLOOKUP(MONTH(B1017),'Dados de Entrada'!$T$11:$V$22,3,FALSE))),0))</f>
        <v/>
      </c>
      <c r="M1017" s="26" t="str">
        <f t="shared" si="85"/>
        <v/>
      </c>
      <c r="N1017" s="102" t="str">
        <f>IF(B1017="","",IF(K1017='Dados de Entrada'!$L$7,1,0))</f>
        <v/>
      </c>
      <c r="O1017" s="26" t="str">
        <f t="shared" si="86"/>
        <v/>
      </c>
      <c r="P1017" s="110" t="str">
        <f>IF(B1017="","",'Dados de Entrada'!$L$7)</f>
        <v/>
      </c>
      <c r="Q1017" s="103" t="str">
        <f t="shared" si="87"/>
        <v/>
      </c>
      <c r="U1017" s="18"/>
    </row>
    <row r="1018" spans="1:21" ht="14.25" customHeight="1" x14ac:dyDescent="0.25">
      <c r="A1018" s="18"/>
      <c r="B1018" s="99" t="str">
        <f>IF(AND(YEAR('Dados de Entrada'!N1008)&gt;=$D$18,YEAR('Dados de Entrada'!N1008)&lt;=$D$19),'Dados de Entrada'!N1008,"")</f>
        <v/>
      </c>
      <c r="C1018" s="100" t="str">
        <f t="shared" si="83"/>
        <v/>
      </c>
      <c r="D1018" s="97" t="str">
        <f>IF(B1018="","",IFERROR(
INDEX('Dados de Entrada'!$K$13:$K$35,MATCH(C1018,'Dados de Entrada'!$J$13:$J$35,0)),
INDEX('Dados de Entrada'!$K$13:$K$35,MATCH(C1018,'Dados de Entrada'!$J$13:$J$35,1))+
(C1018-INDEX('Dados de Entrada'!$J$13:$J$35,MATCH(C1018,'Dados de Entrada'!$J$13:$J$35,1)))*
(INDEX('Dados de Entrada'!$K$13:$K$35,MATCH(C1018,'Dados de Entrada'!$J$13:$J$35,1)+1)-INDEX('Dados de Entrada'!$K$13:$K$35,MATCH(C1018,'Dados de Entrada'!$J$13:$J$35,1)))/
(INDEX('Dados de Entrada'!$J$13:$J$35,MATCH(C1018,'Dados de Entrada'!$J$13:$J$35,1)+1)-INDEX('Dados de Entrada'!$J$13:$J$35,MATCH(C1018,'Dados de Entrada'!$J$13:$J$35,1)))
))</f>
        <v/>
      </c>
      <c r="E1018" s="101" t="str">
        <f>IF(B1018="","",('Dados de Entrada'!O1008/'Dados de Entrada'!$Q$6)*'Dados de Entrada'!$L$4)</f>
        <v/>
      </c>
      <c r="F1018" s="101" t="str">
        <f t="shared" si="84"/>
        <v/>
      </c>
      <c r="G1018" s="101" t="str">
        <f>IF(B1018="","",VLOOKUP(MONTH(B1018),Retiradas!$P$3:$S$14,3,FALSE))</f>
        <v/>
      </c>
      <c r="H1018" s="137" t="str">
        <f>IF(B1018="","",(VLOOKUP(MONTH(B1018),Evaporação!$D$5:$F$16,3,FALSE)/(1000*3600*24*VLOOKUP(MONTH(B1018),'Dados de Entrada'!$T$11:$V$22,3,FALSE)))*Simulação!D1018)</f>
        <v/>
      </c>
      <c r="I1018" s="146"/>
      <c r="J1018" s="138" t="str">
        <f>IF(B1018="","",(E1018+I1018-F1018-G1018-H1018)*3600*24*VLOOKUP(MONTH(B1018),'Dados de Entrada'!$T$11:$V$22,3,FALSE))</f>
        <v/>
      </c>
      <c r="K1018" s="100" t="str">
        <f>IF(B1018="","",IF(J1018+K1017&lt;'Dados de Entrada'!$G$7,IF(Simulação!J1018+K1017&lt;'Dados de Entrada'!$L$7,'Dados de Entrada'!$L$7,J1018+K1017),'Dados de Entrada'!$G$7))</f>
        <v/>
      </c>
      <c r="L1018" s="101" t="str">
        <f>IF(B1018="","",IF(AND(J1018&gt;0,K1018='Dados de Entrada'!$G$7),(J1018/(3600*24*VLOOKUP(MONTH(B1018),'Dados de Entrada'!$T$11:$V$22,3,FALSE))),0))</f>
        <v/>
      </c>
      <c r="M1018" s="26" t="str">
        <f t="shared" si="85"/>
        <v/>
      </c>
      <c r="N1018" s="102" t="str">
        <f>IF(B1018="","",IF(K1018='Dados de Entrada'!$L$7,1,0))</f>
        <v/>
      </c>
      <c r="O1018" s="26" t="str">
        <f t="shared" si="86"/>
        <v/>
      </c>
      <c r="P1018" s="110" t="str">
        <f>IF(B1018="","",'Dados de Entrada'!$L$7)</f>
        <v/>
      </c>
      <c r="Q1018" s="103" t="str">
        <f t="shared" si="87"/>
        <v/>
      </c>
      <c r="U1018" s="18"/>
    </row>
    <row r="1019" spans="1:21" ht="14.25" customHeight="1" x14ac:dyDescent="0.25">
      <c r="A1019" s="18"/>
      <c r="B1019" s="99" t="str">
        <f>IF(AND(YEAR('Dados de Entrada'!N1009)&gt;=$D$18,YEAR('Dados de Entrada'!N1009)&lt;=$D$19),'Dados de Entrada'!N1009,"")</f>
        <v/>
      </c>
      <c r="C1019" s="100" t="str">
        <f t="shared" si="83"/>
        <v/>
      </c>
      <c r="D1019" s="97" t="str">
        <f>IF(B1019="","",IFERROR(
INDEX('Dados de Entrada'!$K$13:$K$35,MATCH(C1019,'Dados de Entrada'!$J$13:$J$35,0)),
INDEX('Dados de Entrada'!$K$13:$K$35,MATCH(C1019,'Dados de Entrada'!$J$13:$J$35,1))+
(C1019-INDEX('Dados de Entrada'!$J$13:$J$35,MATCH(C1019,'Dados de Entrada'!$J$13:$J$35,1)))*
(INDEX('Dados de Entrada'!$K$13:$K$35,MATCH(C1019,'Dados de Entrada'!$J$13:$J$35,1)+1)-INDEX('Dados de Entrada'!$K$13:$K$35,MATCH(C1019,'Dados de Entrada'!$J$13:$J$35,1)))/
(INDEX('Dados de Entrada'!$J$13:$J$35,MATCH(C1019,'Dados de Entrada'!$J$13:$J$35,1)+1)-INDEX('Dados de Entrada'!$J$13:$J$35,MATCH(C1019,'Dados de Entrada'!$J$13:$J$35,1)))
))</f>
        <v/>
      </c>
      <c r="E1019" s="101" t="str">
        <f>IF(B1019="","",('Dados de Entrada'!O1009/'Dados de Entrada'!$Q$6)*'Dados de Entrada'!$L$4)</f>
        <v/>
      </c>
      <c r="F1019" s="101" t="str">
        <f t="shared" si="84"/>
        <v/>
      </c>
      <c r="G1019" s="101" t="str">
        <f>IF(B1019="","",VLOOKUP(MONTH(B1019),Retiradas!$P$3:$S$14,3,FALSE))</f>
        <v/>
      </c>
      <c r="H1019" s="137" t="str">
        <f>IF(B1019="","",(VLOOKUP(MONTH(B1019),Evaporação!$D$5:$F$16,3,FALSE)/(1000*3600*24*VLOOKUP(MONTH(B1019),'Dados de Entrada'!$T$11:$V$22,3,FALSE)))*Simulação!D1019)</f>
        <v/>
      </c>
      <c r="I1019" s="146"/>
      <c r="J1019" s="138" t="str">
        <f>IF(B1019="","",(E1019+I1019-F1019-G1019-H1019)*3600*24*VLOOKUP(MONTH(B1019),'Dados de Entrada'!$T$11:$V$22,3,FALSE))</f>
        <v/>
      </c>
      <c r="K1019" s="100" t="str">
        <f>IF(B1019="","",IF(J1019+K1018&lt;'Dados de Entrada'!$G$7,IF(Simulação!J1019+K1018&lt;'Dados de Entrada'!$L$7,'Dados de Entrada'!$L$7,J1019+K1018),'Dados de Entrada'!$G$7))</f>
        <v/>
      </c>
      <c r="L1019" s="101" t="str">
        <f>IF(B1019="","",IF(AND(J1019&gt;0,K1019='Dados de Entrada'!$G$7),(J1019/(3600*24*VLOOKUP(MONTH(B1019),'Dados de Entrada'!$T$11:$V$22,3,FALSE))),0))</f>
        <v/>
      </c>
      <c r="M1019" s="26" t="str">
        <f t="shared" si="85"/>
        <v/>
      </c>
      <c r="N1019" s="102" t="str">
        <f>IF(B1019="","",IF(K1019='Dados de Entrada'!$L$7,1,0))</f>
        <v/>
      </c>
      <c r="O1019" s="26" t="str">
        <f t="shared" si="86"/>
        <v/>
      </c>
      <c r="P1019" s="110" t="str">
        <f>IF(B1019="","",'Dados de Entrada'!$L$7)</f>
        <v/>
      </c>
      <c r="Q1019" s="103" t="str">
        <f t="shared" si="87"/>
        <v/>
      </c>
      <c r="U1019" s="18"/>
    </row>
    <row r="1020" spans="1:21" ht="14.25" customHeight="1" x14ac:dyDescent="0.25">
      <c r="A1020" s="18"/>
      <c r="B1020" s="99" t="str">
        <f>IF(AND(YEAR('Dados de Entrada'!N1010)&gt;=$D$18,YEAR('Dados de Entrada'!N1010)&lt;=$D$19),'Dados de Entrada'!N1010,"")</f>
        <v/>
      </c>
      <c r="C1020" s="100" t="str">
        <f t="shared" si="83"/>
        <v/>
      </c>
      <c r="D1020" s="97" t="str">
        <f>IF(B1020="","",IFERROR(
INDEX('Dados de Entrada'!$K$13:$K$35,MATCH(C1020,'Dados de Entrada'!$J$13:$J$35,0)),
INDEX('Dados de Entrada'!$K$13:$K$35,MATCH(C1020,'Dados de Entrada'!$J$13:$J$35,1))+
(C1020-INDEX('Dados de Entrada'!$J$13:$J$35,MATCH(C1020,'Dados de Entrada'!$J$13:$J$35,1)))*
(INDEX('Dados de Entrada'!$K$13:$K$35,MATCH(C1020,'Dados de Entrada'!$J$13:$J$35,1)+1)-INDEX('Dados de Entrada'!$K$13:$K$35,MATCH(C1020,'Dados de Entrada'!$J$13:$J$35,1)))/
(INDEX('Dados de Entrada'!$J$13:$J$35,MATCH(C1020,'Dados de Entrada'!$J$13:$J$35,1)+1)-INDEX('Dados de Entrada'!$J$13:$J$35,MATCH(C1020,'Dados de Entrada'!$J$13:$J$35,1)))
))</f>
        <v/>
      </c>
      <c r="E1020" s="101" t="str">
        <f>IF(B1020="","",('Dados de Entrada'!O1010/'Dados de Entrada'!$Q$6)*'Dados de Entrada'!$L$4)</f>
        <v/>
      </c>
      <c r="F1020" s="101" t="str">
        <f t="shared" si="84"/>
        <v/>
      </c>
      <c r="G1020" s="101" t="str">
        <f>IF(B1020="","",VLOOKUP(MONTH(B1020),Retiradas!$P$3:$S$14,3,FALSE))</f>
        <v/>
      </c>
      <c r="H1020" s="137" t="str">
        <f>IF(B1020="","",(VLOOKUP(MONTH(B1020),Evaporação!$D$5:$F$16,3,FALSE)/(1000*3600*24*VLOOKUP(MONTH(B1020),'Dados de Entrada'!$T$11:$V$22,3,FALSE)))*Simulação!D1020)</f>
        <v/>
      </c>
      <c r="I1020" s="146"/>
      <c r="J1020" s="138" t="str">
        <f>IF(B1020="","",(E1020+I1020-F1020-G1020-H1020)*3600*24*VLOOKUP(MONTH(B1020),'Dados de Entrada'!$T$11:$V$22,3,FALSE))</f>
        <v/>
      </c>
      <c r="K1020" s="100" t="str">
        <f>IF(B1020="","",IF(J1020+K1019&lt;'Dados de Entrada'!$G$7,IF(Simulação!J1020+K1019&lt;'Dados de Entrada'!$L$7,'Dados de Entrada'!$L$7,J1020+K1019),'Dados de Entrada'!$G$7))</f>
        <v/>
      </c>
      <c r="L1020" s="101" t="str">
        <f>IF(B1020="","",IF(AND(J1020&gt;0,K1020='Dados de Entrada'!$G$7),(J1020/(3600*24*VLOOKUP(MONTH(B1020),'Dados de Entrada'!$T$11:$V$22,3,FALSE))),0))</f>
        <v/>
      </c>
      <c r="M1020" s="26" t="str">
        <f t="shared" si="85"/>
        <v/>
      </c>
      <c r="N1020" s="102" t="str">
        <f>IF(B1020="","",IF(K1020='Dados de Entrada'!$L$7,1,0))</f>
        <v/>
      </c>
      <c r="O1020" s="26" t="str">
        <f t="shared" si="86"/>
        <v/>
      </c>
      <c r="P1020" s="110" t="str">
        <f>IF(B1020="","",'Dados de Entrada'!$L$7)</f>
        <v/>
      </c>
      <c r="Q1020" s="103" t="str">
        <f t="shared" si="87"/>
        <v/>
      </c>
      <c r="U1020" s="18"/>
    </row>
    <row r="1021" spans="1:21" ht="14.25" customHeight="1" x14ac:dyDescent="0.25">
      <c r="A1021" s="18"/>
      <c r="B1021" s="99" t="str">
        <f>IF(AND(YEAR('Dados de Entrada'!N1011)&gt;=$D$18,YEAR('Dados de Entrada'!N1011)&lt;=$D$19),'Dados de Entrada'!N1011,"")</f>
        <v/>
      </c>
      <c r="C1021" s="100" t="str">
        <f t="shared" si="83"/>
        <v/>
      </c>
      <c r="D1021" s="97" t="str">
        <f>IF(B1021="","",IFERROR(
INDEX('Dados de Entrada'!$K$13:$K$35,MATCH(C1021,'Dados de Entrada'!$J$13:$J$35,0)),
INDEX('Dados de Entrada'!$K$13:$K$35,MATCH(C1021,'Dados de Entrada'!$J$13:$J$35,1))+
(C1021-INDEX('Dados de Entrada'!$J$13:$J$35,MATCH(C1021,'Dados de Entrada'!$J$13:$J$35,1)))*
(INDEX('Dados de Entrada'!$K$13:$K$35,MATCH(C1021,'Dados de Entrada'!$J$13:$J$35,1)+1)-INDEX('Dados de Entrada'!$K$13:$K$35,MATCH(C1021,'Dados de Entrada'!$J$13:$J$35,1)))/
(INDEX('Dados de Entrada'!$J$13:$J$35,MATCH(C1021,'Dados de Entrada'!$J$13:$J$35,1)+1)-INDEX('Dados de Entrada'!$J$13:$J$35,MATCH(C1021,'Dados de Entrada'!$J$13:$J$35,1)))
))</f>
        <v/>
      </c>
      <c r="E1021" s="101" t="str">
        <f>IF(B1021="","",('Dados de Entrada'!O1011/'Dados de Entrada'!$Q$6)*'Dados de Entrada'!$L$4)</f>
        <v/>
      </c>
      <c r="F1021" s="101" t="str">
        <f t="shared" si="84"/>
        <v/>
      </c>
      <c r="G1021" s="101" t="str">
        <f>IF(B1021="","",VLOOKUP(MONTH(B1021),Retiradas!$P$3:$S$14,3,FALSE))</f>
        <v/>
      </c>
      <c r="H1021" s="137" t="str">
        <f>IF(B1021="","",(VLOOKUP(MONTH(B1021),Evaporação!$D$5:$F$16,3,FALSE)/(1000*3600*24*VLOOKUP(MONTH(B1021),'Dados de Entrada'!$T$11:$V$22,3,FALSE)))*Simulação!D1021)</f>
        <v/>
      </c>
      <c r="I1021" s="146"/>
      <c r="J1021" s="138" t="str">
        <f>IF(B1021="","",(E1021+I1021-F1021-G1021-H1021)*3600*24*VLOOKUP(MONTH(B1021),'Dados de Entrada'!$T$11:$V$22,3,FALSE))</f>
        <v/>
      </c>
      <c r="K1021" s="100" t="str">
        <f>IF(B1021="","",IF(J1021+K1020&lt;'Dados de Entrada'!$G$7,IF(Simulação!J1021+K1020&lt;'Dados de Entrada'!$L$7,'Dados de Entrada'!$L$7,J1021+K1020),'Dados de Entrada'!$G$7))</f>
        <v/>
      </c>
      <c r="L1021" s="101" t="str">
        <f>IF(B1021="","",IF(AND(J1021&gt;0,K1021='Dados de Entrada'!$G$7),(J1021/(3600*24*VLOOKUP(MONTH(B1021),'Dados de Entrada'!$T$11:$V$22,3,FALSE))),0))</f>
        <v/>
      </c>
      <c r="M1021" s="26" t="str">
        <f t="shared" si="85"/>
        <v/>
      </c>
      <c r="N1021" s="102" t="str">
        <f>IF(B1021="","",IF(K1021='Dados de Entrada'!$L$7,1,0))</f>
        <v/>
      </c>
      <c r="O1021" s="26" t="str">
        <f t="shared" si="86"/>
        <v/>
      </c>
      <c r="P1021" s="110" t="str">
        <f>IF(B1021="","",'Dados de Entrada'!$L$7)</f>
        <v/>
      </c>
      <c r="Q1021" s="103" t="str">
        <f t="shared" si="87"/>
        <v/>
      </c>
      <c r="U1021" s="18"/>
    </row>
    <row r="1022" spans="1:21" ht="14.25" customHeight="1" x14ac:dyDescent="0.25">
      <c r="A1022" s="18"/>
      <c r="B1022" s="99" t="str">
        <f>IF(AND(YEAR('Dados de Entrada'!N1012)&gt;=$D$18,YEAR('Dados de Entrada'!N1012)&lt;=$D$19),'Dados de Entrada'!N1012,"")</f>
        <v/>
      </c>
      <c r="C1022" s="100" t="str">
        <f t="shared" ref="C1022:C1085" si="88">IF(B1022="","",K1021)</f>
        <v/>
      </c>
      <c r="D1022" s="97" t="str">
        <f>IF(B1022="","",IFERROR(
INDEX('Dados de Entrada'!$K$13:$K$35,MATCH(C1022,'Dados de Entrada'!$J$13:$J$35,0)),
INDEX('Dados de Entrada'!$K$13:$K$35,MATCH(C1022,'Dados de Entrada'!$J$13:$J$35,1))+
(C1022-INDEX('Dados de Entrada'!$J$13:$J$35,MATCH(C1022,'Dados de Entrada'!$J$13:$J$35,1)))*
(INDEX('Dados de Entrada'!$K$13:$K$35,MATCH(C1022,'Dados de Entrada'!$J$13:$J$35,1)+1)-INDEX('Dados de Entrada'!$K$13:$K$35,MATCH(C1022,'Dados de Entrada'!$J$13:$J$35,1)))/
(INDEX('Dados de Entrada'!$J$13:$J$35,MATCH(C1022,'Dados de Entrada'!$J$13:$J$35,1)+1)-INDEX('Dados de Entrada'!$J$13:$J$35,MATCH(C1022,'Dados de Entrada'!$J$13:$J$35,1)))
))</f>
        <v/>
      </c>
      <c r="E1022" s="101" t="str">
        <f>IF(B1022="","",('Dados de Entrada'!O1012/'Dados de Entrada'!$Q$6)*'Dados de Entrada'!$L$4)</f>
        <v/>
      </c>
      <c r="F1022" s="101" t="str">
        <f t="shared" ref="F1022:F1085" si="89">IF(B1022="","",(VLOOKUP(MONTH(B1022),$G$4:$J$15,4,FALSE)))</f>
        <v/>
      </c>
      <c r="G1022" s="101" t="str">
        <f>IF(B1022="","",VLOOKUP(MONTH(B1022),Retiradas!$P$3:$S$14,3,FALSE))</f>
        <v/>
      </c>
      <c r="H1022" s="137" t="str">
        <f>IF(B1022="","",(VLOOKUP(MONTH(B1022),Evaporação!$D$5:$F$16,3,FALSE)/(1000*3600*24*VLOOKUP(MONTH(B1022),'Dados de Entrada'!$T$11:$V$22,3,FALSE)))*Simulação!D1022)</f>
        <v/>
      </c>
      <c r="I1022" s="146"/>
      <c r="J1022" s="138" t="str">
        <f>IF(B1022="","",(E1022+I1022-F1022-G1022-H1022)*3600*24*VLOOKUP(MONTH(B1022),'Dados de Entrada'!$T$11:$V$22,3,FALSE))</f>
        <v/>
      </c>
      <c r="K1022" s="100" t="str">
        <f>IF(B1022="","",IF(J1022+K1021&lt;'Dados de Entrada'!$G$7,IF(Simulação!J1022+K1021&lt;'Dados de Entrada'!$L$7,'Dados de Entrada'!$L$7,J1022+K1021),'Dados de Entrada'!$G$7))</f>
        <v/>
      </c>
      <c r="L1022" s="101" t="str">
        <f>IF(B1022="","",IF(AND(J1022&gt;0,K1022='Dados de Entrada'!$G$7),(J1022/(3600*24*VLOOKUP(MONTH(B1022),'Dados de Entrada'!$T$11:$V$22,3,FALSE))),0))</f>
        <v/>
      </c>
      <c r="M1022" s="26" t="str">
        <f t="shared" ref="M1022:M1085" si="90">IF(B1022="","",F1022+L1022)</f>
        <v/>
      </c>
      <c r="N1022" s="102" t="str">
        <f>IF(B1022="","",IF(K1022='Dados de Entrada'!$L$7,1,0))</f>
        <v/>
      </c>
      <c r="O1022" s="26" t="str">
        <f t="shared" ref="O1022:O1085" si="91">IF(B1022="","",MONTH(B1022))</f>
        <v/>
      </c>
      <c r="P1022" s="110" t="str">
        <f>IF(B1022="","",'Dados de Entrada'!$L$7)</f>
        <v/>
      </c>
      <c r="Q1022" s="103" t="str">
        <f t="shared" si="87"/>
        <v/>
      </c>
      <c r="U1022" s="18"/>
    </row>
    <row r="1023" spans="1:21" ht="14.25" customHeight="1" x14ac:dyDescent="0.25">
      <c r="A1023" s="18"/>
      <c r="B1023" s="99" t="str">
        <f>IF(AND(YEAR('Dados de Entrada'!N1013)&gt;=$D$18,YEAR('Dados de Entrada'!N1013)&lt;=$D$19),'Dados de Entrada'!N1013,"")</f>
        <v/>
      </c>
      <c r="C1023" s="100" t="str">
        <f t="shared" si="88"/>
        <v/>
      </c>
      <c r="D1023" s="97" t="str">
        <f>IF(B1023="","",IFERROR(
INDEX('Dados de Entrada'!$K$13:$K$35,MATCH(C1023,'Dados de Entrada'!$J$13:$J$35,0)),
INDEX('Dados de Entrada'!$K$13:$K$35,MATCH(C1023,'Dados de Entrada'!$J$13:$J$35,1))+
(C1023-INDEX('Dados de Entrada'!$J$13:$J$35,MATCH(C1023,'Dados de Entrada'!$J$13:$J$35,1)))*
(INDEX('Dados de Entrada'!$K$13:$K$35,MATCH(C1023,'Dados de Entrada'!$J$13:$J$35,1)+1)-INDEX('Dados de Entrada'!$K$13:$K$35,MATCH(C1023,'Dados de Entrada'!$J$13:$J$35,1)))/
(INDEX('Dados de Entrada'!$J$13:$J$35,MATCH(C1023,'Dados de Entrada'!$J$13:$J$35,1)+1)-INDEX('Dados de Entrada'!$J$13:$J$35,MATCH(C1023,'Dados de Entrada'!$J$13:$J$35,1)))
))</f>
        <v/>
      </c>
      <c r="E1023" s="101" t="str">
        <f>IF(B1023="","",('Dados de Entrada'!O1013/'Dados de Entrada'!$Q$6)*'Dados de Entrada'!$L$4)</f>
        <v/>
      </c>
      <c r="F1023" s="101" t="str">
        <f t="shared" si="89"/>
        <v/>
      </c>
      <c r="G1023" s="101" t="str">
        <f>IF(B1023="","",VLOOKUP(MONTH(B1023),Retiradas!$P$3:$S$14,3,FALSE))</f>
        <v/>
      </c>
      <c r="H1023" s="137" t="str">
        <f>IF(B1023="","",(VLOOKUP(MONTH(B1023),Evaporação!$D$5:$F$16,3,FALSE)/(1000*3600*24*VLOOKUP(MONTH(B1023),'Dados de Entrada'!$T$11:$V$22,3,FALSE)))*Simulação!D1023)</f>
        <v/>
      </c>
      <c r="I1023" s="146"/>
      <c r="J1023" s="138" t="str">
        <f>IF(B1023="","",(E1023+I1023-F1023-G1023-H1023)*3600*24*VLOOKUP(MONTH(B1023),'Dados de Entrada'!$T$11:$V$22,3,FALSE))</f>
        <v/>
      </c>
      <c r="K1023" s="100" t="str">
        <f>IF(B1023="","",IF(J1023+K1022&lt;'Dados de Entrada'!$G$7,IF(Simulação!J1023+K1022&lt;'Dados de Entrada'!$L$7,'Dados de Entrada'!$L$7,J1023+K1022),'Dados de Entrada'!$G$7))</f>
        <v/>
      </c>
      <c r="L1023" s="101" t="str">
        <f>IF(B1023="","",IF(AND(J1023&gt;0,K1023='Dados de Entrada'!$G$7),(J1023/(3600*24*VLOOKUP(MONTH(B1023),'Dados de Entrada'!$T$11:$V$22,3,FALSE))),0))</f>
        <v/>
      </c>
      <c r="M1023" s="26" t="str">
        <f t="shared" si="90"/>
        <v/>
      </c>
      <c r="N1023" s="102" t="str">
        <f>IF(B1023="","",IF(K1023='Dados de Entrada'!$L$7,1,0))</f>
        <v/>
      </c>
      <c r="O1023" s="26" t="str">
        <f t="shared" si="91"/>
        <v/>
      </c>
      <c r="P1023" s="110" t="str">
        <f>IF(B1023="","",'Dados de Entrada'!$L$7)</f>
        <v/>
      </c>
      <c r="Q1023" s="103" t="str">
        <f t="shared" si="87"/>
        <v/>
      </c>
      <c r="U1023" s="18"/>
    </row>
    <row r="1024" spans="1:21" ht="14.25" customHeight="1" x14ac:dyDescent="0.25">
      <c r="A1024" s="18"/>
      <c r="B1024" s="99" t="str">
        <f>IF(AND(YEAR('Dados de Entrada'!N1014)&gt;=$D$18,YEAR('Dados de Entrada'!N1014)&lt;=$D$19),'Dados de Entrada'!N1014,"")</f>
        <v/>
      </c>
      <c r="C1024" s="100" t="str">
        <f t="shared" si="88"/>
        <v/>
      </c>
      <c r="D1024" s="97" t="str">
        <f>IF(B1024="","",IFERROR(
INDEX('Dados de Entrada'!$K$13:$K$35,MATCH(C1024,'Dados de Entrada'!$J$13:$J$35,0)),
INDEX('Dados de Entrada'!$K$13:$K$35,MATCH(C1024,'Dados de Entrada'!$J$13:$J$35,1))+
(C1024-INDEX('Dados de Entrada'!$J$13:$J$35,MATCH(C1024,'Dados de Entrada'!$J$13:$J$35,1)))*
(INDEX('Dados de Entrada'!$K$13:$K$35,MATCH(C1024,'Dados de Entrada'!$J$13:$J$35,1)+1)-INDEX('Dados de Entrada'!$K$13:$K$35,MATCH(C1024,'Dados de Entrada'!$J$13:$J$35,1)))/
(INDEX('Dados de Entrada'!$J$13:$J$35,MATCH(C1024,'Dados de Entrada'!$J$13:$J$35,1)+1)-INDEX('Dados de Entrada'!$J$13:$J$35,MATCH(C1024,'Dados de Entrada'!$J$13:$J$35,1)))
))</f>
        <v/>
      </c>
      <c r="E1024" s="101" t="str">
        <f>IF(B1024="","",('Dados de Entrada'!O1014/'Dados de Entrada'!$Q$6)*'Dados de Entrada'!$L$4)</f>
        <v/>
      </c>
      <c r="F1024" s="101" t="str">
        <f t="shared" si="89"/>
        <v/>
      </c>
      <c r="G1024" s="101" t="str">
        <f>IF(B1024="","",VLOOKUP(MONTH(B1024),Retiradas!$P$3:$S$14,3,FALSE))</f>
        <v/>
      </c>
      <c r="H1024" s="137" t="str">
        <f>IF(B1024="","",(VLOOKUP(MONTH(B1024),Evaporação!$D$5:$F$16,3,FALSE)/(1000*3600*24*VLOOKUP(MONTH(B1024),'Dados de Entrada'!$T$11:$V$22,3,FALSE)))*Simulação!D1024)</f>
        <v/>
      </c>
      <c r="I1024" s="146"/>
      <c r="J1024" s="138" t="str">
        <f>IF(B1024="","",(E1024+I1024-F1024-G1024-H1024)*3600*24*VLOOKUP(MONTH(B1024),'Dados de Entrada'!$T$11:$V$22,3,FALSE))</f>
        <v/>
      </c>
      <c r="K1024" s="100" t="str">
        <f>IF(B1024="","",IF(J1024+K1023&lt;'Dados de Entrada'!$G$7,IF(Simulação!J1024+K1023&lt;'Dados de Entrada'!$L$7,'Dados de Entrada'!$L$7,J1024+K1023),'Dados de Entrada'!$G$7))</f>
        <v/>
      </c>
      <c r="L1024" s="101" t="str">
        <f>IF(B1024="","",IF(AND(J1024&gt;0,K1024='Dados de Entrada'!$G$7),(J1024/(3600*24*VLOOKUP(MONTH(B1024),'Dados de Entrada'!$T$11:$V$22,3,FALSE))),0))</f>
        <v/>
      </c>
      <c r="M1024" s="26" t="str">
        <f t="shared" si="90"/>
        <v/>
      </c>
      <c r="N1024" s="102" t="str">
        <f>IF(B1024="","",IF(K1024='Dados de Entrada'!$L$7,1,0))</f>
        <v/>
      </c>
      <c r="O1024" s="26" t="str">
        <f t="shared" si="91"/>
        <v/>
      </c>
      <c r="P1024" s="110" t="str">
        <f>IF(B1024="","",'Dados de Entrada'!$L$7)</f>
        <v/>
      </c>
      <c r="Q1024" s="103" t="str">
        <f t="shared" si="87"/>
        <v/>
      </c>
      <c r="U1024" s="18"/>
    </row>
    <row r="1025" spans="1:21" ht="14.25" customHeight="1" x14ac:dyDescent="0.25">
      <c r="A1025" s="18"/>
      <c r="B1025" s="99" t="str">
        <f>IF(AND(YEAR('Dados de Entrada'!N1015)&gt;=$D$18,YEAR('Dados de Entrada'!N1015)&lt;=$D$19),'Dados de Entrada'!N1015,"")</f>
        <v/>
      </c>
      <c r="C1025" s="100" t="str">
        <f t="shared" si="88"/>
        <v/>
      </c>
      <c r="D1025" s="97" t="str">
        <f>IF(B1025="","",IFERROR(
INDEX('Dados de Entrada'!$K$13:$K$35,MATCH(C1025,'Dados de Entrada'!$J$13:$J$35,0)),
INDEX('Dados de Entrada'!$K$13:$K$35,MATCH(C1025,'Dados de Entrada'!$J$13:$J$35,1))+
(C1025-INDEX('Dados de Entrada'!$J$13:$J$35,MATCH(C1025,'Dados de Entrada'!$J$13:$J$35,1)))*
(INDEX('Dados de Entrada'!$K$13:$K$35,MATCH(C1025,'Dados de Entrada'!$J$13:$J$35,1)+1)-INDEX('Dados de Entrada'!$K$13:$K$35,MATCH(C1025,'Dados de Entrada'!$J$13:$J$35,1)))/
(INDEX('Dados de Entrada'!$J$13:$J$35,MATCH(C1025,'Dados de Entrada'!$J$13:$J$35,1)+1)-INDEX('Dados de Entrada'!$J$13:$J$35,MATCH(C1025,'Dados de Entrada'!$J$13:$J$35,1)))
))</f>
        <v/>
      </c>
      <c r="E1025" s="101" t="str">
        <f>IF(B1025="","",('Dados de Entrada'!O1015/'Dados de Entrada'!$Q$6)*'Dados de Entrada'!$L$4)</f>
        <v/>
      </c>
      <c r="F1025" s="101" t="str">
        <f t="shared" si="89"/>
        <v/>
      </c>
      <c r="G1025" s="101" t="str">
        <f>IF(B1025="","",VLOOKUP(MONTH(B1025),Retiradas!$P$3:$S$14,3,FALSE))</f>
        <v/>
      </c>
      <c r="H1025" s="137" t="str">
        <f>IF(B1025="","",(VLOOKUP(MONTH(B1025),Evaporação!$D$5:$F$16,3,FALSE)/(1000*3600*24*VLOOKUP(MONTH(B1025),'Dados de Entrada'!$T$11:$V$22,3,FALSE)))*Simulação!D1025)</f>
        <v/>
      </c>
      <c r="I1025" s="146"/>
      <c r="J1025" s="138" t="str">
        <f>IF(B1025="","",(E1025+I1025-F1025-G1025-H1025)*3600*24*VLOOKUP(MONTH(B1025),'Dados de Entrada'!$T$11:$V$22,3,FALSE))</f>
        <v/>
      </c>
      <c r="K1025" s="100" t="str">
        <f>IF(B1025="","",IF(J1025+K1024&lt;'Dados de Entrada'!$G$7,IF(Simulação!J1025+K1024&lt;'Dados de Entrada'!$L$7,'Dados de Entrada'!$L$7,J1025+K1024),'Dados de Entrada'!$G$7))</f>
        <v/>
      </c>
      <c r="L1025" s="101" t="str">
        <f>IF(B1025="","",IF(AND(J1025&gt;0,K1025='Dados de Entrada'!$G$7),(J1025/(3600*24*VLOOKUP(MONTH(B1025),'Dados de Entrada'!$T$11:$V$22,3,FALSE))),0))</f>
        <v/>
      </c>
      <c r="M1025" s="26" t="str">
        <f t="shared" si="90"/>
        <v/>
      </c>
      <c r="N1025" s="102" t="str">
        <f>IF(B1025="","",IF(K1025='Dados de Entrada'!$L$7,1,0))</f>
        <v/>
      </c>
      <c r="O1025" s="26" t="str">
        <f t="shared" si="91"/>
        <v/>
      </c>
      <c r="P1025" s="110" t="str">
        <f>IF(B1025="","",'Dados de Entrada'!$L$7)</f>
        <v/>
      </c>
      <c r="Q1025" s="103" t="str">
        <f t="shared" si="87"/>
        <v/>
      </c>
      <c r="U1025" s="18"/>
    </row>
    <row r="1026" spans="1:21" ht="14.25" customHeight="1" x14ac:dyDescent="0.25">
      <c r="A1026" s="18"/>
      <c r="B1026" s="99" t="str">
        <f>IF(AND(YEAR('Dados de Entrada'!N1016)&gt;=$D$18,YEAR('Dados de Entrada'!N1016)&lt;=$D$19),'Dados de Entrada'!N1016,"")</f>
        <v/>
      </c>
      <c r="C1026" s="100" t="str">
        <f t="shared" si="88"/>
        <v/>
      </c>
      <c r="D1026" s="97" t="str">
        <f>IF(B1026="","",IFERROR(
INDEX('Dados de Entrada'!$K$13:$K$35,MATCH(C1026,'Dados de Entrada'!$J$13:$J$35,0)),
INDEX('Dados de Entrada'!$K$13:$K$35,MATCH(C1026,'Dados de Entrada'!$J$13:$J$35,1))+
(C1026-INDEX('Dados de Entrada'!$J$13:$J$35,MATCH(C1026,'Dados de Entrada'!$J$13:$J$35,1)))*
(INDEX('Dados de Entrada'!$K$13:$K$35,MATCH(C1026,'Dados de Entrada'!$J$13:$J$35,1)+1)-INDEX('Dados de Entrada'!$K$13:$K$35,MATCH(C1026,'Dados de Entrada'!$J$13:$J$35,1)))/
(INDEX('Dados de Entrada'!$J$13:$J$35,MATCH(C1026,'Dados de Entrada'!$J$13:$J$35,1)+1)-INDEX('Dados de Entrada'!$J$13:$J$35,MATCH(C1026,'Dados de Entrada'!$J$13:$J$35,1)))
))</f>
        <v/>
      </c>
      <c r="E1026" s="101" t="str">
        <f>IF(B1026="","",('Dados de Entrada'!O1016/'Dados de Entrada'!$Q$6)*'Dados de Entrada'!$L$4)</f>
        <v/>
      </c>
      <c r="F1026" s="101" t="str">
        <f t="shared" si="89"/>
        <v/>
      </c>
      <c r="G1026" s="101" t="str">
        <f>IF(B1026="","",VLOOKUP(MONTH(B1026),Retiradas!$P$3:$S$14,3,FALSE))</f>
        <v/>
      </c>
      <c r="H1026" s="137" t="str">
        <f>IF(B1026="","",(VLOOKUP(MONTH(B1026),Evaporação!$D$5:$F$16,3,FALSE)/(1000*3600*24*VLOOKUP(MONTH(B1026),'Dados de Entrada'!$T$11:$V$22,3,FALSE)))*Simulação!D1026)</f>
        <v/>
      </c>
      <c r="I1026" s="146"/>
      <c r="J1026" s="138" t="str">
        <f>IF(B1026="","",(E1026+I1026-F1026-G1026-H1026)*3600*24*VLOOKUP(MONTH(B1026),'Dados de Entrada'!$T$11:$V$22,3,FALSE))</f>
        <v/>
      </c>
      <c r="K1026" s="100" t="str">
        <f>IF(B1026="","",IF(J1026+K1025&lt;'Dados de Entrada'!$G$7,IF(Simulação!J1026+K1025&lt;'Dados de Entrada'!$L$7,'Dados de Entrada'!$L$7,J1026+K1025),'Dados de Entrada'!$G$7))</f>
        <v/>
      </c>
      <c r="L1026" s="101" t="str">
        <f>IF(B1026="","",IF(AND(J1026&gt;0,K1026='Dados de Entrada'!$G$7),(J1026/(3600*24*VLOOKUP(MONTH(B1026),'Dados de Entrada'!$T$11:$V$22,3,FALSE))),0))</f>
        <v/>
      </c>
      <c r="M1026" s="26" t="str">
        <f t="shared" si="90"/>
        <v/>
      </c>
      <c r="N1026" s="102" t="str">
        <f>IF(B1026="","",IF(K1026='Dados de Entrada'!$L$7,1,0))</f>
        <v/>
      </c>
      <c r="O1026" s="26" t="str">
        <f t="shared" si="91"/>
        <v/>
      </c>
      <c r="P1026" s="110" t="str">
        <f>IF(B1026="","",'Dados de Entrada'!$L$7)</f>
        <v/>
      </c>
      <c r="Q1026" s="103" t="str">
        <f t="shared" si="87"/>
        <v/>
      </c>
      <c r="U1026" s="18"/>
    </row>
    <row r="1027" spans="1:21" ht="14.25" customHeight="1" x14ac:dyDescent="0.25">
      <c r="A1027" s="18"/>
      <c r="B1027" s="99" t="str">
        <f>IF(AND(YEAR('Dados de Entrada'!N1017)&gt;=$D$18,YEAR('Dados de Entrada'!N1017)&lt;=$D$19),'Dados de Entrada'!N1017,"")</f>
        <v/>
      </c>
      <c r="C1027" s="100" t="str">
        <f t="shared" si="88"/>
        <v/>
      </c>
      <c r="D1027" s="97" t="str">
        <f>IF(B1027="","",IFERROR(
INDEX('Dados de Entrada'!$K$13:$K$35,MATCH(C1027,'Dados de Entrada'!$J$13:$J$35,0)),
INDEX('Dados de Entrada'!$K$13:$K$35,MATCH(C1027,'Dados de Entrada'!$J$13:$J$35,1))+
(C1027-INDEX('Dados de Entrada'!$J$13:$J$35,MATCH(C1027,'Dados de Entrada'!$J$13:$J$35,1)))*
(INDEX('Dados de Entrada'!$K$13:$K$35,MATCH(C1027,'Dados de Entrada'!$J$13:$J$35,1)+1)-INDEX('Dados de Entrada'!$K$13:$K$35,MATCH(C1027,'Dados de Entrada'!$J$13:$J$35,1)))/
(INDEX('Dados de Entrada'!$J$13:$J$35,MATCH(C1027,'Dados de Entrada'!$J$13:$J$35,1)+1)-INDEX('Dados de Entrada'!$J$13:$J$35,MATCH(C1027,'Dados de Entrada'!$J$13:$J$35,1)))
))</f>
        <v/>
      </c>
      <c r="E1027" s="101" t="str">
        <f>IF(B1027="","",('Dados de Entrada'!O1017/'Dados de Entrada'!$Q$6)*'Dados de Entrada'!$L$4)</f>
        <v/>
      </c>
      <c r="F1027" s="101" t="str">
        <f t="shared" si="89"/>
        <v/>
      </c>
      <c r="G1027" s="101" t="str">
        <f>IF(B1027="","",VLOOKUP(MONTH(B1027),Retiradas!$P$3:$S$14,3,FALSE))</f>
        <v/>
      </c>
      <c r="H1027" s="137" t="str">
        <f>IF(B1027="","",(VLOOKUP(MONTH(B1027),Evaporação!$D$5:$F$16,3,FALSE)/(1000*3600*24*VLOOKUP(MONTH(B1027),'Dados de Entrada'!$T$11:$V$22,3,FALSE)))*Simulação!D1027)</f>
        <v/>
      </c>
      <c r="I1027" s="146"/>
      <c r="J1027" s="138" t="str">
        <f>IF(B1027="","",(E1027+I1027-F1027-G1027-H1027)*3600*24*VLOOKUP(MONTH(B1027),'Dados de Entrada'!$T$11:$V$22,3,FALSE))</f>
        <v/>
      </c>
      <c r="K1027" s="100" t="str">
        <f>IF(B1027="","",IF(J1027+K1026&lt;'Dados de Entrada'!$G$7,IF(Simulação!J1027+K1026&lt;'Dados de Entrada'!$L$7,'Dados de Entrada'!$L$7,J1027+K1026),'Dados de Entrada'!$G$7))</f>
        <v/>
      </c>
      <c r="L1027" s="101" t="str">
        <f>IF(B1027="","",IF(AND(J1027&gt;0,K1027='Dados de Entrada'!$G$7),(J1027/(3600*24*VLOOKUP(MONTH(B1027),'Dados de Entrada'!$T$11:$V$22,3,FALSE))),0))</f>
        <v/>
      </c>
      <c r="M1027" s="26" t="str">
        <f t="shared" si="90"/>
        <v/>
      </c>
      <c r="N1027" s="102" t="str">
        <f>IF(B1027="","",IF(K1027='Dados de Entrada'!$L$7,1,0))</f>
        <v/>
      </c>
      <c r="O1027" s="26" t="str">
        <f t="shared" si="91"/>
        <v/>
      </c>
      <c r="P1027" s="110" t="str">
        <f>IF(B1027="","",'Dados de Entrada'!$L$7)</f>
        <v/>
      </c>
      <c r="Q1027" s="103" t="str">
        <f t="shared" si="87"/>
        <v/>
      </c>
      <c r="U1027" s="18"/>
    </row>
    <row r="1028" spans="1:21" ht="14.25" customHeight="1" x14ac:dyDescent="0.25">
      <c r="A1028" s="18"/>
      <c r="B1028" s="99" t="str">
        <f>IF(AND(YEAR('Dados de Entrada'!N1018)&gt;=$D$18,YEAR('Dados de Entrada'!N1018)&lt;=$D$19),'Dados de Entrada'!N1018,"")</f>
        <v/>
      </c>
      <c r="C1028" s="100" t="str">
        <f t="shared" si="88"/>
        <v/>
      </c>
      <c r="D1028" s="97" t="str">
        <f>IF(B1028="","",IFERROR(
INDEX('Dados de Entrada'!$K$13:$K$35,MATCH(C1028,'Dados de Entrada'!$J$13:$J$35,0)),
INDEX('Dados de Entrada'!$K$13:$K$35,MATCH(C1028,'Dados de Entrada'!$J$13:$J$35,1))+
(C1028-INDEX('Dados de Entrada'!$J$13:$J$35,MATCH(C1028,'Dados de Entrada'!$J$13:$J$35,1)))*
(INDEX('Dados de Entrada'!$K$13:$K$35,MATCH(C1028,'Dados de Entrada'!$J$13:$J$35,1)+1)-INDEX('Dados de Entrada'!$K$13:$K$35,MATCH(C1028,'Dados de Entrada'!$J$13:$J$35,1)))/
(INDEX('Dados de Entrada'!$J$13:$J$35,MATCH(C1028,'Dados de Entrada'!$J$13:$J$35,1)+1)-INDEX('Dados de Entrada'!$J$13:$J$35,MATCH(C1028,'Dados de Entrada'!$J$13:$J$35,1)))
))</f>
        <v/>
      </c>
      <c r="E1028" s="101" t="str">
        <f>IF(B1028="","",('Dados de Entrada'!O1018/'Dados de Entrada'!$Q$6)*'Dados de Entrada'!$L$4)</f>
        <v/>
      </c>
      <c r="F1028" s="101" t="str">
        <f t="shared" si="89"/>
        <v/>
      </c>
      <c r="G1028" s="101" t="str">
        <f>IF(B1028="","",VLOOKUP(MONTH(B1028),Retiradas!$P$3:$S$14,3,FALSE))</f>
        <v/>
      </c>
      <c r="H1028" s="137" t="str">
        <f>IF(B1028="","",(VLOOKUP(MONTH(B1028),Evaporação!$D$5:$F$16,3,FALSE)/(1000*3600*24*VLOOKUP(MONTH(B1028),'Dados de Entrada'!$T$11:$V$22,3,FALSE)))*Simulação!D1028)</f>
        <v/>
      </c>
      <c r="I1028" s="146"/>
      <c r="J1028" s="138" t="str">
        <f>IF(B1028="","",(E1028+I1028-F1028-G1028-H1028)*3600*24*VLOOKUP(MONTH(B1028),'Dados de Entrada'!$T$11:$V$22,3,FALSE))</f>
        <v/>
      </c>
      <c r="K1028" s="100" t="str">
        <f>IF(B1028="","",IF(J1028+K1027&lt;'Dados de Entrada'!$G$7,IF(Simulação!J1028+K1027&lt;'Dados de Entrada'!$L$7,'Dados de Entrada'!$L$7,J1028+K1027),'Dados de Entrada'!$G$7))</f>
        <v/>
      </c>
      <c r="L1028" s="101" t="str">
        <f>IF(B1028="","",IF(AND(J1028&gt;0,K1028='Dados de Entrada'!$G$7),(J1028/(3600*24*VLOOKUP(MONTH(B1028),'Dados de Entrada'!$T$11:$V$22,3,FALSE))),0))</f>
        <v/>
      </c>
      <c r="M1028" s="26" t="str">
        <f t="shared" si="90"/>
        <v/>
      </c>
      <c r="N1028" s="102" t="str">
        <f>IF(B1028="","",IF(K1028='Dados de Entrada'!$L$7,1,0))</f>
        <v/>
      </c>
      <c r="O1028" s="26" t="str">
        <f t="shared" si="91"/>
        <v/>
      </c>
      <c r="P1028" s="110" t="str">
        <f>IF(B1028="","",'Dados de Entrada'!$L$7)</f>
        <v/>
      </c>
      <c r="Q1028" s="103" t="str">
        <f t="shared" si="87"/>
        <v/>
      </c>
      <c r="U1028" s="18"/>
    </row>
    <row r="1029" spans="1:21" ht="14.25" customHeight="1" x14ac:dyDescent="0.25">
      <c r="A1029" s="18"/>
      <c r="B1029" s="99" t="str">
        <f>IF(AND(YEAR('Dados de Entrada'!N1019)&gt;=$D$18,YEAR('Dados de Entrada'!N1019)&lt;=$D$19),'Dados de Entrada'!N1019,"")</f>
        <v/>
      </c>
      <c r="C1029" s="100" t="str">
        <f t="shared" si="88"/>
        <v/>
      </c>
      <c r="D1029" s="97" t="str">
        <f>IF(B1029="","",IFERROR(
INDEX('Dados de Entrada'!$K$13:$K$35,MATCH(C1029,'Dados de Entrada'!$J$13:$J$35,0)),
INDEX('Dados de Entrada'!$K$13:$K$35,MATCH(C1029,'Dados de Entrada'!$J$13:$J$35,1))+
(C1029-INDEX('Dados de Entrada'!$J$13:$J$35,MATCH(C1029,'Dados de Entrada'!$J$13:$J$35,1)))*
(INDEX('Dados de Entrada'!$K$13:$K$35,MATCH(C1029,'Dados de Entrada'!$J$13:$J$35,1)+1)-INDEX('Dados de Entrada'!$K$13:$K$35,MATCH(C1029,'Dados de Entrada'!$J$13:$J$35,1)))/
(INDEX('Dados de Entrada'!$J$13:$J$35,MATCH(C1029,'Dados de Entrada'!$J$13:$J$35,1)+1)-INDEX('Dados de Entrada'!$J$13:$J$35,MATCH(C1029,'Dados de Entrada'!$J$13:$J$35,1)))
))</f>
        <v/>
      </c>
      <c r="E1029" s="101" t="str">
        <f>IF(B1029="","",('Dados de Entrada'!O1019/'Dados de Entrada'!$Q$6)*'Dados de Entrada'!$L$4)</f>
        <v/>
      </c>
      <c r="F1029" s="101" t="str">
        <f t="shared" si="89"/>
        <v/>
      </c>
      <c r="G1029" s="101" t="str">
        <f>IF(B1029="","",VLOOKUP(MONTH(B1029),Retiradas!$P$3:$S$14,3,FALSE))</f>
        <v/>
      </c>
      <c r="H1029" s="137" t="str">
        <f>IF(B1029="","",(VLOOKUP(MONTH(B1029),Evaporação!$D$5:$F$16,3,FALSE)/(1000*3600*24*VLOOKUP(MONTH(B1029),'Dados de Entrada'!$T$11:$V$22,3,FALSE)))*Simulação!D1029)</f>
        <v/>
      </c>
      <c r="I1029" s="146"/>
      <c r="J1029" s="138" t="str">
        <f>IF(B1029="","",(E1029+I1029-F1029-G1029-H1029)*3600*24*VLOOKUP(MONTH(B1029),'Dados de Entrada'!$T$11:$V$22,3,FALSE))</f>
        <v/>
      </c>
      <c r="K1029" s="100" t="str">
        <f>IF(B1029="","",IF(J1029+K1028&lt;'Dados de Entrada'!$G$7,IF(Simulação!J1029+K1028&lt;'Dados de Entrada'!$L$7,'Dados de Entrada'!$L$7,J1029+K1028),'Dados de Entrada'!$G$7))</f>
        <v/>
      </c>
      <c r="L1029" s="101" t="str">
        <f>IF(B1029="","",IF(AND(J1029&gt;0,K1029='Dados de Entrada'!$G$7),(J1029/(3600*24*VLOOKUP(MONTH(B1029),'Dados de Entrada'!$T$11:$V$22,3,FALSE))),0))</f>
        <v/>
      </c>
      <c r="M1029" s="26" t="str">
        <f t="shared" si="90"/>
        <v/>
      </c>
      <c r="N1029" s="102" t="str">
        <f>IF(B1029="","",IF(K1029='Dados de Entrada'!$L$7,1,0))</f>
        <v/>
      </c>
      <c r="O1029" s="26" t="str">
        <f t="shared" si="91"/>
        <v/>
      </c>
      <c r="P1029" s="110" t="str">
        <f>IF(B1029="","",'Dados de Entrada'!$L$7)</f>
        <v/>
      </c>
      <c r="Q1029" s="103" t="str">
        <f t="shared" si="87"/>
        <v/>
      </c>
      <c r="U1029" s="18"/>
    </row>
    <row r="1030" spans="1:21" ht="14.25" customHeight="1" x14ac:dyDescent="0.25">
      <c r="A1030" s="18"/>
      <c r="B1030" s="99" t="str">
        <f>IF(AND(YEAR('Dados de Entrada'!N1020)&gt;=$D$18,YEAR('Dados de Entrada'!N1020)&lt;=$D$19),'Dados de Entrada'!N1020,"")</f>
        <v/>
      </c>
      <c r="C1030" s="100" t="str">
        <f t="shared" si="88"/>
        <v/>
      </c>
      <c r="D1030" s="97" t="str">
        <f>IF(B1030="","",IFERROR(
INDEX('Dados de Entrada'!$K$13:$K$35,MATCH(C1030,'Dados de Entrada'!$J$13:$J$35,0)),
INDEX('Dados de Entrada'!$K$13:$K$35,MATCH(C1030,'Dados de Entrada'!$J$13:$J$35,1))+
(C1030-INDEX('Dados de Entrada'!$J$13:$J$35,MATCH(C1030,'Dados de Entrada'!$J$13:$J$35,1)))*
(INDEX('Dados de Entrada'!$K$13:$K$35,MATCH(C1030,'Dados de Entrada'!$J$13:$J$35,1)+1)-INDEX('Dados de Entrada'!$K$13:$K$35,MATCH(C1030,'Dados de Entrada'!$J$13:$J$35,1)))/
(INDEX('Dados de Entrada'!$J$13:$J$35,MATCH(C1030,'Dados de Entrada'!$J$13:$J$35,1)+1)-INDEX('Dados de Entrada'!$J$13:$J$35,MATCH(C1030,'Dados de Entrada'!$J$13:$J$35,1)))
))</f>
        <v/>
      </c>
      <c r="E1030" s="101" t="str">
        <f>IF(B1030="","",('Dados de Entrada'!O1020/'Dados de Entrada'!$Q$6)*'Dados de Entrada'!$L$4)</f>
        <v/>
      </c>
      <c r="F1030" s="101" t="str">
        <f t="shared" si="89"/>
        <v/>
      </c>
      <c r="G1030" s="101" t="str">
        <f>IF(B1030="","",VLOOKUP(MONTH(B1030),Retiradas!$P$3:$S$14,3,FALSE))</f>
        <v/>
      </c>
      <c r="H1030" s="137" t="str">
        <f>IF(B1030="","",(VLOOKUP(MONTH(B1030),Evaporação!$D$5:$F$16,3,FALSE)/(1000*3600*24*VLOOKUP(MONTH(B1030),'Dados de Entrada'!$T$11:$V$22,3,FALSE)))*Simulação!D1030)</f>
        <v/>
      </c>
      <c r="I1030" s="146"/>
      <c r="J1030" s="138" t="str">
        <f>IF(B1030="","",(E1030+I1030-F1030-G1030-H1030)*3600*24*VLOOKUP(MONTH(B1030),'Dados de Entrada'!$T$11:$V$22,3,FALSE))</f>
        <v/>
      </c>
      <c r="K1030" s="100" t="str">
        <f>IF(B1030="","",IF(J1030+K1029&lt;'Dados de Entrada'!$G$7,IF(Simulação!J1030+K1029&lt;'Dados de Entrada'!$L$7,'Dados de Entrada'!$L$7,J1030+K1029),'Dados de Entrada'!$G$7))</f>
        <v/>
      </c>
      <c r="L1030" s="101" t="str">
        <f>IF(B1030="","",IF(AND(J1030&gt;0,K1030='Dados de Entrada'!$G$7),(J1030/(3600*24*VLOOKUP(MONTH(B1030),'Dados de Entrada'!$T$11:$V$22,3,FALSE))),0))</f>
        <v/>
      </c>
      <c r="M1030" s="26" t="str">
        <f t="shared" si="90"/>
        <v/>
      </c>
      <c r="N1030" s="102" t="str">
        <f>IF(B1030="","",IF(K1030='Dados de Entrada'!$L$7,1,0))</f>
        <v/>
      </c>
      <c r="O1030" s="26" t="str">
        <f t="shared" si="91"/>
        <v/>
      </c>
      <c r="P1030" s="110" t="str">
        <f>IF(B1030="","",'Dados de Entrada'!$L$7)</f>
        <v/>
      </c>
      <c r="Q1030" s="103" t="str">
        <f t="shared" si="87"/>
        <v/>
      </c>
      <c r="U1030" s="18"/>
    </row>
    <row r="1031" spans="1:21" ht="14.25" customHeight="1" x14ac:dyDescent="0.25">
      <c r="A1031" s="18"/>
      <c r="B1031" s="99" t="str">
        <f>IF(AND(YEAR('Dados de Entrada'!N1021)&gt;=$D$18,YEAR('Dados de Entrada'!N1021)&lt;=$D$19),'Dados de Entrada'!N1021,"")</f>
        <v/>
      </c>
      <c r="C1031" s="100" t="str">
        <f t="shared" si="88"/>
        <v/>
      </c>
      <c r="D1031" s="97" t="str">
        <f>IF(B1031="","",IFERROR(
INDEX('Dados de Entrada'!$K$13:$K$35,MATCH(C1031,'Dados de Entrada'!$J$13:$J$35,0)),
INDEX('Dados de Entrada'!$K$13:$K$35,MATCH(C1031,'Dados de Entrada'!$J$13:$J$35,1))+
(C1031-INDEX('Dados de Entrada'!$J$13:$J$35,MATCH(C1031,'Dados de Entrada'!$J$13:$J$35,1)))*
(INDEX('Dados de Entrada'!$K$13:$K$35,MATCH(C1031,'Dados de Entrada'!$J$13:$J$35,1)+1)-INDEX('Dados de Entrada'!$K$13:$K$35,MATCH(C1031,'Dados de Entrada'!$J$13:$J$35,1)))/
(INDEX('Dados de Entrada'!$J$13:$J$35,MATCH(C1031,'Dados de Entrada'!$J$13:$J$35,1)+1)-INDEX('Dados de Entrada'!$J$13:$J$35,MATCH(C1031,'Dados de Entrada'!$J$13:$J$35,1)))
))</f>
        <v/>
      </c>
      <c r="E1031" s="101" t="str">
        <f>IF(B1031="","",('Dados de Entrada'!O1021/'Dados de Entrada'!$Q$6)*'Dados de Entrada'!$L$4)</f>
        <v/>
      </c>
      <c r="F1031" s="101" t="str">
        <f t="shared" si="89"/>
        <v/>
      </c>
      <c r="G1031" s="101" t="str">
        <f>IF(B1031="","",VLOOKUP(MONTH(B1031),Retiradas!$P$3:$S$14,3,FALSE))</f>
        <v/>
      </c>
      <c r="H1031" s="137" t="str">
        <f>IF(B1031="","",(VLOOKUP(MONTH(B1031),Evaporação!$D$5:$F$16,3,FALSE)/(1000*3600*24*VLOOKUP(MONTH(B1031),'Dados de Entrada'!$T$11:$V$22,3,FALSE)))*Simulação!D1031)</f>
        <v/>
      </c>
      <c r="I1031" s="146"/>
      <c r="J1031" s="138" t="str">
        <f>IF(B1031="","",(E1031+I1031-F1031-G1031-H1031)*3600*24*VLOOKUP(MONTH(B1031),'Dados de Entrada'!$T$11:$V$22,3,FALSE))</f>
        <v/>
      </c>
      <c r="K1031" s="100" t="str">
        <f>IF(B1031="","",IF(J1031+K1030&lt;'Dados de Entrada'!$G$7,IF(Simulação!J1031+K1030&lt;'Dados de Entrada'!$L$7,'Dados de Entrada'!$L$7,J1031+K1030),'Dados de Entrada'!$G$7))</f>
        <v/>
      </c>
      <c r="L1031" s="101" t="str">
        <f>IF(B1031="","",IF(AND(J1031&gt;0,K1031='Dados de Entrada'!$G$7),(J1031/(3600*24*VLOOKUP(MONTH(B1031),'Dados de Entrada'!$T$11:$V$22,3,FALSE))),0))</f>
        <v/>
      </c>
      <c r="M1031" s="26" t="str">
        <f t="shared" si="90"/>
        <v/>
      </c>
      <c r="N1031" s="102" t="str">
        <f>IF(B1031="","",IF(K1031='Dados de Entrada'!$L$7,1,0))</f>
        <v/>
      </c>
      <c r="O1031" s="26" t="str">
        <f t="shared" si="91"/>
        <v/>
      </c>
      <c r="P1031" s="110" t="str">
        <f>IF(B1031="","",'Dados de Entrada'!$L$7)</f>
        <v/>
      </c>
      <c r="Q1031" s="103" t="str">
        <f t="shared" si="87"/>
        <v/>
      </c>
      <c r="U1031" s="18"/>
    </row>
    <row r="1032" spans="1:21" ht="14.25" customHeight="1" x14ac:dyDescent="0.25">
      <c r="A1032" s="18"/>
      <c r="B1032" s="99" t="str">
        <f>IF(AND(YEAR('Dados de Entrada'!N1022)&gt;=$D$18,YEAR('Dados de Entrada'!N1022)&lt;=$D$19),'Dados de Entrada'!N1022,"")</f>
        <v/>
      </c>
      <c r="C1032" s="100" t="str">
        <f t="shared" si="88"/>
        <v/>
      </c>
      <c r="D1032" s="97" t="str">
        <f>IF(B1032="","",IFERROR(
INDEX('Dados de Entrada'!$K$13:$K$35,MATCH(C1032,'Dados de Entrada'!$J$13:$J$35,0)),
INDEX('Dados de Entrada'!$K$13:$K$35,MATCH(C1032,'Dados de Entrada'!$J$13:$J$35,1))+
(C1032-INDEX('Dados de Entrada'!$J$13:$J$35,MATCH(C1032,'Dados de Entrada'!$J$13:$J$35,1)))*
(INDEX('Dados de Entrada'!$K$13:$K$35,MATCH(C1032,'Dados de Entrada'!$J$13:$J$35,1)+1)-INDEX('Dados de Entrada'!$K$13:$K$35,MATCH(C1032,'Dados de Entrada'!$J$13:$J$35,1)))/
(INDEX('Dados de Entrada'!$J$13:$J$35,MATCH(C1032,'Dados de Entrada'!$J$13:$J$35,1)+1)-INDEX('Dados de Entrada'!$J$13:$J$35,MATCH(C1032,'Dados de Entrada'!$J$13:$J$35,1)))
))</f>
        <v/>
      </c>
      <c r="E1032" s="101" t="str">
        <f>IF(B1032="","",('Dados de Entrada'!O1022/'Dados de Entrada'!$Q$6)*'Dados de Entrada'!$L$4)</f>
        <v/>
      </c>
      <c r="F1032" s="101" t="str">
        <f t="shared" si="89"/>
        <v/>
      </c>
      <c r="G1032" s="101" t="str">
        <f>IF(B1032="","",VLOOKUP(MONTH(B1032),Retiradas!$P$3:$S$14,3,FALSE))</f>
        <v/>
      </c>
      <c r="H1032" s="137" t="str">
        <f>IF(B1032="","",(VLOOKUP(MONTH(B1032),Evaporação!$D$5:$F$16,3,FALSE)/(1000*3600*24*VLOOKUP(MONTH(B1032),'Dados de Entrada'!$T$11:$V$22,3,FALSE)))*Simulação!D1032)</f>
        <v/>
      </c>
      <c r="I1032" s="146"/>
      <c r="J1032" s="138" t="str">
        <f>IF(B1032="","",(E1032+I1032-F1032-G1032-H1032)*3600*24*VLOOKUP(MONTH(B1032),'Dados de Entrada'!$T$11:$V$22,3,FALSE))</f>
        <v/>
      </c>
      <c r="K1032" s="100" t="str">
        <f>IF(B1032="","",IF(J1032+K1031&lt;'Dados de Entrada'!$G$7,IF(Simulação!J1032+K1031&lt;'Dados de Entrada'!$L$7,'Dados de Entrada'!$L$7,J1032+K1031),'Dados de Entrada'!$G$7))</f>
        <v/>
      </c>
      <c r="L1032" s="101" t="str">
        <f>IF(B1032="","",IF(AND(J1032&gt;0,K1032='Dados de Entrada'!$G$7),(J1032/(3600*24*VLOOKUP(MONTH(B1032),'Dados de Entrada'!$T$11:$V$22,3,FALSE))),0))</f>
        <v/>
      </c>
      <c r="M1032" s="26" t="str">
        <f t="shared" si="90"/>
        <v/>
      </c>
      <c r="N1032" s="102" t="str">
        <f>IF(B1032="","",IF(K1032='Dados de Entrada'!$L$7,1,0))</f>
        <v/>
      </c>
      <c r="O1032" s="26" t="str">
        <f t="shared" si="91"/>
        <v/>
      </c>
      <c r="P1032" s="110" t="str">
        <f>IF(B1032="","",'Dados de Entrada'!$L$7)</f>
        <v/>
      </c>
      <c r="Q1032" s="103" t="str">
        <f t="shared" si="87"/>
        <v/>
      </c>
      <c r="U1032" s="18"/>
    </row>
    <row r="1033" spans="1:21" ht="14.25" customHeight="1" x14ac:dyDescent="0.25">
      <c r="A1033" s="18"/>
      <c r="B1033" s="99" t="str">
        <f>IF(AND(YEAR('Dados de Entrada'!N1023)&gt;=$D$18,YEAR('Dados de Entrada'!N1023)&lt;=$D$19),'Dados de Entrada'!N1023,"")</f>
        <v/>
      </c>
      <c r="C1033" s="100" t="str">
        <f t="shared" si="88"/>
        <v/>
      </c>
      <c r="D1033" s="97" t="str">
        <f>IF(B1033="","",IFERROR(
INDEX('Dados de Entrada'!$K$13:$K$35,MATCH(C1033,'Dados de Entrada'!$J$13:$J$35,0)),
INDEX('Dados de Entrada'!$K$13:$K$35,MATCH(C1033,'Dados de Entrada'!$J$13:$J$35,1))+
(C1033-INDEX('Dados de Entrada'!$J$13:$J$35,MATCH(C1033,'Dados de Entrada'!$J$13:$J$35,1)))*
(INDEX('Dados de Entrada'!$K$13:$K$35,MATCH(C1033,'Dados de Entrada'!$J$13:$J$35,1)+1)-INDEX('Dados de Entrada'!$K$13:$K$35,MATCH(C1033,'Dados de Entrada'!$J$13:$J$35,1)))/
(INDEX('Dados de Entrada'!$J$13:$J$35,MATCH(C1033,'Dados de Entrada'!$J$13:$J$35,1)+1)-INDEX('Dados de Entrada'!$J$13:$J$35,MATCH(C1033,'Dados de Entrada'!$J$13:$J$35,1)))
))</f>
        <v/>
      </c>
      <c r="E1033" s="101" t="str">
        <f>IF(B1033="","",('Dados de Entrada'!O1023/'Dados de Entrada'!$Q$6)*'Dados de Entrada'!$L$4)</f>
        <v/>
      </c>
      <c r="F1033" s="101" t="str">
        <f t="shared" si="89"/>
        <v/>
      </c>
      <c r="G1033" s="101" t="str">
        <f>IF(B1033="","",VLOOKUP(MONTH(B1033),Retiradas!$P$3:$S$14,3,FALSE))</f>
        <v/>
      </c>
      <c r="H1033" s="137" t="str">
        <f>IF(B1033="","",(VLOOKUP(MONTH(B1033),Evaporação!$D$5:$F$16,3,FALSE)/(1000*3600*24*VLOOKUP(MONTH(B1033),'Dados de Entrada'!$T$11:$V$22,3,FALSE)))*Simulação!D1033)</f>
        <v/>
      </c>
      <c r="I1033" s="146"/>
      <c r="J1033" s="138" t="str">
        <f>IF(B1033="","",(E1033+I1033-F1033-G1033-H1033)*3600*24*VLOOKUP(MONTH(B1033),'Dados de Entrada'!$T$11:$V$22,3,FALSE))</f>
        <v/>
      </c>
      <c r="K1033" s="100" t="str">
        <f>IF(B1033="","",IF(J1033+K1032&lt;'Dados de Entrada'!$G$7,IF(Simulação!J1033+K1032&lt;'Dados de Entrada'!$L$7,'Dados de Entrada'!$L$7,J1033+K1032),'Dados de Entrada'!$G$7))</f>
        <v/>
      </c>
      <c r="L1033" s="101" t="str">
        <f>IF(B1033="","",IF(AND(J1033&gt;0,K1033='Dados de Entrada'!$G$7),(J1033/(3600*24*VLOOKUP(MONTH(B1033),'Dados de Entrada'!$T$11:$V$22,3,FALSE))),0))</f>
        <v/>
      </c>
      <c r="M1033" s="26" t="str">
        <f t="shared" si="90"/>
        <v/>
      </c>
      <c r="N1033" s="102" t="str">
        <f>IF(B1033="","",IF(K1033='Dados de Entrada'!$L$7,1,0))</f>
        <v/>
      </c>
      <c r="O1033" s="26" t="str">
        <f t="shared" si="91"/>
        <v/>
      </c>
      <c r="P1033" s="110" t="str">
        <f>IF(B1033="","",'Dados de Entrada'!$L$7)</f>
        <v/>
      </c>
      <c r="Q1033" s="103" t="str">
        <f t="shared" si="87"/>
        <v/>
      </c>
      <c r="U1033" s="18"/>
    </row>
    <row r="1034" spans="1:21" ht="14.25" customHeight="1" x14ac:dyDescent="0.25">
      <c r="A1034" s="18"/>
      <c r="B1034" s="99" t="str">
        <f>IF(AND(YEAR('Dados de Entrada'!N1024)&gt;=$D$18,YEAR('Dados de Entrada'!N1024)&lt;=$D$19),'Dados de Entrada'!N1024,"")</f>
        <v/>
      </c>
      <c r="C1034" s="100" t="str">
        <f t="shared" si="88"/>
        <v/>
      </c>
      <c r="D1034" s="97" t="str">
        <f>IF(B1034="","",IFERROR(
INDEX('Dados de Entrada'!$K$13:$K$35,MATCH(C1034,'Dados de Entrada'!$J$13:$J$35,0)),
INDEX('Dados de Entrada'!$K$13:$K$35,MATCH(C1034,'Dados de Entrada'!$J$13:$J$35,1))+
(C1034-INDEX('Dados de Entrada'!$J$13:$J$35,MATCH(C1034,'Dados de Entrada'!$J$13:$J$35,1)))*
(INDEX('Dados de Entrada'!$K$13:$K$35,MATCH(C1034,'Dados de Entrada'!$J$13:$J$35,1)+1)-INDEX('Dados de Entrada'!$K$13:$K$35,MATCH(C1034,'Dados de Entrada'!$J$13:$J$35,1)))/
(INDEX('Dados de Entrada'!$J$13:$J$35,MATCH(C1034,'Dados de Entrada'!$J$13:$J$35,1)+1)-INDEX('Dados de Entrada'!$J$13:$J$35,MATCH(C1034,'Dados de Entrada'!$J$13:$J$35,1)))
))</f>
        <v/>
      </c>
      <c r="E1034" s="101" t="str">
        <f>IF(B1034="","",('Dados de Entrada'!O1024/'Dados de Entrada'!$Q$6)*'Dados de Entrada'!$L$4)</f>
        <v/>
      </c>
      <c r="F1034" s="101" t="str">
        <f t="shared" si="89"/>
        <v/>
      </c>
      <c r="G1034" s="101" t="str">
        <f>IF(B1034="","",VLOOKUP(MONTH(B1034),Retiradas!$P$3:$S$14,3,FALSE))</f>
        <v/>
      </c>
      <c r="H1034" s="137" t="str">
        <f>IF(B1034="","",(VLOOKUP(MONTH(B1034),Evaporação!$D$5:$F$16,3,FALSE)/(1000*3600*24*VLOOKUP(MONTH(B1034),'Dados de Entrada'!$T$11:$V$22,3,FALSE)))*Simulação!D1034)</f>
        <v/>
      </c>
      <c r="I1034" s="146"/>
      <c r="J1034" s="138" t="str">
        <f>IF(B1034="","",(E1034+I1034-F1034-G1034-H1034)*3600*24*VLOOKUP(MONTH(B1034),'Dados de Entrada'!$T$11:$V$22,3,FALSE))</f>
        <v/>
      </c>
      <c r="K1034" s="100" t="str">
        <f>IF(B1034="","",IF(J1034+K1033&lt;'Dados de Entrada'!$G$7,IF(Simulação!J1034+K1033&lt;'Dados de Entrada'!$L$7,'Dados de Entrada'!$L$7,J1034+K1033),'Dados de Entrada'!$G$7))</f>
        <v/>
      </c>
      <c r="L1034" s="101" t="str">
        <f>IF(B1034="","",IF(AND(J1034&gt;0,K1034='Dados de Entrada'!$G$7),(J1034/(3600*24*VLOOKUP(MONTH(B1034),'Dados de Entrada'!$T$11:$V$22,3,FALSE))),0))</f>
        <v/>
      </c>
      <c r="M1034" s="26" t="str">
        <f t="shared" si="90"/>
        <v/>
      </c>
      <c r="N1034" s="102" t="str">
        <f>IF(B1034="","",IF(K1034='Dados de Entrada'!$L$7,1,0))</f>
        <v/>
      </c>
      <c r="O1034" s="26" t="str">
        <f t="shared" si="91"/>
        <v/>
      </c>
      <c r="P1034" s="110" t="str">
        <f>IF(B1034="","",'Dados de Entrada'!$L$7)</f>
        <v/>
      </c>
      <c r="Q1034" s="103" t="str">
        <f t="shared" si="87"/>
        <v/>
      </c>
      <c r="U1034" s="18"/>
    </row>
    <row r="1035" spans="1:21" ht="14.25" customHeight="1" x14ac:dyDescent="0.25">
      <c r="A1035" s="18"/>
      <c r="B1035" s="99" t="str">
        <f>IF(AND(YEAR('Dados de Entrada'!N1025)&gt;=$D$18,YEAR('Dados de Entrada'!N1025)&lt;=$D$19),'Dados de Entrada'!N1025,"")</f>
        <v/>
      </c>
      <c r="C1035" s="100" t="str">
        <f t="shared" si="88"/>
        <v/>
      </c>
      <c r="D1035" s="97" t="str">
        <f>IF(B1035="","",IFERROR(
INDEX('Dados de Entrada'!$K$13:$K$35,MATCH(C1035,'Dados de Entrada'!$J$13:$J$35,0)),
INDEX('Dados de Entrada'!$K$13:$K$35,MATCH(C1035,'Dados de Entrada'!$J$13:$J$35,1))+
(C1035-INDEX('Dados de Entrada'!$J$13:$J$35,MATCH(C1035,'Dados de Entrada'!$J$13:$J$35,1)))*
(INDEX('Dados de Entrada'!$K$13:$K$35,MATCH(C1035,'Dados de Entrada'!$J$13:$J$35,1)+1)-INDEX('Dados de Entrada'!$K$13:$K$35,MATCH(C1035,'Dados de Entrada'!$J$13:$J$35,1)))/
(INDEX('Dados de Entrada'!$J$13:$J$35,MATCH(C1035,'Dados de Entrada'!$J$13:$J$35,1)+1)-INDEX('Dados de Entrada'!$J$13:$J$35,MATCH(C1035,'Dados de Entrada'!$J$13:$J$35,1)))
))</f>
        <v/>
      </c>
      <c r="E1035" s="101" t="str">
        <f>IF(B1035="","",('Dados de Entrada'!O1025/'Dados de Entrada'!$Q$6)*'Dados de Entrada'!$L$4)</f>
        <v/>
      </c>
      <c r="F1035" s="101" t="str">
        <f t="shared" si="89"/>
        <v/>
      </c>
      <c r="G1035" s="101" t="str">
        <f>IF(B1035="","",VLOOKUP(MONTH(B1035),Retiradas!$P$3:$S$14,3,FALSE))</f>
        <v/>
      </c>
      <c r="H1035" s="137" t="str">
        <f>IF(B1035="","",(VLOOKUP(MONTH(B1035),Evaporação!$D$5:$F$16,3,FALSE)/(1000*3600*24*VLOOKUP(MONTH(B1035),'Dados de Entrada'!$T$11:$V$22,3,FALSE)))*Simulação!D1035)</f>
        <v/>
      </c>
      <c r="I1035" s="146"/>
      <c r="J1035" s="138" t="str">
        <f>IF(B1035="","",(E1035+I1035-F1035-G1035-H1035)*3600*24*VLOOKUP(MONTH(B1035),'Dados de Entrada'!$T$11:$V$22,3,FALSE))</f>
        <v/>
      </c>
      <c r="K1035" s="100" t="str">
        <f>IF(B1035="","",IF(J1035+K1034&lt;'Dados de Entrada'!$G$7,IF(Simulação!J1035+K1034&lt;'Dados de Entrada'!$L$7,'Dados de Entrada'!$L$7,J1035+K1034),'Dados de Entrada'!$G$7))</f>
        <v/>
      </c>
      <c r="L1035" s="101" t="str">
        <f>IF(B1035="","",IF(AND(J1035&gt;0,K1035='Dados de Entrada'!$G$7),(J1035/(3600*24*VLOOKUP(MONTH(B1035),'Dados de Entrada'!$T$11:$V$22,3,FALSE))),0))</f>
        <v/>
      </c>
      <c r="M1035" s="26" t="str">
        <f t="shared" si="90"/>
        <v/>
      </c>
      <c r="N1035" s="102" t="str">
        <f>IF(B1035="","",IF(K1035='Dados de Entrada'!$L$7,1,0))</f>
        <v/>
      </c>
      <c r="O1035" s="26" t="str">
        <f t="shared" si="91"/>
        <v/>
      </c>
      <c r="P1035" s="110" t="str">
        <f>IF(B1035="","",'Dados de Entrada'!$L$7)</f>
        <v/>
      </c>
      <c r="Q1035" s="103" t="str">
        <f t="shared" si="87"/>
        <v/>
      </c>
      <c r="U1035" s="18"/>
    </row>
    <row r="1036" spans="1:21" ht="14.25" customHeight="1" x14ac:dyDescent="0.25">
      <c r="A1036" s="18"/>
      <c r="B1036" s="99" t="str">
        <f>IF(AND(YEAR('Dados de Entrada'!N1026)&gt;=$D$18,YEAR('Dados de Entrada'!N1026)&lt;=$D$19),'Dados de Entrada'!N1026,"")</f>
        <v/>
      </c>
      <c r="C1036" s="100" t="str">
        <f t="shared" si="88"/>
        <v/>
      </c>
      <c r="D1036" s="97" t="str">
        <f>IF(B1036="","",IFERROR(
INDEX('Dados de Entrada'!$K$13:$K$35,MATCH(C1036,'Dados de Entrada'!$J$13:$J$35,0)),
INDEX('Dados de Entrada'!$K$13:$K$35,MATCH(C1036,'Dados de Entrada'!$J$13:$J$35,1))+
(C1036-INDEX('Dados de Entrada'!$J$13:$J$35,MATCH(C1036,'Dados de Entrada'!$J$13:$J$35,1)))*
(INDEX('Dados de Entrada'!$K$13:$K$35,MATCH(C1036,'Dados de Entrada'!$J$13:$J$35,1)+1)-INDEX('Dados de Entrada'!$K$13:$K$35,MATCH(C1036,'Dados de Entrada'!$J$13:$J$35,1)))/
(INDEX('Dados de Entrada'!$J$13:$J$35,MATCH(C1036,'Dados de Entrada'!$J$13:$J$35,1)+1)-INDEX('Dados de Entrada'!$J$13:$J$35,MATCH(C1036,'Dados de Entrada'!$J$13:$J$35,1)))
))</f>
        <v/>
      </c>
      <c r="E1036" s="101" t="str">
        <f>IF(B1036="","",('Dados de Entrada'!O1026/'Dados de Entrada'!$Q$6)*'Dados de Entrada'!$L$4)</f>
        <v/>
      </c>
      <c r="F1036" s="101" t="str">
        <f t="shared" si="89"/>
        <v/>
      </c>
      <c r="G1036" s="101" t="str">
        <f>IF(B1036="","",VLOOKUP(MONTH(B1036),Retiradas!$P$3:$S$14,3,FALSE))</f>
        <v/>
      </c>
      <c r="H1036" s="137" t="str">
        <f>IF(B1036="","",(VLOOKUP(MONTH(B1036),Evaporação!$D$5:$F$16,3,FALSE)/(1000*3600*24*VLOOKUP(MONTH(B1036),'Dados de Entrada'!$T$11:$V$22,3,FALSE)))*Simulação!D1036)</f>
        <v/>
      </c>
      <c r="I1036" s="146"/>
      <c r="J1036" s="138" t="str">
        <f>IF(B1036="","",(E1036+I1036-F1036-G1036-H1036)*3600*24*VLOOKUP(MONTH(B1036),'Dados de Entrada'!$T$11:$V$22,3,FALSE))</f>
        <v/>
      </c>
      <c r="K1036" s="100" t="str">
        <f>IF(B1036="","",IF(J1036+K1035&lt;'Dados de Entrada'!$G$7,IF(Simulação!J1036+K1035&lt;'Dados de Entrada'!$L$7,'Dados de Entrada'!$L$7,J1036+K1035),'Dados de Entrada'!$G$7))</f>
        <v/>
      </c>
      <c r="L1036" s="101" t="str">
        <f>IF(B1036="","",IF(AND(J1036&gt;0,K1036='Dados de Entrada'!$G$7),(J1036/(3600*24*VLOOKUP(MONTH(B1036),'Dados de Entrada'!$T$11:$V$22,3,FALSE))),0))</f>
        <v/>
      </c>
      <c r="M1036" s="26" t="str">
        <f t="shared" si="90"/>
        <v/>
      </c>
      <c r="N1036" s="102" t="str">
        <f>IF(B1036="","",IF(K1036='Dados de Entrada'!$L$7,1,0))</f>
        <v/>
      </c>
      <c r="O1036" s="26" t="str">
        <f t="shared" si="91"/>
        <v/>
      </c>
      <c r="P1036" s="110" t="str">
        <f>IF(B1036="","",'Dados de Entrada'!$L$7)</f>
        <v/>
      </c>
      <c r="Q1036" s="103" t="str">
        <f t="shared" si="87"/>
        <v/>
      </c>
      <c r="U1036" s="18"/>
    </row>
    <row r="1037" spans="1:21" ht="14.25" customHeight="1" x14ac:dyDescent="0.25">
      <c r="A1037" s="18"/>
      <c r="B1037" s="99" t="str">
        <f>IF(AND(YEAR('Dados de Entrada'!N1027)&gt;=$D$18,YEAR('Dados de Entrada'!N1027)&lt;=$D$19),'Dados de Entrada'!N1027,"")</f>
        <v/>
      </c>
      <c r="C1037" s="100" t="str">
        <f t="shared" si="88"/>
        <v/>
      </c>
      <c r="D1037" s="97" t="str">
        <f>IF(B1037="","",IFERROR(
INDEX('Dados de Entrada'!$K$13:$K$35,MATCH(C1037,'Dados de Entrada'!$J$13:$J$35,0)),
INDEX('Dados de Entrada'!$K$13:$K$35,MATCH(C1037,'Dados de Entrada'!$J$13:$J$35,1))+
(C1037-INDEX('Dados de Entrada'!$J$13:$J$35,MATCH(C1037,'Dados de Entrada'!$J$13:$J$35,1)))*
(INDEX('Dados de Entrada'!$K$13:$K$35,MATCH(C1037,'Dados de Entrada'!$J$13:$J$35,1)+1)-INDEX('Dados de Entrada'!$K$13:$K$35,MATCH(C1037,'Dados de Entrada'!$J$13:$J$35,1)))/
(INDEX('Dados de Entrada'!$J$13:$J$35,MATCH(C1037,'Dados de Entrada'!$J$13:$J$35,1)+1)-INDEX('Dados de Entrada'!$J$13:$J$35,MATCH(C1037,'Dados de Entrada'!$J$13:$J$35,1)))
))</f>
        <v/>
      </c>
      <c r="E1037" s="101" t="str">
        <f>IF(B1037="","",('Dados de Entrada'!O1027/'Dados de Entrada'!$Q$6)*'Dados de Entrada'!$L$4)</f>
        <v/>
      </c>
      <c r="F1037" s="101" t="str">
        <f t="shared" si="89"/>
        <v/>
      </c>
      <c r="G1037" s="101" t="str">
        <f>IF(B1037="","",VLOOKUP(MONTH(B1037),Retiradas!$P$3:$S$14,3,FALSE))</f>
        <v/>
      </c>
      <c r="H1037" s="137" t="str">
        <f>IF(B1037="","",(VLOOKUP(MONTH(B1037),Evaporação!$D$5:$F$16,3,FALSE)/(1000*3600*24*VLOOKUP(MONTH(B1037),'Dados de Entrada'!$T$11:$V$22,3,FALSE)))*Simulação!D1037)</f>
        <v/>
      </c>
      <c r="I1037" s="146"/>
      <c r="J1037" s="138" t="str">
        <f>IF(B1037="","",(E1037+I1037-F1037-G1037-H1037)*3600*24*VLOOKUP(MONTH(B1037),'Dados de Entrada'!$T$11:$V$22,3,FALSE))</f>
        <v/>
      </c>
      <c r="K1037" s="100" t="str">
        <f>IF(B1037="","",IF(J1037+K1036&lt;'Dados de Entrada'!$G$7,IF(Simulação!J1037+K1036&lt;'Dados de Entrada'!$L$7,'Dados de Entrada'!$L$7,J1037+K1036),'Dados de Entrada'!$G$7))</f>
        <v/>
      </c>
      <c r="L1037" s="101" t="str">
        <f>IF(B1037="","",IF(AND(J1037&gt;0,K1037='Dados de Entrada'!$G$7),(J1037/(3600*24*VLOOKUP(MONTH(B1037),'Dados de Entrada'!$T$11:$V$22,3,FALSE))),0))</f>
        <v/>
      </c>
      <c r="M1037" s="26" t="str">
        <f t="shared" si="90"/>
        <v/>
      </c>
      <c r="N1037" s="102" t="str">
        <f>IF(B1037="","",IF(K1037='Dados de Entrada'!$L$7,1,0))</f>
        <v/>
      </c>
      <c r="O1037" s="26" t="str">
        <f t="shared" si="91"/>
        <v/>
      </c>
      <c r="P1037" s="110" t="str">
        <f>IF(B1037="","",'Dados de Entrada'!$L$7)</f>
        <v/>
      </c>
      <c r="Q1037" s="103" t="str">
        <f t="shared" si="87"/>
        <v/>
      </c>
      <c r="U1037" s="18"/>
    </row>
    <row r="1038" spans="1:21" ht="14.25" customHeight="1" x14ac:dyDescent="0.25">
      <c r="A1038" s="18"/>
      <c r="B1038" s="99" t="str">
        <f>IF(AND(YEAR('Dados de Entrada'!N1028)&gt;=$D$18,YEAR('Dados de Entrada'!N1028)&lt;=$D$19),'Dados de Entrada'!N1028,"")</f>
        <v/>
      </c>
      <c r="C1038" s="100" t="str">
        <f t="shared" si="88"/>
        <v/>
      </c>
      <c r="D1038" s="97" t="str">
        <f>IF(B1038="","",IFERROR(
INDEX('Dados de Entrada'!$K$13:$K$35,MATCH(C1038,'Dados de Entrada'!$J$13:$J$35,0)),
INDEX('Dados de Entrada'!$K$13:$K$35,MATCH(C1038,'Dados de Entrada'!$J$13:$J$35,1))+
(C1038-INDEX('Dados de Entrada'!$J$13:$J$35,MATCH(C1038,'Dados de Entrada'!$J$13:$J$35,1)))*
(INDEX('Dados de Entrada'!$K$13:$K$35,MATCH(C1038,'Dados de Entrada'!$J$13:$J$35,1)+1)-INDEX('Dados de Entrada'!$K$13:$K$35,MATCH(C1038,'Dados de Entrada'!$J$13:$J$35,1)))/
(INDEX('Dados de Entrada'!$J$13:$J$35,MATCH(C1038,'Dados de Entrada'!$J$13:$J$35,1)+1)-INDEX('Dados de Entrada'!$J$13:$J$35,MATCH(C1038,'Dados de Entrada'!$J$13:$J$35,1)))
))</f>
        <v/>
      </c>
      <c r="E1038" s="101" t="str">
        <f>IF(B1038="","",('Dados de Entrada'!O1028/'Dados de Entrada'!$Q$6)*'Dados de Entrada'!$L$4)</f>
        <v/>
      </c>
      <c r="F1038" s="101" t="str">
        <f t="shared" si="89"/>
        <v/>
      </c>
      <c r="G1038" s="101" t="str">
        <f>IF(B1038="","",VLOOKUP(MONTH(B1038),Retiradas!$P$3:$S$14,3,FALSE))</f>
        <v/>
      </c>
      <c r="H1038" s="137" t="str">
        <f>IF(B1038="","",(VLOOKUP(MONTH(B1038),Evaporação!$D$5:$F$16,3,FALSE)/(1000*3600*24*VLOOKUP(MONTH(B1038),'Dados de Entrada'!$T$11:$V$22,3,FALSE)))*Simulação!D1038)</f>
        <v/>
      </c>
      <c r="I1038" s="146"/>
      <c r="J1038" s="138" t="str">
        <f>IF(B1038="","",(E1038+I1038-F1038-G1038-H1038)*3600*24*VLOOKUP(MONTH(B1038),'Dados de Entrada'!$T$11:$V$22,3,FALSE))</f>
        <v/>
      </c>
      <c r="K1038" s="100" t="str">
        <f>IF(B1038="","",IF(J1038+K1037&lt;'Dados de Entrada'!$G$7,IF(Simulação!J1038+K1037&lt;'Dados de Entrada'!$L$7,'Dados de Entrada'!$L$7,J1038+K1037),'Dados de Entrada'!$G$7))</f>
        <v/>
      </c>
      <c r="L1038" s="101" t="str">
        <f>IF(B1038="","",IF(AND(J1038&gt;0,K1038='Dados de Entrada'!$G$7),(J1038/(3600*24*VLOOKUP(MONTH(B1038),'Dados de Entrada'!$T$11:$V$22,3,FALSE))),0))</f>
        <v/>
      </c>
      <c r="M1038" s="26" t="str">
        <f t="shared" si="90"/>
        <v/>
      </c>
      <c r="N1038" s="102" t="str">
        <f>IF(B1038="","",IF(K1038='Dados de Entrada'!$L$7,1,0))</f>
        <v/>
      </c>
      <c r="O1038" s="26" t="str">
        <f t="shared" si="91"/>
        <v/>
      </c>
      <c r="P1038" s="110" t="str">
        <f>IF(B1038="","",'Dados de Entrada'!$L$7)</f>
        <v/>
      </c>
      <c r="Q1038" s="103" t="str">
        <f t="shared" si="87"/>
        <v/>
      </c>
      <c r="U1038" s="18"/>
    </row>
    <row r="1039" spans="1:21" ht="14.25" customHeight="1" x14ac:dyDescent="0.25">
      <c r="A1039" s="18"/>
      <c r="B1039" s="99" t="str">
        <f>IF(AND(YEAR('Dados de Entrada'!N1029)&gt;=$D$18,YEAR('Dados de Entrada'!N1029)&lt;=$D$19),'Dados de Entrada'!N1029,"")</f>
        <v/>
      </c>
      <c r="C1039" s="100" t="str">
        <f t="shared" si="88"/>
        <v/>
      </c>
      <c r="D1039" s="97" t="str">
        <f>IF(B1039="","",IFERROR(
INDEX('Dados de Entrada'!$K$13:$K$35,MATCH(C1039,'Dados de Entrada'!$J$13:$J$35,0)),
INDEX('Dados de Entrada'!$K$13:$K$35,MATCH(C1039,'Dados de Entrada'!$J$13:$J$35,1))+
(C1039-INDEX('Dados de Entrada'!$J$13:$J$35,MATCH(C1039,'Dados de Entrada'!$J$13:$J$35,1)))*
(INDEX('Dados de Entrada'!$K$13:$K$35,MATCH(C1039,'Dados de Entrada'!$J$13:$J$35,1)+1)-INDEX('Dados de Entrada'!$K$13:$K$35,MATCH(C1039,'Dados de Entrada'!$J$13:$J$35,1)))/
(INDEX('Dados de Entrada'!$J$13:$J$35,MATCH(C1039,'Dados de Entrada'!$J$13:$J$35,1)+1)-INDEX('Dados de Entrada'!$J$13:$J$35,MATCH(C1039,'Dados de Entrada'!$J$13:$J$35,1)))
))</f>
        <v/>
      </c>
      <c r="E1039" s="101" t="str">
        <f>IF(B1039="","",('Dados de Entrada'!O1029/'Dados de Entrada'!$Q$6)*'Dados de Entrada'!$L$4)</f>
        <v/>
      </c>
      <c r="F1039" s="101" t="str">
        <f t="shared" si="89"/>
        <v/>
      </c>
      <c r="G1039" s="101" t="str">
        <f>IF(B1039="","",VLOOKUP(MONTH(B1039),Retiradas!$P$3:$S$14,3,FALSE))</f>
        <v/>
      </c>
      <c r="H1039" s="137" t="str">
        <f>IF(B1039="","",(VLOOKUP(MONTH(B1039),Evaporação!$D$5:$F$16,3,FALSE)/(1000*3600*24*VLOOKUP(MONTH(B1039),'Dados de Entrada'!$T$11:$V$22,3,FALSE)))*Simulação!D1039)</f>
        <v/>
      </c>
      <c r="I1039" s="146"/>
      <c r="J1039" s="138" t="str">
        <f>IF(B1039="","",(E1039+I1039-F1039-G1039-H1039)*3600*24*VLOOKUP(MONTH(B1039),'Dados de Entrada'!$T$11:$V$22,3,FALSE))</f>
        <v/>
      </c>
      <c r="K1039" s="100" t="str">
        <f>IF(B1039="","",IF(J1039+K1038&lt;'Dados de Entrada'!$G$7,IF(Simulação!J1039+K1038&lt;'Dados de Entrada'!$L$7,'Dados de Entrada'!$L$7,J1039+K1038),'Dados de Entrada'!$G$7))</f>
        <v/>
      </c>
      <c r="L1039" s="101" t="str">
        <f>IF(B1039="","",IF(AND(J1039&gt;0,K1039='Dados de Entrada'!$G$7),(J1039/(3600*24*VLOOKUP(MONTH(B1039),'Dados de Entrada'!$T$11:$V$22,3,FALSE))),0))</f>
        <v/>
      </c>
      <c r="M1039" s="26" t="str">
        <f t="shared" si="90"/>
        <v/>
      </c>
      <c r="N1039" s="102" t="str">
        <f>IF(B1039="","",IF(K1039='Dados de Entrada'!$L$7,1,0))</f>
        <v/>
      </c>
      <c r="O1039" s="26" t="str">
        <f t="shared" si="91"/>
        <v/>
      </c>
      <c r="P1039" s="110" t="str">
        <f>IF(B1039="","",'Dados de Entrada'!$L$7)</f>
        <v/>
      </c>
      <c r="Q1039" s="103" t="str">
        <f t="shared" si="87"/>
        <v/>
      </c>
      <c r="U1039" s="18"/>
    </row>
    <row r="1040" spans="1:21" ht="14.25" customHeight="1" x14ac:dyDescent="0.25">
      <c r="A1040" s="18"/>
      <c r="B1040" s="99" t="str">
        <f>IF(AND(YEAR('Dados de Entrada'!N1030)&gt;=$D$18,YEAR('Dados de Entrada'!N1030)&lt;=$D$19),'Dados de Entrada'!N1030,"")</f>
        <v/>
      </c>
      <c r="C1040" s="100" t="str">
        <f t="shared" si="88"/>
        <v/>
      </c>
      <c r="D1040" s="97" t="str">
        <f>IF(B1040="","",IFERROR(
INDEX('Dados de Entrada'!$K$13:$K$35,MATCH(C1040,'Dados de Entrada'!$J$13:$J$35,0)),
INDEX('Dados de Entrada'!$K$13:$K$35,MATCH(C1040,'Dados de Entrada'!$J$13:$J$35,1))+
(C1040-INDEX('Dados de Entrada'!$J$13:$J$35,MATCH(C1040,'Dados de Entrada'!$J$13:$J$35,1)))*
(INDEX('Dados de Entrada'!$K$13:$K$35,MATCH(C1040,'Dados de Entrada'!$J$13:$J$35,1)+1)-INDEX('Dados de Entrada'!$K$13:$K$35,MATCH(C1040,'Dados de Entrada'!$J$13:$J$35,1)))/
(INDEX('Dados de Entrada'!$J$13:$J$35,MATCH(C1040,'Dados de Entrada'!$J$13:$J$35,1)+1)-INDEX('Dados de Entrada'!$J$13:$J$35,MATCH(C1040,'Dados de Entrada'!$J$13:$J$35,1)))
))</f>
        <v/>
      </c>
      <c r="E1040" s="101" t="str">
        <f>IF(B1040="","",('Dados de Entrada'!O1030/'Dados de Entrada'!$Q$6)*'Dados de Entrada'!$L$4)</f>
        <v/>
      </c>
      <c r="F1040" s="101" t="str">
        <f t="shared" si="89"/>
        <v/>
      </c>
      <c r="G1040" s="101" t="str">
        <f>IF(B1040="","",VLOOKUP(MONTH(B1040),Retiradas!$P$3:$S$14,3,FALSE))</f>
        <v/>
      </c>
      <c r="H1040" s="137" t="str">
        <f>IF(B1040="","",(VLOOKUP(MONTH(B1040),Evaporação!$D$5:$F$16,3,FALSE)/(1000*3600*24*VLOOKUP(MONTH(B1040),'Dados de Entrada'!$T$11:$V$22,3,FALSE)))*Simulação!D1040)</f>
        <v/>
      </c>
      <c r="I1040" s="146"/>
      <c r="J1040" s="138" t="str">
        <f>IF(B1040="","",(E1040+I1040-F1040-G1040-H1040)*3600*24*VLOOKUP(MONTH(B1040),'Dados de Entrada'!$T$11:$V$22,3,FALSE))</f>
        <v/>
      </c>
      <c r="K1040" s="100" t="str">
        <f>IF(B1040="","",IF(J1040+K1039&lt;'Dados de Entrada'!$G$7,IF(Simulação!J1040+K1039&lt;'Dados de Entrada'!$L$7,'Dados de Entrada'!$L$7,J1040+K1039),'Dados de Entrada'!$G$7))</f>
        <v/>
      </c>
      <c r="L1040" s="101" t="str">
        <f>IF(B1040="","",IF(AND(J1040&gt;0,K1040='Dados de Entrada'!$G$7),(J1040/(3600*24*VLOOKUP(MONTH(B1040),'Dados de Entrada'!$T$11:$V$22,3,FALSE))),0))</f>
        <v/>
      </c>
      <c r="M1040" s="26" t="str">
        <f t="shared" si="90"/>
        <v/>
      </c>
      <c r="N1040" s="102" t="str">
        <f>IF(B1040="","",IF(K1040='Dados de Entrada'!$L$7,1,0))</f>
        <v/>
      </c>
      <c r="O1040" s="26" t="str">
        <f t="shared" si="91"/>
        <v/>
      </c>
      <c r="P1040" s="110" t="str">
        <f>IF(B1040="","",'Dados de Entrada'!$L$7)</f>
        <v/>
      </c>
      <c r="Q1040" s="103" t="str">
        <f t="shared" si="87"/>
        <v/>
      </c>
      <c r="U1040" s="18"/>
    </row>
    <row r="1041" spans="1:21" ht="14.25" customHeight="1" x14ac:dyDescent="0.25">
      <c r="A1041" s="18"/>
      <c r="B1041" s="99" t="str">
        <f>IF(AND(YEAR('Dados de Entrada'!N1031)&gt;=$D$18,YEAR('Dados de Entrada'!N1031)&lt;=$D$19),'Dados de Entrada'!N1031,"")</f>
        <v/>
      </c>
      <c r="C1041" s="100" t="str">
        <f t="shared" si="88"/>
        <v/>
      </c>
      <c r="D1041" s="97" t="str">
        <f>IF(B1041="","",IFERROR(
INDEX('Dados de Entrada'!$K$13:$K$35,MATCH(C1041,'Dados de Entrada'!$J$13:$J$35,0)),
INDEX('Dados de Entrada'!$K$13:$K$35,MATCH(C1041,'Dados de Entrada'!$J$13:$J$35,1))+
(C1041-INDEX('Dados de Entrada'!$J$13:$J$35,MATCH(C1041,'Dados de Entrada'!$J$13:$J$35,1)))*
(INDEX('Dados de Entrada'!$K$13:$K$35,MATCH(C1041,'Dados de Entrada'!$J$13:$J$35,1)+1)-INDEX('Dados de Entrada'!$K$13:$K$35,MATCH(C1041,'Dados de Entrada'!$J$13:$J$35,1)))/
(INDEX('Dados de Entrada'!$J$13:$J$35,MATCH(C1041,'Dados de Entrada'!$J$13:$J$35,1)+1)-INDEX('Dados de Entrada'!$J$13:$J$35,MATCH(C1041,'Dados de Entrada'!$J$13:$J$35,1)))
))</f>
        <v/>
      </c>
      <c r="E1041" s="101" t="str">
        <f>IF(B1041="","",('Dados de Entrada'!O1031/'Dados de Entrada'!$Q$6)*'Dados de Entrada'!$L$4)</f>
        <v/>
      </c>
      <c r="F1041" s="101" t="str">
        <f t="shared" si="89"/>
        <v/>
      </c>
      <c r="G1041" s="101" t="str">
        <f>IF(B1041="","",VLOOKUP(MONTH(B1041),Retiradas!$P$3:$S$14,3,FALSE))</f>
        <v/>
      </c>
      <c r="H1041" s="137" t="str">
        <f>IF(B1041="","",(VLOOKUP(MONTH(B1041),Evaporação!$D$5:$F$16,3,FALSE)/(1000*3600*24*VLOOKUP(MONTH(B1041),'Dados de Entrada'!$T$11:$V$22,3,FALSE)))*Simulação!D1041)</f>
        <v/>
      </c>
      <c r="I1041" s="146"/>
      <c r="J1041" s="138" t="str">
        <f>IF(B1041="","",(E1041+I1041-F1041-G1041-H1041)*3600*24*VLOOKUP(MONTH(B1041),'Dados de Entrada'!$T$11:$V$22,3,FALSE))</f>
        <v/>
      </c>
      <c r="K1041" s="100" t="str">
        <f>IF(B1041="","",IF(J1041+K1040&lt;'Dados de Entrada'!$G$7,IF(Simulação!J1041+K1040&lt;'Dados de Entrada'!$L$7,'Dados de Entrada'!$L$7,J1041+K1040),'Dados de Entrada'!$G$7))</f>
        <v/>
      </c>
      <c r="L1041" s="101" t="str">
        <f>IF(B1041="","",IF(AND(J1041&gt;0,K1041='Dados de Entrada'!$G$7),(J1041/(3600*24*VLOOKUP(MONTH(B1041),'Dados de Entrada'!$T$11:$V$22,3,FALSE))),0))</f>
        <v/>
      </c>
      <c r="M1041" s="26" t="str">
        <f t="shared" si="90"/>
        <v/>
      </c>
      <c r="N1041" s="102" t="str">
        <f>IF(B1041="","",IF(K1041='Dados de Entrada'!$L$7,1,0))</f>
        <v/>
      </c>
      <c r="O1041" s="26" t="str">
        <f t="shared" si="91"/>
        <v/>
      </c>
      <c r="P1041" s="110" t="str">
        <f>IF(B1041="","",'Dados de Entrada'!$L$7)</f>
        <v/>
      </c>
      <c r="Q1041" s="103" t="str">
        <f t="shared" si="87"/>
        <v/>
      </c>
      <c r="U1041" s="18"/>
    </row>
    <row r="1042" spans="1:21" ht="14.25" customHeight="1" x14ac:dyDescent="0.25">
      <c r="A1042" s="18"/>
      <c r="B1042" s="99" t="str">
        <f>IF(AND(YEAR('Dados de Entrada'!N1032)&gt;=$D$18,YEAR('Dados de Entrada'!N1032)&lt;=$D$19),'Dados de Entrada'!N1032,"")</f>
        <v/>
      </c>
      <c r="C1042" s="100" t="str">
        <f t="shared" si="88"/>
        <v/>
      </c>
      <c r="D1042" s="97" t="str">
        <f>IF(B1042="","",IFERROR(
INDEX('Dados de Entrada'!$K$13:$K$35,MATCH(C1042,'Dados de Entrada'!$J$13:$J$35,0)),
INDEX('Dados de Entrada'!$K$13:$K$35,MATCH(C1042,'Dados de Entrada'!$J$13:$J$35,1))+
(C1042-INDEX('Dados de Entrada'!$J$13:$J$35,MATCH(C1042,'Dados de Entrada'!$J$13:$J$35,1)))*
(INDEX('Dados de Entrada'!$K$13:$K$35,MATCH(C1042,'Dados de Entrada'!$J$13:$J$35,1)+1)-INDEX('Dados de Entrada'!$K$13:$K$35,MATCH(C1042,'Dados de Entrada'!$J$13:$J$35,1)))/
(INDEX('Dados de Entrada'!$J$13:$J$35,MATCH(C1042,'Dados de Entrada'!$J$13:$J$35,1)+1)-INDEX('Dados de Entrada'!$J$13:$J$35,MATCH(C1042,'Dados de Entrada'!$J$13:$J$35,1)))
))</f>
        <v/>
      </c>
      <c r="E1042" s="101" t="str">
        <f>IF(B1042="","",('Dados de Entrada'!O1032/'Dados de Entrada'!$Q$6)*'Dados de Entrada'!$L$4)</f>
        <v/>
      </c>
      <c r="F1042" s="101" t="str">
        <f t="shared" si="89"/>
        <v/>
      </c>
      <c r="G1042" s="101" t="str">
        <f>IF(B1042="","",VLOOKUP(MONTH(B1042),Retiradas!$P$3:$S$14,3,FALSE))</f>
        <v/>
      </c>
      <c r="H1042" s="137" t="str">
        <f>IF(B1042="","",(VLOOKUP(MONTH(B1042),Evaporação!$D$5:$F$16,3,FALSE)/(1000*3600*24*VLOOKUP(MONTH(B1042),'Dados de Entrada'!$T$11:$V$22,3,FALSE)))*Simulação!D1042)</f>
        <v/>
      </c>
      <c r="I1042" s="146"/>
      <c r="J1042" s="138" t="str">
        <f>IF(B1042="","",(E1042+I1042-F1042-G1042-H1042)*3600*24*VLOOKUP(MONTH(B1042),'Dados de Entrada'!$T$11:$V$22,3,FALSE))</f>
        <v/>
      </c>
      <c r="K1042" s="100" t="str">
        <f>IF(B1042="","",IF(J1042+K1041&lt;'Dados de Entrada'!$G$7,IF(Simulação!J1042+K1041&lt;'Dados de Entrada'!$L$7,'Dados de Entrada'!$L$7,J1042+K1041),'Dados de Entrada'!$G$7))</f>
        <v/>
      </c>
      <c r="L1042" s="101" t="str">
        <f>IF(B1042="","",IF(AND(J1042&gt;0,K1042='Dados de Entrada'!$G$7),(J1042/(3600*24*VLOOKUP(MONTH(B1042),'Dados de Entrada'!$T$11:$V$22,3,FALSE))),0))</f>
        <v/>
      </c>
      <c r="M1042" s="26" t="str">
        <f t="shared" si="90"/>
        <v/>
      </c>
      <c r="N1042" s="102" t="str">
        <f>IF(B1042="","",IF(K1042='Dados de Entrada'!$L$7,1,0))</f>
        <v/>
      </c>
      <c r="O1042" s="26" t="str">
        <f t="shared" si="91"/>
        <v/>
      </c>
      <c r="P1042" s="110" t="str">
        <f>IF(B1042="","",'Dados de Entrada'!$L$7)</f>
        <v/>
      </c>
      <c r="Q1042" s="103" t="str">
        <f t="shared" si="87"/>
        <v/>
      </c>
      <c r="U1042" s="18"/>
    </row>
    <row r="1043" spans="1:21" ht="14.25" customHeight="1" x14ac:dyDescent="0.25">
      <c r="A1043" s="18"/>
      <c r="B1043" s="99" t="str">
        <f>IF(AND(YEAR('Dados de Entrada'!N1033)&gt;=$D$18,YEAR('Dados de Entrada'!N1033)&lt;=$D$19),'Dados de Entrada'!N1033,"")</f>
        <v/>
      </c>
      <c r="C1043" s="100" t="str">
        <f t="shared" si="88"/>
        <v/>
      </c>
      <c r="D1043" s="97" t="str">
        <f>IF(B1043="","",IFERROR(
INDEX('Dados de Entrada'!$K$13:$K$35,MATCH(C1043,'Dados de Entrada'!$J$13:$J$35,0)),
INDEX('Dados de Entrada'!$K$13:$K$35,MATCH(C1043,'Dados de Entrada'!$J$13:$J$35,1))+
(C1043-INDEX('Dados de Entrada'!$J$13:$J$35,MATCH(C1043,'Dados de Entrada'!$J$13:$J$35,1)))*
(INDEX('Dados de Entrada'!$K$13:$K$35,MATCH(C1043,'Dados de Entrada'!$J$13:$J$35,1)+1)-INDEX('Dados de Entrada'!$K$13:$K$35,MATCH(C1043,'Dados de Entrada'!$J$13:$J$35,1)))/
(INDEX('Dados de Entrada'!$J$13:$J$35,MATCH(C1043,'Dados de Entrada'!$J$13:$J$35,1)+1)-INDEX('Dados de Entrada'!$J$13:$J$35,MATCH(C1043,'Dados de Entrada'!$J$13:$J$35,1)))
))</f>
        <v/>
      </c>
      <c r="E1043" s="101" t="str">
        <f>IF(B1043="","",('Dados de Entrada'!O1033/'Dados de Entrada'!$Q$6)*'Dados de Entrada'!$L$4)</f>
        <v/>
      </c>
      <c r="F1043" s="101" t="str">
        <f t="shared" si="89"/>
        <v/>
      </c>
      <c r="G1043" s="101" t="str">
        <f>IF(B1043="","",VLOOKUP(MONTH(B1043),Retiradas!$P$3:$S$14,3,FALSE))</f>
        <v/>
      </c>
      <c r="H1043" s="137" t="str">
        <f>IF(B1043="","",(VLOOKUP(MONTH(B1043),Evaporação!$D$5:$F$16,3,FALSE)/(1000*3600*24*VLOOKUP(MONTH(B1043),'Dados de Entrada'!$T$11:$V$22,3,FALSE)))*Simulação!D1043)</f>
        <v/>
      </c>
      <c r="I1043" s="146"/>
      <c r="J1043" s="138" t="str">
        <f>IF(B1043="","",(E1043+I1043-F1043-G1043-H1043)*3600*24*VLOOKUP(MONTH(B1043),'Dados de Entrada'!$T$11:$V$22,3,FALSE))</f>
        <v/>
      </c>
      <c r="K1043" s="100" t="str">
        <f>IF(B1043="","",IF(J1043+K1042&lt;'Dados de Entrada'!$G$7,IF(Simulação!J1043+K1042&lt;'Dados de Entrada'!$L$7,'Dados de Entrada'!$L$7,J1043+K1042),'Dados de Entrada'!$G$7))</f>
        <v/>
      </c>
      <c r="L1043" s="101" t="str">
        <f>IF(B1043="","",IF(AND(J1043&gt;0,K1043='Dados de Entrada'!$G$7),(J1043/(3600*24*VLOOKUP(MONTH(B1043),'Dados de Entrada'!$T$11:$V$22,3,FALSE))),0))</f>
        <v/>
      </c>
      <c r="M1043" s="26" t="str">
        <f t="shared" si="90"/>
        <v/>
      </c>
      <c r="N1043" s="102" t="str">
        <f>IF(B1043="","",IF(K1043='Dados de Entrada'!$L$7,1,0))</f>
        <v/>
      </c>
      <c r="O1043" s="26" t="str">
        <f t="shared" si="91"/>
        <v/>
      </c>
      <c r="P1043" s="110" t="str">
        <f>IF(B1043="","",'Dados de Entrada'!$L$7)</f>
        <v/>
      </c>
      <c r="Q1043" s="103" t="str">
        <f t="shared" si="87"/>
        <v/>
      </c>
      <c r="U1043" s="18"/>
    </row>
    <row r="1044" spans="1:21" ht="14.25" customHeight="1" x14ac:dyDescent="0.25">
      <c r="A1044" s="18"/>
      <c r="B1044" s="99" t="str">
        <f>IF(AND(YEAR('Dados de Entrada'!N1034)&gt;=$D$18,YEAR('Dados de Entrada'!N1034)&lt;=$D$19),'Dados de Entrada'!N1034,"")</f>
        <v/>
      </c>
      <c r="C1044" s="100" t="str">
        <f t="shared" si="88"/>
        <v/>
      </c>
      <c r="D1044" s="97" t="str">
        <f>IF(B1044="","",IFERROR(
INDEX('Dados de Entrada'!$K$13:$K$35,MATCH(C1044,'Dados de Entrada'!$J$13:$J$35,0)),
INDEX('Dados de Entrada'!$K$13:$K$35,MATCH(C1044,'Dados de Entrada'!$J$13:$J$35,1))+
(C1044-INDEX('Dados de Entrada'!$J$13:$J$35,MATCH(C1044,'Dados de Entrada'!$J$13:$J$35,1)))*
(INDEX('Dados de Entrada'!$K$13:$K$35,MATCH(C1044,'Dados de Entrada'!$J$13:$J$35,1)+1)-INDEX('Dados de Entrada'!$K$13:$K$35,MATCH(C1044,'Dados de Entrada'!$J$13:$J$35,1)))/
(INDEX('Dados de Entrada'!$J$13:$J$35,MATCH(C1044,'Dados de Entrada'!$J$13:$J$35,1)+1)-INDEX('Dados de Entrada'!$J$13:$J$35,MATCH(C1044,'Dados de Entrada'!$J$13:$J$35,1)))
))</f>
        <v/>
      </c>
      <c r="E1044" s="101" t="str">
        <f>IF(B1044="","",('Dados de Entrada'!O1034/'Dados de Entrada'!$Q$6)*'Dados de Entrada'!$L$4)</f>
        <v/>
      </c>
      <c r="F1044" s="101" t="str">
        <f t="shared" si="89"/>
        <v/>
      </c>
      <c r="G1044" s="101" t="str">
        <f>IF(B1044="","",VLOOKUP(MONTH(B1044),Retiradas!$P$3:$S$14,3,FALSE))</f>
        <v/>
      </c>
      <c r="H1044" s="137" t="str">
        <f>IF(B1044="","",(VLOOKUP(MONTH(B1044),Evaporação!$D$5:$F$16,3,FALSE)/(1000*3600*24*VLOOKUP(MONTH(B1044),'Dados de Entrada'!$T$11:$V$22,3,FALSE)))*Simulação!D1044)</f>
        <v/>
      </c>
      <c r="I1044" s="146"/>
      <c r="J1044" s="138" t="str">
        <f>IF(B1044="","",(E1044+I1044-F1044-G1044-H1044)*3600*24*VLOOKUP(MONTH(B1044),'Dados de Entrada'!$T$11:$V$22,3,FALSE))</f>
        <v/>
      </c>
      <c r="K1044" s="100" t="str">
        <f>IF(B1044="","",IF(J1044+K1043&lt;'Dados de Entrada'!$G$7,IF(Simulação!J1044+K1043&lt;'Dados de Entrada'!$L$7,'Dados de Entrada'!$L$7,J1044+K1043),'Dados de Entrada'!$G$7))</f>
        <v/>
      </c>
      <c r="L1044" s="101" t="str">
        <f>IF(B1044="","",IF(AND(J1044&gt;0,K1044='Dados de Entrada'!$G$7),(J1044/(3600*24*VLOOKUP(MONTH(B1044),'Dados de Entrada'!$T$11:$V$22,3,FALSE))),0))</f>
        <v/>
      </c>
      <c r="M1044" s="26" t="str">
        <f t="shared" si="90"/>
        <v/>
      </c>
      <c r="N1044" s="102" t="str">
        <f>IF(B1044="","",IF(K1044='Dados de Entrada'!$L$7,1,0))</f>
        <v/>
      </c>
      <c r="O1044" s="26" t="str">
        <f t="shared" si="91"/>
        <v/>
      </c>
      <c r="P1044" s="110" t="str">
        <f>IF(B1044="","",'Dados de Entrada'!$L$7)</f>
        <v/>
      </c>
      <c r="Q1044" s="103" t="str">
        <f t="shared" si="87"/>
        <v/>
      </c>
      <c r="U1044" s="18"/>
    </row>
    <row r="1045" spans="1:21" ht="14.25" customHeight="1" x14ac:dyDescent="0.25">
      <c r="A1045" s="18"/>
      <c r="B1045" s="99" t="str">
        <f>IF(AND(YEAR('Dados de Entrada'!N1035)&gt;=$D$18,YEAR('Dados de Entrada'!N1035)&lt;=$D$19),'Dados de Entrada'!N1035,"")</f>
        <v/>
      </c>
      <c r="C1045" s="100" t="str">
        <f t="shared" si="88"/>
        <v/>
      </c>
      <c r="D1045" s="97" t="str">
        <f>IF(B1045="","",IFERROR(
INDEX('Dados de Entrada'!$K$13:$K$35,MATCH(C1045,'Dados de Entrada'!$J$13:$J$35,0)),
INDEX('Dados de Entrada'!$K$13:$K$35,MATCH(C1045,'Dados de Entrada'!$J$13:$J$35,1))+
(C1045-INDEX('Dados de Entrada'!$J$13:$J$35,MATCH(C1045,'Dados de Entrada'!$J$13:$J$35,1)))*
(INDEX('Dados de Entrada'!$K$13:$K$35,MATCH(C1045,'Dados de Entrada'!$J$13:$J$35,1)+1)-INDEX('Dados de Entrada'!$K$13:$K$35,MATCH(C1045,'Dados de Entrada'!$J$13:$J$35,1)))/
(INDEX('Dados de Entrada'!$J$13:$J$35,MATCH(C1045,'Dados de Entrada'!$J$13:$J$35,1)+1)-INDEX('Dados de Entrada'!$J$13:$J$35,MATCH(C1045,'Dados de Entrada'!$J$13:$J$35,1)))
))</f>
        <v/>
      </c>
      <c r="E1045" s="101" t="str">
        <f>IF(B1045="","",('Dados de Entrada'!O1035/'Dados de Entrada'!$Q$6)*'Dados de Entrada'!$L$4)</f>
        <v/>
      </c>
      <c r="F1045" s="101" t="str">
        <f t="shared" si="89"/>
        <v/>
      </c>
      <c r="G1045" s="101" t="str">
        <f>IF(B1045="","",VLOOKUP(MONTH(B1045),Retiradas!$P$3:$S$14,3,FALSE))</f>
        <v/>
      </c>
      <c r="H1045" s="137" t="str">
        <f>IF(B1045="","",(VLOOKUP(MONTH(B1045),Evaporação!$D$5:$F$16,3,FALSE)/(1000*3600*24*VLOOKUP(MONTH(B1045),'Dados de Entrada'!$T$11:$V$22,3,FALSE)))*Simulação!D1045)</f>
        <v/>
      </c>
      <c r="I1045" s="146"/>
      <c r="J1045" s="138" t="str">
        <f>IF(B1045="","",(E1045+I1045-F1045-G1045-H1045)*3600*24*VLOOKUP(MONTH(B1045),'Dados de Entrada'!$T$11:$V$22,3,FALSE))</f>
        <v/>
      </c>
      <c r="K1045" s="100" t="str">
        <f>IF(B1045="","",IF(J1045+K1044&lt;'Dados de Entrada'!$G$7,IF(Simulação!J1045+K1044&lt;'Dados de Entrada'!$L$7,'Dados de Entrada'!$L$7,J1045+K1044),'Dados de Entrada'!$G$7))</f>
        <v/>
      </c>
      <c r="L1045" s="101" t="str">
        <f>IF(B1045="","",IF(AND(J1045&gt;0,K1045='Dados de Entrada'!$G$7),(J1045/(3600*24*VLOOKUP(MONTH(B1045),'Dados de Entrada'!$T$11:$V$22,3,FALSE))),0))</f>
        <v/>
      </c>
      <c r="M1045" s="26" t="str">
        <f t="shared" si="90"/>
        <v/>
      </c>
      <c r="N1045" s="102" t="str">
        <f>IF(B1045="","",IF(K1045='Dados de Entrada'!$L$7,1,0))</f>
        <v/>
      </c>
      <c r="O1045" s="26" t="str">
        <f t="shared" si="91"/>
        <v/>
      </c>
      <c r="P1045" s="110" t="str">
        <f>IF(B1045="","",'Dados de Entrada'!$L$7)</f>
        <v/>
      </c>
      <c r="Q1045" s="103" t="str">
        <f t="shared" si="87"/>
        <v/>
      </c>
      <c r="U1045" s="18"/>
    </row>
    <row r="1046" spans="1:21" ht="14.25" customHeight="1" x14ac:dyDescent="0.25">
      <c r="A1046" s="18"/>
      <c r="B1046" s="99" t="str">
        <f>IF(AND(YEAR('Dados de Entrada'!N1036)&gt;=$D$18,YEAR('Dados de Entrada'!N1036)&lt;=$D$19),'Dados de Entrada'!N1036,"")</f>
        <v/>
      </c>
      <c r="C1046" s="100" t="str">
        <f t="shared" si="88"/>
        <v/>
      </c>
      <c r="D1046" s="97" t="str">
        <f>IF(B1046="","",IFERROR(
INDEX('Dados de Entrada'!$K$13:$K$35,MATCH(C1046,'Dados de Entrada'!$J$13:$J$35,0)),
INDEX('Dados de Entrada'!$K$13:$K$35,MATCH(C1046,'Dados de Entrada'!$J$13:$J$35,1))+
(C1046-INDEX('Dados de Entrada'!$J$13:$J$35,MATCH(C1046,'Dados de Entrada'!$J$13:$J$35,1)))*
(INDEX('Dados de Entrada'!$K$13:$K$35,MATCH(C1046,'Dados de Entrada'!$J$13:$J$35,1)+1)-INDEX('Dados de Entrada'!$K$13:$K$35,MATCH(C1046,'Dados de Entrada'!$J$13:$J$35,1)))/
(INDEX('Dados de Entrada'!$J$13:$J$35,MATCH(C1046,'Dados de Entrada'!$J$13:$J$35,1)+1)-INDEX('Dados de Entrada'!$J$13:$J$35,MATCH(C1046,'Dados de Entrada'!$J$13:$J$35,1)))
))</f>
        <v/>
      </c>
      <c r="E1046" s="101" t="str">
        <f>IF(B1046="","",('Dados de Entrada'!O1036/'Dados de Entrada'!$Q$6)*'Dados de Entrada'!$L$4)</f>
        <v/>
      </c>
      <c r="F1046" s="101" t="str">
        <f t="shared" si="89"/>
        <v/>
      </c>
      <c r="G1046" s="101" t="str">
        <f>IF(B1046="","",VLOOKUP(MONTH(B1046),Retiradas!$P$3:$S$14,3,FALSE))</f>
        <v/>
      </c>
      <c r="H1046" s="137" t="str">
        <f>IF(B1046="","",(VLOOKUP(MONTH(B1046),Evaporação!$D$5:$F$16,3,FALSE)/(1000*3600*24*VLOOKUP(MONTH(B1046),'Dados de Entrada'!$T$11:$V$22,3,FALSE)))*Simulação!D1046)</f>
        <v/>
      </c>
      <c r="I1046" s="146"/>
      <c r="J1046" s="138" t="str">
        <f>IF(B1046="","",(E1046+I1046-F1046-G1046-H1046)*3600*24*VLOOKUP(MONTH(B1046),'Dados de Entrada'!$T$11:$V$22,3,FALSE))</f>
        <v/>
      </c>
      <c r="K1046" s="100" t="str">
        <f>IF(B1046="","",IF(J1046+K1045&lt;'Dados de Entrada'!$G$7,IF(Simulação!J1046+K1045&lt;'Dados de Entrada'!$L$7,'Dados de Entrada'!$L$7,J1046+K1045),'Dados de Entrada'!$G$7))</f>
        <v/>
      </c>
      <c r="L1046" s="101" t="str">
        <f>IF(B1046="","",IF(AND(J1046&gt;0,K1046='Dados de Entrada'!$G$7),(J1046/(3600*24*VLOOKUP(MONTH(B1046),'Dados de Entrada'!$T$11:$V$22,3,FALSE))),0))</f>
        <v/>
      </c>
      <c r="M1046" s="26" t="str">
        <f t="shared" si="90"/>
        <v/>
      </c>
      <c r="N1046" s="102" t="str">
        <f>IF(B1046="","",IF(K1046='Dados de Entrada'!$L$7,1,0))</f>
        <v/>
      </c>
      <c r="O1046" s="26" t="str">
        <f t="shared" si="91"/>
        <v/>
      </c>
      <c r="P1046" s="110" t="str">
        <f>IF(B1046="","",'Dados de Entrada'!$L$7)</f>
        <v/>
      </c>
      <c r="Q1046" s="103" t="str">
        <f t="shared" si="87"/>
        <v/>
      </c>
      <c r="U1046" s="18"/>
    </row>
    <row r="1047" spans="1:21" ht="14.25" customHeight="1" x14ac:dyDescent="0.25">
      <c r="A1047" s="18"/>
      <c r="B1047" s="99" t="str">
        <f>IF(AND(YEAR('Dados de Entrada'!N1037)&gt;=$D$18,YEAR('Dados de Entrada'!N1037)&lt;=$D$19),'Dados de Entrada'!N1037,"")</f>
        <v/>
      </c>
      <c r="C1047" s="100" t="str">
        <f t="shared" si="88"/>
        <v/>
      </c>
      <c r="D1047" s="97" t="str">
        <f>IF(B1047="","",IFERROR(
INDEX('Dados de Entrada'!$K$13:$K$35,MATCH(C1047,'Dados de Entrada'!$J$13:$J$35,0)),
INDEX('Dados de Entrada'!$K$13:$K$35,MATCH(C1047,'Dados de Entrada'!$J$13:$J$35,1))+
(C1047-INDEX('Dados de Entrada'!$J$13:$J$35,MATCH(C1047,'Dados de Entrada'!$J$13:$J$35,1)))*
(INDEX('Dados de Entrada'!$K$13:$K$35,MATCH(C1047,'Dados de Entrada'!$J$13:$J$35,1)+1)-INDEX('Dados de Entrada'!$K$13:$K$35,MATCH(C1047,'Dados de Entrada'!$J$13:$J$35,1)))/
(INDEX('Dados de Entrada'!$J$13:$J$35,MATCH(C1047,'Dados de Entrada'!$J$13:$J$35,1)+1)-INDEX('Dados de Entrada'!$J$13:$J$35,MATCH(C1047,'Dados de Entrada'!$J$13:$J$35,1)))
))</f>
        <v/>
      </c>
      <c r="E1047" s="101" t="str">
        <f>IF(B1047="","",('Dados de Entrada'!O1037/'Dados de Entrada'!$Q$6)*'Dados de Entrada'!$L$4)</f>
        <v/>
      </c>
      <c r="F1047" s="101" t="str">
        <f t="shared" si="89"/>
        <v/>
      </c>
      <c r="G1047" s="101" t="str">
        <f>IF(B1047="","",VLOOKUP(MONTH(B1047),Retiradas!$P$3:$S$14,3,FALSE))</f>
        <v/>
      </c>
      <c r="H1047" s="137" t="str">
        <f>IF(B1047="","",(VLOOKUP(MONTH(B1047),Evaporação!$D$5:$F$16,3,FALSE)/(1000*3600*24*VLOOKUP(MONTH(B1047),'Dados de Entrada'!$T$11:$V$22,3,FALSE)))*Simulação!D1047)</f>
        <v/>
      </c>
      <c r="I1047" s="146"/>
      <c r="J1047" s="138" t="str">
        <f>IF(B1047="","",(E1047+I1047-F1047-G1047-H1047)*3600*24*VLOOKUP(MONTH(B1047),'Dados de Entrada'!$T$11:$V$22,3,FALSE))</f>
        <v/>
      </c>
      <c r="K1047" s="100" t="str">
        <f>IF(B1047="","",IF(J1047+K1046&lt;'Dados de Entrada'!$G$7,IF(Simulação!J1047+K1046&lt;'Dados de Entrada'!$L$7,'Dados de Entrada'!$L$7,J1047+K1046),'Dados de Entrada'!$G$7))</f>
        <v/>
      </c>
      <c r="L1047" s="101" t="str">
        <f>IF(B1047="","",IF(AND(J1047&gt;0,K1047='Dados de Entrada'!$G$7),(J1047/(3600*24*VLOOKUP(MONTH(B1047),'Dados de Entrada'!$T$11:$V$22,3,FALSE))),0))</f>
        <v/>
      </c>
      <c r="M1047" s="26" t="str">
        <f t="shared" si="90"/>
        <v/>
      </c>
      <c r="N1047" s="102" t="str">
        <f>IF(B1047="","",IF(K1047='Dados de Entrada'!$L$7,1,0))</f>
        <v/>
      </c>
      <c r="O1047" s="26" t="str">
        <f t="shared" si="91"/>
        <v/>
      </c>
      <c r="P1047" s="110" t="str">
        <f>IF(B1047="","",'Dados de Entrada'!$L$7)</f>
        <v/>
      </c>
      <c r="Q1047" s="103" t="str">
        <f t="shared" ref="Q1047:Q1100" si="92">IF(B1047&lt;&gt;"",Q1046+1,"")</f>
        <v/>
      </c>
      <c r="U1047" s="18"/>
    </row>
    <row r="1048" spans="1:21" ht="14.25" customHeight="1" x14ac:dyDescent="0.25">
      <c r="A1048" s="18"/>
      <c r="B1048" s="99" t="str">
        <f>IF(AND(YEAR('Dados de Entrada'!N1038)&gt;=$D$18,YEAR('Dados de Entrada'!N1038)&lt;=$D$19),'Dados de Entrada'!N1038,"")</f>
        <v/>
      </c>
      <c r="C1048" s="100" t="str">
        <f t="shared" si="88"/>
        <v/>
      </c>
      <c r="D1048" s="97" t="str">
        <f>IF(B1048="","",IFERROR(
INDEX('Dados de Entrada'!$K$13:$K$35,MATCH(C1048,'Dados de Entrada'!$J$13:$J$35,0)),
INDEX('Dados de Entrada'!$K$13:$K$35,MATCH(C1048,'Dados de Entrada'!$J$13:$J$35,1))+
(C1048-INDEX('Dados de Entrada'!$J$13:$J$35,MATCH(C1048,'Dados de Entrada'!$J$13:$J$35,1)))*
(INDEX('Dados de Entrada'!$K$13:$K$35,MATCH(C1048,'Dados de Entrada'!$J$13:$J$35,1)+1)-INDEX('Dados de Entrada'!$K$13:$K$35,MATCH(C1048,'Dados de Entrada'!$J$13:$J$35,1)))/
(INDEX('Dados de Entrada'!$J$13:$J$35,MATCH(C1048,'Dados de Entrada'!$J$13:$J$35,1)+1)-INDEX('Dados de Entrada'!$J$13:$J$35,MATCH(C1048,'Dados de Entrada'!$J$13:$J$35,1)))
))</f>
        <v/>
      </c>
      <c r="E1048" s="101" t="str">
        <f>IF(B1048="","",('Dados de Entrada'!O1038/'Dados de Entrada'!$Q$6)*'Dados de Entrada'!$L$4)</f>
        <v/>
      </c>
      <c r="F1048" s="101" t="str">
        <f t="shared" si="89"/>
        <v/>
      </c>
      <c r="G1048" s="101" t="str">
        <f>IF(B1048="","",VLOOKUP(MONTH(B1048),Retiradas!$P$3:$S$14,3,FALSE))</f>
        <v/>
      </c>
      <c r="H1048" s="137" t="str">
        <f>IF(B1048="","",(VLOOKUP(MONTH(B1048),Evaporação!$D$5:$F$16,3,FALSE)/(1000*3600*24*VLOOKUP(MONTH(B1048),'Dados de Entrada'!$T$11:$V$22,3,FALSE)))*Simulação!D1048)</f>
        <v/>
      </c>
      <c r="I1048" s="146"/>
      <c r="J1048" s="138" t="str">
        <f>IF(B1048="","",(E1048+I1048-F1048-G1048-H1048)*3600*24*VLOOKUP(MONTH(B1048),'Dados de Entrada'!$T$11:$V$22,3,FALSE))</f>
        <v/>
      </c>
      <c r="K1048" s="100" t="str">
        <f>IF(B1048="","",IF(J1048+K1047&lt;'Dados de Entrada'!$G$7,IF(Simulação!J1048+K1047&lt;'Dados de Entrada'!$L$7,'Dados de Entrada'!$L$7,J1048+K1047),'Dados de Entrada'!$G$7))</f>
        <v/>
      </c>
      <c r="L1048" s="101" t="str">
        <f>IF(B1048="","",IF(AND(J1048&gt;0,K1048='Dados de Entrada'!$G$7),(J1048/(3600*24*VLOOKUP(MONTH(B1048),'Dados de Entrada'!$T$11:$V$22,3,FALSE))),0))</f>
        <v/>
      </c>
      <c r="M1048" s="26" t="str">
        <f t="shared" si="90"/>
        <v/>
      </c>
      <c r="N1048" s="102" t="str">
        <f>IF(B1048="","",IF(K1048='Dados de Entrada'!$L$7,1,0))</f>
        <v/>
      </c>
      <c r="O1048" s="26" t="str">
        <f t="shared" si="91"/>
        <v/>
      </c>
      <c r="P1048" s="110" t="str">
        <f>IF(B1048="","",'Dados de Entrada'!$L$7)</f>
        <v/>
      </c>
      <c r="Q1048" s="103" t="str">
        <f t="shared" si="92"/>
        <v/>
      </c>
      <c r="U1048" s="18"/>
    </row>
    <row r="1049" spans="1:21" ht="14.25" customHeight="1" x14ac:dyDescent="0.25">
      <c r="A1049" s="18"/>
      <c r="B1049" s="99" t="str">
        <f>IF(AND(YEAR('Dados de Entrada'!N1039)&gt;=$D$18,YEAR('Dados de Entrada'!N1039)&lt;=$D$19),'Dados de Entrada'!N1039,"")</f>
        <v/>
      </c>
      <c r="C1049" s="100" t="str">
        <f t="shared" si="88"/>
        <v/>
      </c>
      <c r="D1049" s="97" t="str">
        <f>IF(B1049="","",IFERROR(
INDEX('Dados de Entrada'!$K$13:$K$35,MATCH(C1049,'Dados de Entrada'!$J$13:$J$35,0)),
INDEX('Dados de Entrada'!$K$13:$K$35,MATCH(C1049,'Dados de Entrada'!$J$13:$J$35,1))+
(C1049-INDEX('Dados de Entrada'!$J$13:$J$35,MATCH(C1049,'Dados de Entrada'!$J$13:$J$35,1)))*
(INDEX('Dados de Entrada'!$K$13:$K$35,MATCH(C1049,'Dados de Entrada'!$J$13:$J$35,1)+1)-INDEX('Dados de Entrada'!$K$13:$K$35,MATCH(C1049,'Dados de Entrada'!$J$13:$J$35,1)))/
(INDEX('Dados de Entrada'!$J$13:$J$35,MATCH(C1049,'Dados de Entrada'!$J$13:$J$35,1)+1)-INDEX('Dados de Entrada'!$J$13:$J$35,MATCH(C1049,'Dados de Entrada'!$J$13:$J$35,1)))
))</f>
        <v/>
      </c>
      <c r="E1049" s="101" t="str">
        <f>IF(B1049="","",('Dados de Entrada'!O1039/'Dados de Entrada'!$Q$6)*'Dados de Entrada'!$L$4)</f>
        <v/>
      </c>
      <c r="F1049" s="101" t="str">
        <f t="shared" si="89"/>
        <v/>
      </c>
      <c r="G1049" s="101" t="str">
        <f>IF(B1049="","",VLOOKUP(MONTH(B1049),Retiradas!$P$3:$S$14,3,FALSE))</f>
        <v/>
      </c>
      <c r="H1049" s="137" t="str">
        <f>IF(B1049="","",(VLOOKUP(MONTH(B1049),Evaporação!$D$5:$F$16,3,FALSE)/(1000*3600*24*VLOOKUP(MONTH(B1049),'Dados de Entrada'!$T$11:$V$22,3,FALSE)))*Simulação!D1049)</f>
        <v/>
      </c>
      <c r="I1049" s="146"/>
      <c r="J1049" s="138" t="str">
        <f>IF(B1049="","",(E1049+I1049-F1049-G1049-H1049)*3600*24*VLOOKUP(MONTH(B1049),'Dados de Entrada'!$T$11:$V$22,3,FALSE))</f>
        <v/>
      </c>
      <c r="K1049" s="100" t="str">
        <f>IF(B1049="","",IF(J1049+K1048&lt;'Dados de Entrada'!$G$7,IF(Simulação!J1049+K1048&lt;'Dados de Entrada'!$L$7,'Dados de Entrada'!$L$7,J1049+K1048),'Dados de Entrada'!$G$7))</f>
        <v/>
      </c>
      <c r="L1049" s="101" t="str">
        <f>IF(B1049="","",IF(AND(J1049&gt;0,K1049='Dados de Entrada'!$G$7),(J1049/(3600*24*VLOOKUP(MONTH(B1049),'Dados de Entrada'!$T$11:$V$22,3,FALSE))),0))</f>
        <v/>
      </c>
      <c r="M1049" s="26" t="str">
        <f t="shared" si="90"/>
        <v/>
      </c>
      <c r="N1049" s="102" t="str">
        <f>IF(B1049="","",IF(K1049='Dados de Entrada'!$L$7,1,0))</f>
        <v/>
      </c>
      <c r="O1049" s="26" t="str">
        <f t="shared" si="91"/>
        <v/>
      </c>
      <c r="P1049" s="110" t="str">
        <f>IF(B1049="","",'Dados de Entrada'!$L$7)</f>
        <v/>
      </c>
      <c r="Q1049" s="103" t="str">
        <f t="shared" si="92"/>
        <v/>
      </c>
      <c r="U1049" s="18"/>
    </row>
    <row r="1050" spans="1:21" ht="14.25" customHeight="1" x14ac:dyDescent="0.25">
      <c r="A1050" s="18"/>
      <c r="B1050" s="99" t="str">
        <f>IF(AND(YEAR('Dados de Entrada'!N1040)&gt;=$D$18,YEAR('Dados de Entrada'!N1040)&lt;=$D$19),'Dados de Entrada'!N1040,"")</f>
        <v/>
      </c>
      <c r="C1050" s="100" t="str">
        <f t="shared" si="88"/>
        <v/>
      </c>
      <c r="D1050" s="97" t="str">
        <f>IF(B1050="","",IFERROR(
INDEX('Dados de Entrada'!$K$13:$K$35,MATCH(C1050,'Dados de Entrada'!$J$13:$J$35,0)),
INDEX('Dados de Entrada'!$K$13:$K$35,MATCH(C1050,'Dados de Entrada'!$J$13:$J$35,1))+
(C1050-INDEX('Dados de Entrada'!$J$13:$J$35,MATCH(C1050,'Dados de Entrada'!$J$13:$J$35,1)))*
(INDEX('Dados de Entrada'!$K$13:$K$35,MATCH(C1050,'Dados de Entrada'!$J$13:$J$35,1)+1)-INDEX('Dados de Entrada'!$K$13:$K$35,MATCH(C1050,'Dados de Entrada'!$J$13:$J$35,1)))/
(INDEX('Dados de Entrada'!$J$13:$J$35,MATCH(C1050,'Dados de Entrada'!$J$13:$J$35,1)+1)-INDEX('Dados de Entrada'!$J$13:$J$35,MATCH(C1050,'Dados de Entrada'!$J$13:$J$35,1)))
))</f>
        <v/>
      </c>
      <c r="E1050" s="101" t="str">
        <f>IF(B1050="","",('Dados de Entrada'!O1040/'Dados de Entrada'!$Q$6)*'Dados de Entrada'!$L$4)</f>
        <v/>
      </c>
      <c r="F1050" s="101" t="str">
        <f t="shared" si="89"/>
        <v/>
      </c>
      <c r="G1050" s="101" t="str">
        <f>IF(B1050="","",VLOOKUP(MONTH(B1050),Retiradas!$P$3:$S$14,3,FALSE))</f>
        <v/>
      </c>
      <c r="H1050" s="137" t="str">
        <f>IF(B1050="","",(VLOOKUP(MONTH(B1050),Evaporação!$D$5:$F$16,3,FALSE)/(1000*3600*24*VLOOKUP(MONTH(B1050),'Dados de Entrada'!$T$11:$V$22,3,FALSE)))*Simulação!D1050)</f>
        <v/>
      </c>
      <c r="I1050" s="146"/>
      <c r="J1050" s="138" t="str">
        <f>IF(B1050="","",(E1050+I1050-F1050-G1050-H1050)*3600*24*VLOOKUP(MONTH(B1050),'Dados de Entrada'!$T$11:$V$22,3,FALSE))</f>
        <v/>
      </c>
      <c r="K1050" s="100" t="str">
        <f>IF(B1050="","",IF(J1050+K1049&lt;'Dados de Entrada'!$G$7,IF(Simulação!J1050+K1049&lt;'Dados de Entrada'!$L$7,'Dados de Entrada'!$L$7,J1050+K1049),'Dados de Entrada'!$G$7))</f>
        <v/>
      </c>
      <c r="L1050" s="101" t="str">
        <f>IF(B1050="","",IF(AND(J1050&gt;0,K1050='Dados de Entrada'!$G$7),(J1050/(3600*24*VLOOKUP(MONTH(B1050),'Dados de Entrada'!$T$11:$V$22,3,FALSE))),0))</f>
        <v/>
      </c>
      <c r="M1050" s="26" t="str">
        <f t="shared" si="90"/>
        <v/>
      </c>
      <c r="N1050" s="102" t="str">
        <f>IF(B1050="","",IF(K1050='Dados de Entrada'!$L$7,1,0))</f>
        <v/>
      </c>
      <c r="O1050" s="26" t="str">
        <f t="shared" si="91"/>
        <v/>
      </c>
      <c r="P1050" s="110" t="str">
        <f>IF(B1050="","",'Dados de Entrada'!$L$7)</f>
        <v/>
      </c>
      <c r="Q1050" s="103" t="str">
        <f t="shared" si="92"/>
        <v/>
      </c>
      <c r="U1050" s="18"/>
    </row>
    <row r="1051" spans="1:21" ht="14.25" customHeight="1" x14ac:dyDescent="0.25">
      <c r="A1051" s="18"/>
      <c r="B1051" s="99" t="str">
        <f>IF(AND(YEAR('Dados de Entrada'!N1041)&gt;=$D$18,YEAR('Dados de Entrada'!N1041)&lt;=$D$19),'Dados de Entrada'!N1041,"")</f>
        <v/>
      </c>
      <c r="C1051" s="100" t="str">
        <f t="shared" si="88"/>
        <v/>
      </c>
      <c r="D1051" s="97" t="str">
        <f>IF(B1051="","",IFERROR(
INDEX('Dados de Entrada'!$K$13:$K$35,MATCH(C1051,'Dados de Entrada'!$J$13:$J$35,0)),
INDEX('Dados de Entrada'!$K$13:$K$35,MATCH(C1051,'Dados de Entrada'!$J$13:$J$35,1))+
(C1051-INDEX('Dados de Entrada'!$J$13:$J$35,MATCH(C1051,'Dados de Entrada'!$J$13:$J$35,1)))*
(INDEX('Dados de Entrada'!$K$13:$K$35,MATCH(C1051,'Dados de Entrada'!$J$13:$J$35,1)+1)-INDEX('Dados de Entrada'!$K$13:$K$35,MATCH(C1051,'Dados de Entrada'!$J$13:$J$35,1)))/
(INDEX('Dados de Entrada'!$J$13:$J$35,MATCH(C1051,'Dados de Entrada'!$J$13:$J$35,1)+1)-INDEX('Dados de Entrada'!$J$13:$J$35,MATCH(C1051,'Dados de Entrada'!$J$13:$J$35,1)))
))</f>
        <v/>
      </c>
      <c r="E1051" s="101" t="str">
        <f>IF(B1051="","",('Dados de Entrada'!O1041/'Dados de Entrada'!$Q$6)*'Dados de Entrada'!$L$4)</f>
        <v/>
      </c>
      <c r="F1051" s="101" t="str">
        <f t="shared" si="89"/>
        <v/>
      </c>
      <c r="G1051" s="101" t="str">
        <f>IF(B1051="","",VLOOKUP(MONTH(B1051),Retiradas!$P$3:$S$14,3,FALSE))</f>
        <v/>
      </c>
      <c r="H1051" s="137" t="str">
        <f>IF(B1051="","",(VLOOKUP(MONTH(B1051),Evaporação!$D$5:$F$16,3,FALSE)/(1000*3600*24*VLOOKUP(MONTH(B1051),'Dados de Entrada'!$T$11:$V$22,3,FALSE)))*Simulação!D1051)</f>
        <v/>
      </c>
      <c r="I1051" s="146"/>
      <c r="J1051" s="138" t="str">
        <f>IF(B1051="","",(E1051+I1051-F1051-G1051-H1051)*3600*24*VLOOKUP(MONTH(B1051),'Dados de Entrada'!$T$11:$V$22,3,FALSE))</f>
        <v/>
      </c>
      <c r="K1051" s="100" t="str">
        <f>IF(B1051="","",IF(J1051+K1050&lt;'Dados de Entrada'!$G$7,IF(Simulação!J1051+K1050&lt;'Dados de Entrada'!$L$7,'Dados de Entrada'!$L$7,J1051+K1050),'Dados de Entrada'!$G$7))</f>
        <v/>
      </c>
      <c r="L1051" s="101" t="str">
        <f>IF(B1051="","",IF(AND(J1051&gt;0,K1051='Dados de Entrada'!$G$7),(J1051/(3600*24*VLOOKUP(MONTH(B1051),'Dados de Entrada'!$T$11:$V$22,3,FALSE))),0))</f>
        <v/>
      </c>
      <c r="M1051" s="26" t="str">
        <f t="shared" si="90"/>
        <v/>
      </c>
      <c r="N1051" s="102" t="str">
        <f>IF(B1051="","",IF(K1051='Dados de Entrada'!$L$7,1,0))</f>
        <v/>
      </c>
      <c r="O1051" s="26" t="str">
        <f t="shared" si="91"/>
        <v/>
      </c>
      <c r="P1051" s="110" t="str">
        <f>IF(B1051="","",'Dados de Entrada'!$L$7)</f>
        <v/>
      </c>
      <c r="Q1051" s="103" t="str">
        <f t="shared" si="92"/>
        <v/>
      </c>
      <c r="U1051" s="18"/>
    </row>
    <row r="1052" spans="1:21" ht="14.25" customHeight="1" x14ac:dyDescent="0.25">
      <c r="A1052" s="18"/>
      <c r="B1052" s="99" t="str">
        <f>IF(AND(YEAR('Dados de Entrada'!N1042)&gt;=$D$18,YEAR('Dados de Entrada'!N1042)&lt;=$D$19),'Dados de Entrada'!N1042,"")</f>
        <v/>
      </c>
      <c r="C1052" s="100" t="str">
        <f t="shared" si="88"/>
        <v/>
      </c>
      <c r="D1052" s="97" t="str">
        <f>IF(B1052="","",IFERROR(
INDEX('Dados de Entrada'!$K$13:$K$35,MATCH(C1052,'Dados de Entrada'!$J$13:$J$35,0)),
INDEX('Dados de Entrada'!$K$13:$K$35,MATCH(C1052,'Dados de Entrada'!$J$13:$J$35,1))+
(C1052-INDEX('Dados de Entrada'!$J$13:$J$35,MATCH(C1052,'Dados de Entrada'!$J$13:$J$35,1)))*
(INDEX('Dados de Entrada'!$K$13:$K$35,MATCH(C1052,'Dados de Entrada'!$J$13:$J$35,1)+1)-INDEX('Dados de Entrada'!$K$13:$K$35,MATCH(C1052,'Dados de Entrada'!$J$13:$J$35,1)))/
(INDEX('Dados de Entrada'!$J$13:$J$35,MATCH(C1052,'Dados de Entrada'!$J$13:$J$35,1)+1)-INDEX('Dados de Entrada'!$J$13:$J$35,MATCH(C1052,'Dados de Entrada'!$J$13:$J$35,1)))
))</f>
        <v/>
      </c>
      <c r="E1052" s="101" t="str">
        <f>IF(B1052="","",('Dados de Entrada'!O1042/'Dados de Entrada'!$Q$6)*'Dados de Entrada'!$L$4)</f>
        <v/>
      </c>
      <c r="F1052" s="101" t="str">
        <f t="shared" si="89"/>
        <v/>
      </c>
      <c r="G1052" s="101" t="str">
        <f>IF(B1052="","",VLOOKUP(MONTH(B1052),Retiradas!$P$3:$S$14,3,FALSE))</f>
        <v/>
      </c>
      <c r="H1052" s="137" t="str">
        <f>IF(B1052="","",(VLOOKUP(MONTH(B1052),Evaporação!$D$5:$F$16,3,FALSE)/(1000*3600*24*VLOOKUP(MONTH(B1052),'Dados de Entrada'!$T$11:$V$22,3,FALSE)))*Simulação!D1052)</f>
        <v/>
      </c>
      <c r="I1052" s="146"/>
      <c r="J1052" s="138" t="str">
        <f>IF(B1052="","",(E1052+I1052-F1052-G1052-H1052)*3600*24*VLOOKUP(MONTH(B1052),'Dados de Entrada'!$T$11:$V$22,3,FALSE))</f>
        <v/>
      </c>
      <c r="K1052" s="100" t="str">
        <f>IF(B1052="","",IF(J1052+K1051&lt;'Dados de Entrada'!$G$7,IF(Simulação!J1052+K1051&lt;'Dados de Entrada'!$L$7,'Dados de Entrada'!$L$7,J1052+K1051),'Dados de Entrada'!$G$7))</f>
        <v/>
      </c>
      <c r="L1052" s="101" t="str">
        <f>IF(B1052="","",IF(AND(J1052&gt;0,K1052='Dados de Entrada'!$G$7),(J1052/(3600*24*VLOOKUP(MONTH(B1052),'Dados de Entrada'!$T$11:$V$22,3,FALSE))),0))</f>
        <v/>
      </c>
      <c r="M1052" s="26" t="str">
        <f t="shared" si="90"/>
        <v/>
      </c>
      <c r="N1052" s="102" t="str">
        <f>IF(B1052="","",IF(K1052='Dados de Entrada'!$L$7,1,0))</f>
        <v/>
      </c>
      <c r="O1052" s="26" t="str">
        <f t="shared" si="91"/>
        <v/>
      </c>
      <c r="P1052" s="110" t="str">
        <f>IF(B1052="","",'Dados de Entrada'!$L$7)</f>
        <v/>
      </c>
      <c r="Q1052" s="103" t="str">
        <f t="shared" si="92"/>
        <v/>
      </c>
      <c r="U1052" s="18"/>
    </row>
    <row r="1053" spans="1:21" ht="14.25" customHeight="1" x14ac:dyDescent="0.25">
      <c r="A1053" s="18"/>
      <c r="B1053" s="99" t="str">
        <f>IF(AND(YEAR('Dados de Entrada'!N1043)&gt;=$D$18,YEAR('Dados de Entrada'!N1043)&lt;=$D$19),'Dados de Entrada'!N1043,"")</f>
        <v/>
      </c>
      <c r="C1053" s="100" t="str">
        <f t="shared" si="88"/>
        <v/>
      </c>
      <c r="D1053" s="97" t="str">
        <f>IF(B1053="","",IFERROR(
INDEX('Dados de Entrada'!$K$13:$K$35,MATCH(C1053,'Dados de Entrada'!$J$13:$J$35,0)),
INDEX('Dados de Entrada'!$K$13:$K$35,MATCH(C1053,'Dados de Entrada'!$J$13:$J$35,1))+
(C1053-INDEX('Dados de Entrada'!$J$13:$J$35,MATCH(C1053,'Dados de Entrada'!$J$13:$J$35,1)))*
(INDEX('Dados de Entrada'!$K$13:$K$35,MATCH(C1053,'Dados de Entrada'!$J$13:$J$35,1)+1)-INDEX('Dados de Entrada'!$K$13:$K$35,MATCH(C1053,'Dados de Entrada'!$J$13:$J$35,1)))/
(INDEX('Dados de Entrada'!$J$13:$J$35,MATCH(C1053,'Dados de Entrada'!$J$13:$J$35,1)+1)-INDEX('Dados de Entrada'!$J$13:$J$35,MATCH(C1053,'Dados de Entrada'!$J$13:$J$35,1)))
))</f>
        <v/>
      </c>
      <c r="E1053" s="101" t="str">
        <f>IF(B1053="","",('Dados de Entrada'!O1043/'Dados de Entrada'!$Q$6)*'Dados de Entrada'!$L$4)</f>
        <v/>
      </c>
      <c r="F1053" s="101" t="str">
        <f t="shared" si="89"/>
        <v/>
      </c>
      <c r="G1053" s="101" t="str">
        <f>IF(B1053="","",VLOOKUP(MONTH(B1053),Retiradas!$P$3:$S$14,3,FALSE))</f>
        <v/>
      </c>
      <c r="H1053" s="137" t="str">
        <f>IF(B1053="","",(VLOOKUP(MONTH(B1053),Evaporação!$D$5:$F$16,3,FALSE)/(1000*3600*24*VLOOKUP(MONTH(B1053),'Dados de Entrada'!$T$11:$V$22,3,FALSE)))*Simulação!D1053)</f>
        <v/>
      </c>
      <c r="I1053" s="146"/>
      <c r="J1053" s="138" t="str">
        <f>IF(B1053="","",(E1053+I1053-F1053-G1053-H1053)*3600*24*VLOOKUP(MONTH(B1053),'Dados de Entrada'!$T$11:$V$22,3,FALSE))</f>
        <v/>
      </c>
      <c r="K1053" s="100" t="str">
        <f>IF(B1053="","",IF(J1053+K1052&lt;'Dados de Entrada'!$G$7,IF(Simulação!J1053+K1052&lt;'Dados de Entrada'!$L$7,'Dados de Entrada'!$L$7,J1053+K1052),'Dados de Entrada'!$G$7))</f>
        <v/>
      </c>
      <c r="L1053" s="101" t="str">
        <f>IF(B1053="","",IF(AND(J1053&gt;0,K1053='Dados de Entrada'!$G$7),(J1053/(3600*24*VLOOKUP(MONTH(B1053),'Dados de Entrada'!$T$11:$V$22,3,FALSE))),0))</f>
        <v/>
      </c>
      <c r="M1053" s="26" t="str">
        <f t="shared" si="90"/>
        <v/>
      </c>
      <c r="N1053" s="102" t="str">
        <f>IF(B1053="","",IF(K1053='Dados de Entrada'!$L$7,1,0))</f>
        <v/>
      </c>
      <c r="O1053" s="26" t="str">
        <f t="shared" si="91"/>
        <v/>
      </c>
      <c r="P1053" s="110" t="str">
        <f>IF(B1053="","",'Dados de Entrada'!$L$7)</f>
        <v/>
      </c>
      <c r="Q1053" s="103" t="str">
        <f t="shared" si="92"/>
        <v/>
      </c>
      <c r="U1053" s="18"/>
    </row>
    <row r="1054" spans="1:21" ht="14.25" customHeight="1" x14ac:dyDescent="0.25">
      <c r="A1054" s="18"/>
      <c r="B1054" s="99" t="str">
        <f>IF(AND(YEAR('Dados de Entrada'!N1044)&gt;=$D$18,YEAR('Dados de Entrada'!N1044)&lt;=$D$19),'Dados de Entrada'!N1044,"")</f>
        <v/>
      </c>
      <c r="C1054" s="100" t="str">
        <f t="shared" si="88"/>
        <v/>
      </c>
      <c r="D1054" s="97" t="str">
        <f>IF(B1054="","",IFERROR(
INDEX('Dados de Entrada'!$K$13:$K$35,MATCH(C1054,'Dados de Entrada'!$J$13:$J$35,0)),
INDEX('Dados de Entrada'!$K$13:$K$35,MATCH(C1054,'Dados de Entrada'!$J$13:$J$35,1))+
(C1054-INDEX('Dados de Entrada'!$J$13:$J$35,MATCH(C1054,'Dados de Entrada'!$J$13:$J$35,1)))*
(INDEX('Dados de Entrada'!$K$13:$K$35,MATCH(C1054,'Dados de Entrada'!$J$13:$J$35,1)+1)-INDEX('Dados de Entrada'!$K$13:$K$35,MATCH(C1054,'Dados de Entrada'!$J$13:$J$35,1)))/
(INDEX('Dados de Entrada'!$J$13:$J$35,MATCH(C1054,'Dados de Entrada'!$J$13:$J$35,1)+1)-INDEX('Dados de Entrada'!$J$13:$J$35,MATCH(C1054,'Dados de Entrada'!$J$13:$J$35,1)))
))</f>
        <v/>
      </c>
      <c r="E1054" s="101" t="str">
        <f>IF(B1054="","",('Dados de Entrada'!O1044/'Dados de Entrada'!$Q$6)*'Dados de Entrada'!$L$4)</f>
        <v/>
      </c>
      <c r="F1054" s="101" t="str">
        <f t="shared" si="89"/>
        <v/>
      </c>
      <c r="G1054" s="101" t="str">
        <f>IF(B1054="","",VLOOKUP(MONTH(B1054),Retiradas!$P$3:$S$14,3,FALSE))</f>
        <v/>
      </c>
      <c r="H1054" s="137" t="str">
        <f>IF(B1054="","",(VLOOKUP(MONTH(B1054),Evaporação!$D$5:$F$16,3,FALSE)/(1000*3600*24*VLOOKUP(MONTH(B1054),'Dados de Entrada'!$T$11:$V$22,3,FALSE)))*Simulação!D1054)</f>
        <v/>
      </c>
      <c r="I1054" s="146"/>
      <c r="J1054" s="138" t="str">
        <f>IF(B1054="","",(E1054+I1054-F1054-G1054-H1054)*3600*24*VLOOKUP(MONTH(B1054),'Dados de Entrada'!$T$11:$V$22,3,FALSE))</f>
        <v/>
      </c>
      <c r="K1054" s="100" t="str">
        <f>IF(B1054="","",IF(J1054+K1053&lt;'Dados de Entrada'!$G$7,IF(Simulação!J1054+K1053&lt;'Dados de Entrada'!$L$7,'Dados de Entrada'!$L$7,J1054+K1053),'Dados de Entrada'!$G$7))</f>
        <v/>
      </c>
      <c r="L1054" s="101" t="str">
        <f>IF(B1054="","",IF(AND(J1054&gt;0,K1054='Dados de Entrada'!$G$7),(J1054/(3600*24*VLOOKUP(MONTH(B1054),'Dados de Entrada'!$T$11:$V$22,3,FALSE))),0))</f>
        <v/>
      </c>
      <c r="M1054" s="26" t="str">
        <f t="shared" si="90"/>
        <v/>
      </c>
      <c r="N1054" s="102" t="str">
        <f>IF(B1054="","",IF(K1054='Dados de Entrada'!$L$7,1,0))</f>
        <v/>
      </c>
      <c r="O1054" s="26" t="str">
        <f t="shared" si="91"/>
        <v/>
      </c>
      <c r="P1054" s="110" t="str">
        <f>IF(B1054="","",'Dados de Entrada'!$L$7)</f>
        <v/>
      </c>
      <c r="Q1054" s="103" t="str">
        <f t="shared" si="92"/>
        <v/>
      </c>
      <c r="U1054" s="18"/>
    </row>
    <row r="1055" spans="1:21" ht="14.25" customHeight="1" x14ac:dyDescent="0.25">
      <c r="A1055" s="18"/>
      <c r="B1055" s="99" t="str">
        <f>IF(AND(YEAR('Dados de Entrada'!N1045)&gt;=$D$18,YEAR('Dados de Entrada'!N1045)&lt;=$D$19),'Dados de Entrada'!N1045,"")</f>
        <v/>
      </c>
      <c r="C1055" s="100" t="str">
        <f t="shared" si="88"/>
        <v/>
      </c>
      <c r="D1055" s="97" t="str">
        <f>IF(B1055="","",IFERROR(
INDEX('Dados de Entrada'!$K$13:$K$35,MATCH(C1055,'Dados de Entrada'!$J$13:$J$35,0)),
INDEX('Dados de Entrada'!$K$13:$K$35,MATCH(C1055,'Dados de Entrada'!$J$13:$J$35,1))+
(C1055-INDEX('Dados de Entrada'!$J$13:$J$35,MATCH(C1055,'Dados de Entrada'!$J$13:$J$35,1)))*
(INDEX('Dados de Entrada'!$K$13:$K$35,MATCH(C1055,'Dados de Entrada'!$J$13:$J$35,1)+1)-INDEX('Dados de Entrada'!$K$13:$K$35,MATCH(C1055,'Dados de Entrada'!$J$13:$J$35,1)))/
(INDEX('Dados de Entrada'!$J$13:$J$35,MATCH(C1055,'Dados de Entrada'!$J$13:$J$35,1)+1)-INDEX('Dados de Entrada'!$J$13:$J$35,MATCH(C1055,'Dados de Entrada'!$J$13:$J$35,1)))
))</f>
        <v/>
      </c>
      <c r="E1055" s="101" t="str">
        <f>IF(B1055="","",('Dados de Entrada'!O1045/'Dados de Entrada'!$Q$6)*'Dados de Entrada'!$L$4)</f>
        <v/>
      </c>
      <c r="F1055" s="101" t="str">
        <f t="shared" si="89"/>
        <v/>
      </c>
      <c r="G1055" s="101" t="str">
        <f>IF(B1055="","",VLOOKUP(MONTH(B1055),Retiradas!$P$3:$S$14,3,FALSE))</f>
        <v/>
      </c>
      <c r="H1055" s="137" t="str">
        <f>IF(B1055="","",(VLOOKUP(MONTH(B1055),Evaporação!$D$5:$F$16,3,FALSE)/(1000*3600*24*VLOOKUP(MONTH(B1055),'Dados de Entrada'!$T$11:$V$22,3,FALSE)))*Simulação!D1055)</f>
        <v/>
      </c>
      <c r="I1055" s="146"/>
      <c r="J1055" s="138" t="str">
        <f>IF(B1055="","",(E1055+I1055-F1055-G1055-H1055)*3600*24*VLOOKUP(MONTH(B1055),'Dados de Entrada'!$T$11:$V$22,3,FALSE))</f>
        <v/>
      </c>
      <c r="K1055" s="100" t="str">
        <f>IF(B1055="","",IF(J1055+K1054&lt;'Dados de Entrada'!$G$7,IF(Simulação!J1055+K1054&lt;'Dados de Entrada'!$L$7,'Dados de Entrada'!$L$7,J1055+K1054),'Dados de Entrada'!$G$7))</f>
        <v/>
      </c>
      <c r="L1055" s="101" t="str">
        <f>IF(B1055="","",IF(AND(J1055&gt;0,K1055='Dados de Entrada'!$G$7),(J1055/(3600*24*VLOOKUP(MONTH(B1055),'Dados de Entrada'!$T$11:$V$22,3,FALSE))),0))</f>
        <v/>
      </c>
      <c r="M1055" s="26" t="str">
        <f t="shared" si="90"/>
        <v/>
      </c>
      <c r="N1055" s="102" t="str">
        <f>IF(B1055="","",IF(K1055='Dados de Entrada'!$L$7,1,0))</f>
        <v/>
      </c>
      <c r="O1055" s="26" t="str">
        <f t="shared" si="91"/>
        <v/>
      </c>
      <c r="P1055" s="110" t="str">
        <f>IF(B1055="","",'Dados de Entrada'!$L$7)</f>
        <v/>
      </c>
      <c r="Q1055" s="103" t="str">
        <f t="shared" si="92"/>
        <v/>
      </c>
      <c r="U1055" s="18"/>
    </row>
    <row r="1056" spans="1:21" ht="14.25" customHeight="1" x14ac:dyDescent="0.25">
      <c r="A1056" s="18"/>
      <c r="B1056" s="99" t="str">
        <f>IF(AND(YEAR('Dados de Entrada'!N1046)&gt;=$D$18,YEAR('Dados de Entrada'!N1046)&lt;=$D$19),'Dados de Entrada'!N1046,"")</f>
        <v/>
      </c>
      <c r="C1056" s="100" t="str">
        <f t="shared" si="88"/>
        <v/>
      </c>
      <c r="D1056" s="97" t="str">
        <f>IF(B1056="","",IFERROR(
INDEX('Dados de Entrada'!$K$13:$K$35,MATCH(C1056,'Dados de Entrada'!$J$13:$J$35,0)),
INDEX('Dados de Entrada'!$K$13:$K$35,MATCH(C1056,'Dados de Entrada'!$J$13:$J$35,1))+
(C1056-INDEX('Dados de Entrada'!$J$13:$J$35,MATCH(C1056,'Dados de Entrada'!$J$13:$J$35,1)))*
(INDEX('Dados de Entrada'!$K$13:$K$35,MATCH(C1056,'Dados de Entrada'!$J$13:$J$35,1)+1)-INDEX('Dados de Entrada'!$K$13:$K$35,MATCH(C1056,'Dados de Entrada'!$J$13:$J$35,1)))/
(INDEX('Dados de Entrada'!$J$13:$J$35,MATCH(C1056,'Dados de Entrada'!$J$13:$J$35,1)+1)-INDEX('Dados de Entrada'!$J$13:$J$35,MATCH(C1056,'Dados de Entrada'!$J$13:$J$35,1)))
))</f>
        <v/>
      </c>
      <c r="E1056" s="101" t="str">
        <f>IF(B1056="","",('Dados de Entrada'!O1046/'Dados de Entrada'!$Q$6)*'Dados de Entrada'!$L$4)</f>
        <v/>
      </c>
      <c r="F1056" s="101" t="str">
        <f t="shared" si="89"/>
        <v/>
      </c>
      <c r="G1056" s="101" t="str">
        <f>IF(B1056="","",VLOOKUP(MONTH(B1056),Retiradas!$P$3:$S$14,3,FALSE))</f>
        <v/>
      </c>
      <c r="H1056" s="137" t="str">
        <f>IF(B1056="","",(VLOOKUP(MONTH(B1056),Evaporação!$D$5:$F$16,3,FALSE)/(1000*3600*24*VLOOKUP(MONTH(B1056),'Dados de Entrada'!$T$11:$V$22,3,FALSE)))*Simulação!D1056)</f>
        <v/>
      </c>
      <c r="I1056" s="146"/>
      <c r="J1056" s="138" t="str">
        <f>IF(B1056="","",(E1056+I1056-F1056-G1056-H1056)*3600*24*VLOOKUP(MONTH(B1056),'Dados de Entrada'!$T$11:$V$22,3,FALSE))</f>
        <v/>
      </c>
      <c r="K1056" s="100" t="str">
        <f>IF(B1056="","",IF(J1056+K1055&lt;'Dados de Entrada'!$G$7,IF(Simulação!J1056+K1055&lt;'Dados de Entrada'!$L$7,'Dados de Entrada'!$L$7,J1056+K1055),'Dados de Entrada'!$G$7))</f>
        <v/>
      </c>
      <c r="L1056" s="101" t="str">
        <f>IF(B1056="","",IF(AND(J1056&gt;0,K1056='Dados de Entrada'!$G$7),(J1056/(3600*24*VLOOKUP(MONTH(B1056),'Dados de Entrada'!$T$11:$V$22,3,FALSE))),0))</f>
        <v/>
      </c>
      <c r="M1056" s="26" t="str">
        <f t="shared" si="90"/>
        <v/>
      </c>
      <c r="N1056" s="102" t="str">
        <f>IF(B1056="","",IF(K1056='Dados de Entrada'!$L$7,1,0))</f>
        <v/>
      </c>
      <c r="O1056" s="26" t="str">
        <f t="shared" si="91"/>
        <v/>
      </c>
      <c r="P1056" s="110" t="str">
        <f>IF(B1056="","",'Dados de Entrada'!$L$7)</f>
        <v/>
      </c>
      <c r="Q1056" s="103" t="str">
        <f t="shared" si="92"/>
        <v/>
      </c>
      <c r="U1056" s="18"/>
    </row>
    <row r="1057" spans="1:21" ht="14.25" customHeight="1" x14ac:dyDescent="0.25">
      <c r="A1057" s="18"/>
      <c r="B1057" s="99" t="str">
        <f>IF(AND(YEAR('Dados de Entrada'!N1047)&gt;=$D$18,YEAR('Dados de Entrada'!N1047)&lt;=$D$19),'Dados de Entrada'!N1047,"")</f>
        <v/>
      </c>
      <c r="C1057" s="100" t="str">
        <f t="shared" si="88"/>
        <v/>
      </c>
      <c r="D1057" s="97" t="str">
        <f>IF(B1057="","",IFERROR(
INDEX('Dados de Entrada'!$K$13:$K$35,MATCH(C1057,'Dados de Entrada'!$J$13:$J$35,0)),
INDEX('Dados de Entrada'!$K$13:$K$35,MATCH(C1057,'Dados de Entrada'!$J$13:$J$35,1))+
(C1057-INDEX('Dados de Entrada'!$J$13:$J$35,MATCH(C1057,'Dados de Entrada'!$J$13:$J$35,1)))*
(INDEX('Dados de Entrada'!$K$13:$K$35,MATCH(C1057,'Dados de Entrada'!$J$13:$J$35,1)+1)-INDEX('Dados de Entrada'!$K$13:$K$35,MATCH(C1057,'Dados de Entrada'!$J$13:$J$35,1)))/
(INDEX('Dados de Entrada'!$J$13:$J$35,MATCH(C1057,'Dados de Entrada'!$J$13:$J$35,1)+1)-INDEX('Dados de Entrada'!$J$13:$J$35,MATCH(C1057,'Dados de Entrada'!$J$13:$J$35,1)))
))</f>
        <v/>
      </c>
      <c r="E1057" s="101" t="str">
        <f>IF(B1057="","",('Dados de Entrada'!O1047/'Dados de Entrada'!$Q$6)*'Dados de Entrada'!$L$4)</f>
        <v/>
      </c>
      <c r="F1057" s="101" t="str">
        <f t="shared" si="89"/>
        <v/>
      </c>
      <c r="G1057" s="101" t="str">
        <f>IF(B1057="","",VLOOKUP(MONTH(B1057),Retiradas!$P$3:$S$14,3,FALSE))</f>
        <v/>
      </c>
      <c r="H1057" s="137" t="str">
        <f>IF(B1057="","",(VLOOKUP(MONTH(B1057),Evaporação!$D$5:$F$16,3,FALSE)/(1000*3600*24*VLOOKUP(MONTH(B1057),'Dados de Entrada'!$T$11:$V$22,3,FALSE)))*Simulação!D1057)</f>
        <v/>
      </c>
      <c r="I1057" s="146"/>
      <c r="J1057" s="138" t="str">
        <f>IF(B1057="","",(E1057+I1057-F1057-G1057-H1057)*3600*24*VLOOKUP(MONTH(B1057),'Dados de Entrada'!$T$11:$V$22,3,FALSE))</f>
        <v/>
      </c>
      <c r="K1057" s="100" t="str">
        <f>IF(B1057="","",IF(J1057+K1056&lt;'Dados de Entrada'!$G$7,IF(Simulação!J1057+K1056&lt;'Dados de Entrada'!$L$7,'Dados de Entrada'!$L$7,J1057+K1056),'Dados de Entrada'!$G$7))</f>
        <v/>
      </c>
      <c r="L1057" s="101" t="str">
        <f>IF(B1057="","",IF(AND(J1057&gt;0,K1057='Dados de Entrada'!$G$7),(J1057/(3600*24*VLOOKUP(MONTH(B1057),'Dados de Entrada'!$T$11:$V$22,3,FALSE))),0))</f>
        <v/>
      </c>
      <c r="M1057" s="26" t="str">
        <f t="shared" si="90"/>
        <v/>
      </c>
      <c r="N1057" s="102" t="str">
        <f>IF(B1057="","",IF(K1057='Dados de Entrada'!$L$7,1,0))</f>
        <v/>
      </c>
      <c r="O1057" s="26" t="str">
        <f t="shared" si="91"/>
        <v/>
      </c>
      <c r="P1057" s="110" t="str">
        <f>IF(B1057="","",'Dados de Entrada'!$L$7)</f>
        <v/>
      </c>
      <c r="Q1057" s="103" t="str">
        <f t="shared" si="92"/>
        <v/>
      </c>
      <c r="U1057" s="18"/>
    </row>
    <row r="1058" spans="1:21" ht="14.25" customHeight="1" x14ac:dyDescent="0.25">
      <c r="A1058" s="18"/>
      <c r="B1058" s="99" t="str">
        <f>IF(AND(YEAR('Dados de Entrada'!N1048)&gt;=$D$18,YEAR('Dados de Entrada'!N1048)&lt;=$D$19),'Dados de Entrada'!N1048,"")</f>
        <v/>
      </c>
      <c r="C1058" s="100" t="str">
        <f t="shared" si="88"/>
        <v/>
      </c>
      <c r="D1058" s="97" t="str">
        <f>IF(B1058="","",IFERROR(
INDEX('Dados de Entrada'!$K$13:$K$35,MATCH(C1058,'Dados de Entrada'!$J$13:$J$35,0)),
INDEX('Dados de Entrada'!$K$13:$K$35,MATCH(C1058,'Dados de Entrada'!$J$13:$J$35,1))+
(C1058-INDEX('Dados de Entrada'!$J$13:$J$35,MATCH(C1058,'Dados de Entrada'!$J$13:$J$35,1)))*
(INDEX('Dados de Entrada'!$K$13:$K$35,MATCH(C1058,'Dados de Entrada'!$J$13:$J$35,1)+1)-INDEX('Dados de Entrada'!$K$13:$K$35,MATCH(C1058,'Dados de Entrada'!$J$13:$J$35,1)))/
(INDEX('Dados de Entrada'!$J$13:$J$35,MATCH(C1058,'Dados de Entrada'!$J$13:$J$35,1)+1)-INDEX('Dados de Entrada'!$J$13:$J$35,MATCH(C1058,'Dados de Entrada'!$J$13:$J$35,1)))
))</f>
        <v/>
      </c>
      <c r="E1058" s="101" t="str">
        <f>IF(B1058="","",('Dados de Entrada'!O1048/'Dados de Entrada'!$Q$6)*'Dados de Entrada'!$L$4)</f>
        <v/>
      </c>
      <c r="F1058" s="101" t="str">
        <f t="shared" si="89"/>
        <v/>
      </c>
      <c r="G1058" s="101" t="str">
        <f>IF(B1058="","",VLOOKUP(MONTH(B1058),Retiradas!$P$3:$S$14,3,FALSE))</f>
        <v/>
      </c>
      <c r="H1058" s="137" t="str">
        <f>IF(B1058="","",(VLOOKUP(MONTH(B1058),Evaporação!$D$5:$F$16,3,FALSE)/(1000*3600*24*VLOOKUP(MONTH(B1058),'Dados de Entrada'!$T$11:$V$22,3,FALSE)))*Simulação!D1058)</f>
        <v/>
      </c>
      <c r="I1058" s="146"/>
      <c r="J1058" s="138" t="str">
        <f>IF(B1058="","",(E1058+I1058-F1058-G1058-H1058)*3600*24*VLOOKUP(MONTH(B1058),'Dados de Entrada'!$T$11:$V$22,3,FALSE))</f>
        <v/>
      </c>
      <c r="K1058" s="100" t="str">
        <f>IF(B1058="","",IF(J1058+K1057&lt;'Dados de Entrada'!$G$7,IF(Simulação!J1058+K1057&lt;'Dados de Entrada'!$L$7,'Dados de Entrada'!$L$7,J1058+K1057),'Dados de Entrada'!$G$7))</f>
        <v/>
      </c>
      <c r="L1058" s="101" t="str">
        <f>IF(B1058="","",IF(AND(J1058&gt;0,K1058='Dados de Entrada'!$G$7),(J1058/(3600*24*VLOOKUP(MONTH(B1058),'Dados de Entrada'!$T$11:$V$22,3,FALSE))),0))</f>
        <v/>
      </c>
      <c r="M1058" s="26" t="str">
        <f t="shared" si="90"/>
        <v/>
      </c>
      <c r="N1058" s="102" t="str">
        <f>IF(B1058="","",IF(K1058='Dados de Entrada'!$L$7,1,0))</f>
        <v/>
      </c>
      <c r="O1058" s="26" t="str">
        <f t="shared" si="91"/>
        <v/>
      </c>
      <c r="P1058" s="110" t="str">
        <f>IF(B1058="","",'Dados de Entrada'!$L$7)</f>
        <v/>
      </c>
      <c r="Q1058" s="103" t="str">
        <f t="shared" si="92"/>
        <v/>
      </c>
      <c r="U1058" s="18"/>
    </row>
    <row r="1059" spans="1:21" ht="14.25" customHeight="1" x14ac:dyDescent="0.25">
      <c r="A1059" s="18"/>
      <c r="B1059" s="99" t="str">
        <f>IF(AND(YEAR('Dados de Entrada'!N1049)&gt;=$D$18,YEAR('Dados de Entrada'!N1049)&lt;=$D$19),'Dados de Entrada'!N1049,"")</f>
        <v/>
      </c>
      <c r="C1059" s="100" t="str">
        <f t="shared" si="88"/>
        <v/>
      </c>
      <c r="D1059" s="97" t="str">
        <f>IF(B1059="","",IFERROR(
INDEX('Dados de Entrada'!$K$13:$K$35,MATCH(C1059,'Dados de Entrada'!$J$13:$J$35,0)),
INDEX('Dados de Entrada'!$K$13:$K$35,MATCH(C1059,'Dados de Entrada'!$J$13:$J$35,1))+
(C1059-INDEX('Dados de Entrada'!$J$13:$J$35,MATCH(C1059,'Dados de Entrada'!$J$13:$J$35,1)))*
(INDEX('Dados de Entrada'!$K$13:$K$35,MATCH(C1059,'Dados de Entrada'!$J$13:$J$35,1)+1)-INDEX('Dados de Entrada'!$K$13:$K$35,MATCH(C1059,'Dados de Entrada'!$J$13:$J$35,1)))/
(INDEX('Dados de Entrada'!$J$13:$J$35,MATCH(C1059,'Dados de Entrada'!$J$13:$J$35,1)+1)-INDEX('Dados de Entrada'!$J$13:$J$35,MATCH(C1059,'Dados de Entrada'!$J$13:$J$35,1)))
))</f>
        <v/>
      </c>
      <c r="E1059" s="101" t="str">
        <f>IF(B1059="","",('Dados de Entrada'!O1049/'Dados de Entrada'!$Q$6)*'Dados de Entrada'!$L$4)</f>
        <v/>
      </c>
      <c r="F1059" s="101" t="str">
        <f t="shared" si="89"/>
        <v/>
      </c>
      <c r="G1059" s="101" t="str">
        <f>IF(B1059="","",VLOOKUP(MONTH(B1059),Retiradas!$P$3:$S$14,3,FALSE))</f>
        <v/>
      </c>
      <c r="H1059" s="137" t="str">
        <f>IF(B1059="","",(VLOOKUP(MONTH(B1059),Evaporação!$D$5:$F$16,3,FALSE)/(1000*3600*24*VLOOKUP(MONTH(B1059),'Dados de Entrada'!$T$11:$V$22,3,FALSE)))*Simulação!D1059)</f>
        <v/>
      </c>
      <c r="I1059" s="146"/>
      <c r="J1059" s="138" t="str">
        <f>IF(B1059="","",(E1059+I1059-F1059-G1059-H1059)*3600*24*VLOOKUP(MONTH(B1059),'Dados de Entrada'!$T$11:$V$22,3,FALSE))</f>
        <v/>
      </c>
      <c r="K1059" s="100" t="str">
        <f>IF(B1059="","",IF(J1059+K1058&lt;'Dados de Entrada'!$G$7,IF(Simulação!J1059+K1058&lt;'Dados de Entrada'!$L$7,'Dados de Entrada'!$L$7,J1059+K1058),'Dados de Entrada'!$G$7))</f>
        <v/>
      </c>
      <c r="L1059" s="101" t="str">
        <f>IF(B1059="","",IF(AND(J1059&gt;0,K1059='Dados de Entrada'!$G$7),(J1059/(3600*24*VLOOKUP(MONTH(B1059),'Dados de Entrada'!$T$11:$V$22,3,FALSE))),0))</f>
        <v/>
      </c>
      <c r="M1059" s="26" t="str">
        <f t="shared" si="90"/>
        <v/>
      </c>
      <c r="N1059" s="102" t="str">
        <f>IF(B1059="","",IF(K1059='Dados de Entrada'!$L$7,1,0))</f>
        <v/>
      </c>
      <c r="O1059" s="26" t="str">
        <f t="shared" si="91"/>
        <v/>
      </c>
      <c r="P1059" s="110" t="str">
        <f>IF(B1059="","",'Dados de Entrada'!$L$7)</f>
        <v/>
      </c>
      <c r="Q1059" s="103" t="str">
        <f t="shared" si="92"/>
        <v/>
      </c>
      <c r="U1059" s="18"/>
    </row>
    <row r="1060" spans="1:21" ht="14.25" customHeight="1" x14ac:dyDescent="0.25">
      <c r="A1060" s="18"/>
      <c r="B1060" s="99" t="str">
        <f>IF(AND(YEAR('Dados de Entrada'!N1050)&gt;=$D$18,YEAR('Dados de Entrada'!N1050)&lt;=$D$19),'Dados de Entrada'!N1050,"")</f>
        <v/>
      </c>
      <c r="C1060" s="100" t="str">
        <f t="shared" si="88"/>
        <v/>
      </c>
      <c r="D1060" s="97" t="str">
        <f>IF(B1060="","",IFERROR(
INDEX('Dados de Entrada'!$K$13:$K$35,MATCH(C1060,'Dados de Entrada'!$J$13:$J$35,0)),
INDEX('Dados de Entrada'!$K$13:$K$35,MATCH(C1060,'Dados de Entrada'!$J$13:$J$35,1))+
(C1060-INDEX('Dados de Entrada'!$J$13:$J$35,MATCH(C1060,'Dados de Entrada'!$J$13:$J$35,1)))*
(INDEX('Dados de Entrada'!$K$13:$K$35,MATCH(C1060,'Dados de Entrada'!$J$13:$J$35,1)+1)-INDEX('Dados de Entrada'!$K$13:$K$35,MATCH(C1060,'Dados de Entrada'!$J$13:$J$35,1)))/
(INDEX('Dados de Entrada'!$J$13:$J$35,MATCH(C1060,'Dados de Entrada'!$J$13:$J$35,1)+1)-INDEX('Dados de Entrada'!$J$13:$J$35,MATCH(C1060,'Dados de Entrada'!$J$13:$J$35,1)))
))</f>
        <v/>
      </c>
      <c r="E1060" s="101" t="str">
        <f>IF(B1060="","",('Dados de Entrada'!O1050/'Dados de Entrada'!$Q$6)*'Dados de Entrada'!$L$4)</f>
        <v/>
      </c>
      <c r="F1060" s="101" t="str">
        <f t="shared" si="89"/>
        <v/>
      </c>
      <c r="G1060" s="101" t="str">
        <f>IF(B1060="","",VLOOKUP(MONTH(B1060),Retiradas!$P$3:$S$14,3,FALSE))</f>
        <v/>
      </c>
      <c r="H1060" s="137" t="str">
        <f>IF(B1060="","",(VLOOKUP(MONTH(B1060),Evaporação!$D$5:$F$16,3,FALSE)/(1000*3600*24*VLOOKUP(MONTH(B1060),'Dados de Entrada'!$T$11:$V$22,3,FALSE)))*Simulação!D1060)</f>
        <v/>
      </c>
      <c r="I1060" s="146"/>
      <c r="J1060" s="138" t="str">
        <f>IF(B1060="","",(E1060+I1060-F1060-G1060-H1060)*3600*24*VLOOKUP(MONTH(B1060),'Dados de Entrada'!$T$11:$V$22,3,FALSE))</f>
        <v/>
      </c>
      <c r="K1060" s="100" t="str">
        <f>IF(B1060="","",IF(J1060+K1059&lt;'Dados de Entrada'!$G$7,IF(Simulação!J1060+K1059&lt;'Dados de Entrada'!$L$7,'Dados de Entrada'!$L$7,J1060+K1059),'Dados de Entrada'!$G$7))</f>
        <v/>
      </c>
      <c r="L1060" s="101" t="str">
        <f>IF(B1060="","",IF(AND(J1060&gt;0,K1060='Dados de Entrada'!$G$7),(J1060/(3600*24*VLOOKUP(MONTH(B1060),'Dados de Entrada'!$T$11:$V$22,3,FALSE))),0))</f>
        <v/>
      </c>
      <c r="M1060" s="26" t="str">
        <f t="shared" si="90"/>
        <v/>
      </c>
      <c r="N1060" s="102" t="str">
        <f>IF(B1060="","",IF(K1060='Dados de Entrada'!$L$7,1,0))</f>
        <v/>
      </c>
      <c r="O1060" s="26" t="str">
        <f t="shared" si="91"/>
        <v/>
      </c>
      <c r="P1060" s="110" t="str">
        <f>IF(B1060="","",'Dados de Entrada'!$L$7)</f>
        <v/>
      </c>
      <c r="Q1060" s="103" t="str">
        <f t="shared" si="92"/>
        <v/>
      </c>
      <c r="U1060" s="18"/>
    </row>
    <row r="1061" spans="1:21" ht="14.25" customHeight="1" x14ac:dyDescent="0.25">
      <c r="A1061" s="18"/>
      <c r="B1061" s="99" t="str">
        <f>IF(AND(YEAR('Dados de Entrada'!N1051)&gt;=$D$18,YEAR('Dados de Entrada'!N1051)&lt;=$D$19),'Dados de Entrada'!N1051,"")</f>
        <v/>
      </c>
      <c r="C1061" s="100" t="str">
        <f t="shared" si="88"/>
        <v/>
      </c>
      <c r="D1061" s="97" t="str">
        <f>IF(B1061="","",IFERROR(
INDEX('Dados de Entrada'!$K$13:$K$35,MATCH(C1061,'Dados de Entrada'!$J$13:$J$35,0)),
INDEX('Dados de Entrada'!$K$13:$K$35,MATCH(C1061,'Dados de Entrada'!$J$13:$J$35,1))+
(C1061-INDEX('Dados de Entrada'!$J$13:$J$35,MATCH(C1061,'Dados de Entrada'!$J$13:$J$35,1)))*
(INDEX('Dados de Entrada'!$K$13:$K$35,MATCH(C1061,'Dados de Entrada'!$J$13:$J$35,1)+1)-INDEX('Dados de Entrada'!$K$13:$K$35,MATCH(C1061,'Dados de Entrada'!$J$13:$J$35,1)))/
(INDEX('Dados de Entrada'!$J$13:$J$35,MATCH(C1061,'Dados de Entrada'!$J$13:$J$35,1)+1)-INDEX('Dados de Entrada'!$J$13:$J$35,MATCH(C1061,'Dados de Entrada'!$J$13:$J$35,1)))
))</f>
        <v/>
      </c>
      <c r="E1061" s="101" t="str">
        <f>IF(B1061="","",('Dados de Entrada'!O1051/'Dados de Entrada'!$Q$6)*'Dados de Entrada'!$L$4)</f>
        <v/>
      </c>
      <c r="F1061" s="101" t="str">
        <f t="shared" si="89"/>
        <v/>
      </c>
      <c r="G1061" s="101" t="str">
        <f>IF(B1061="","",VLOOKUP(MONTH(B1061),Retiradas!$P$3:$S$14,3,FALSE))</f>
        <v/>
      </c>
      <c r="H1061" s="137" t="str">
        <f>IF(B1061="","",(VLOOKUP(MONTH(B1061),Evaporação!$D$5:$F$16,3,FALSE)/(1000*3600*24*VLOOKUP(MONTH(B1061),'Dados de Entrada'!$T$11:$V$22,3,FALSE)))*Simulação!D1061)</f>
        <v/>
      </c>
      <c r="I1061" s="146"/>
      <c r="J1061" s="138" t="str">
        <f>IF(B1061="","",(E1061+I1061-F1061-G1061-H1061)*3600*24*VLOOKUP(MONTH(B1061),'Dados de Entrada'!$T$11:$V$22,3,FALSE))</f>
        <v/>
      </c>
      <c r="K1061" s="100" t="str">
        <f>IF(B1061="","",IF(J1061+K1060&lt;'Dados de Entrada'!$G$7,IF(Simulação!J1061+K1060&lt;'Dados de Entrada'!$L$7,'Dados de Entrada'!$L$7,J1061+K1060),'Dados de Entrada'!$G$7))</f>
        <v/>
      </c>
      <c r="L1061" s="101" t="str">
        <f>IF(B1061="","",IF(AND(J1061&gt;0,K1061='Dados de Entrada'!$G$7),(J1061/(3600*24*VLOOKUP(MONTH(B1061),'Dados de Entrada'!$T$11:$V$22,3,FALSE))),0))</f>
        <v/>
      </c>
      <c r="M1061" s="26" t="str">
        <f t="shared" si="90"/>
        <v/>
      </c>
      <c r="N1061" s="102" t="str">
        <f>IF(B1061="","",IF(K1061='Dados de Entrada'!$L$7,1,0))</f>
        <v/>
      </c>
      <c r="O1061" s="26" t="str">
        <f t="shared" si="91"/>
        <v/>
      </c>
      <c r="P1061" s="110" t="str">
        <f>IF(B1061="","",'Dados de Entrada'!$L$7)</f>
        <v/>
      </c>
      <c r="Q1061" s="103" t="str">
        <f t="shared" si="92"/>
        <v/>
      </c>
      <c r="U1061" s="18"/>
    </row>
    <row r="1062" spans="1:21" ht="14.25" customHeight="1" x14ac:dyDescent="0.25">
      <c r="A1062" s="18"/>
      <c r="B1062" s="99" t="str">
        <f>IF(AND(YEAR('Dados de Entrada'!N1052)&gt;=$D$18,YEAR('Dados de Entrada'!N1052)&lt;=$D$19),'Dados de Entrada'!N1052,"")</f>
        <v/>
      </c>
      <c r="C1062" s="100" t="str">
        <f t="shared" si="88"/>
        <v/>
      </c>
      <c r="D1062" s="97" t="str">
        <f>IF(B1062="","",IFERROR(
INDEX('Dados de Entrada'!$K$13:$K$35,MATCH(C1062,'Dados de Entrada'!$J$13:$J$35,0)),
INDEX('Dados de Entrada'!$K$13:$K$35,MATCH(C1062,'Dados de Entrada'!$J$13:$J$35,1))+
(C1062-INDEX('Dados de Entrada'!$J$13:$J$35,MATCH(C1062,'Dados de Entrada'!$J$13:$J$35,1)))*
(INDEX('Dados de Entrada'!$K$13:$K$35,MATCH(C1062,'Dados de Entrada'!$J$13:$J$35,1)+1)-INDEX('Dados de Entrada'!$K$13:$K$35,MATCH(C1062,'Dados de Entrada'!$J$13:$J$35,1)))/
(INDEX('Dados de Entrada'!$J$13:$J$35,MATCH(C1062,'Dados de Entrada'!$J$13:$J$35,1)+1)-INDEX('Dados de Entrada'!$J$13:$J$35,MATCH(C1062,'Dados de Entrada'!$J$13:$J$35,1)))
))</f>
        <v/>
      </c>
      <c r="E1062" s="101" t="str">
        <f>IF(B1062="","",('Dados de Entrada'!O1052/'Dados de Entrada'!$Q$6)*'Dados de Entrada'!$L$4)</f>
        <v/>
      </c>
      <c r="F1062" s="101" t="str">
        <f t="shared" si="89"/>
        <v/>
      </c>
      <c r="G1062" s="101" t="str">
        <f>IF(B1062="","",VLOOKUP(MONTH(B1062),Retiradas!$P$3:$S$14,3,FALSE))</f>
        <v/>
      </c>
      <c r="H1062" s="137" t="str">
        <f>IF(B1062="","",(VLOOKUP(MONTH(B1062),Evaporação!$D$5:$F$16,3,FALSE)/(1000*3600*24*VLOOKUP(MONTH(B1062),'Dados de Entrada'!$T$11:$V$22,3,FALSE)))*Simulação!D1062)</f>
        <v/>
      </c>
      <c r="I1062" s="146"/>
      <c r="J1062" s="138" t="str">
        <f>IF(B1062="","",(E1062+I1062-F1062-G1062-H1062)*3600*24*VLOOKUP(MONTH(B1062),'Dados de Entrada'!$T$11:$V$22,3,FALSE))</f>
        <v/>
      </c>
      <c r="K1062" s="100" t="str">
        <f>IF(B1062="","",IF(J1062+K1061&lt;'Dados de Entrada'!$G$7,IF(Simulação!J1062+K1061&lt;'Dados de Entrada'!$L$7,'Dados de Entrada'!$L$7,J1062+K1061),'Dados de Entrada'!$G$7))</f>
        <v/>
      </c>
      <c r="L1062" s="101" t="str">
        <f>IF(B1062="","",IF(AND(J1062&gt;0,K1062='Dados de Entrada'!$G$7),(J1062/(3600*24*VLOOKUP(MONTH(B1062),'Dados de Entrada'!$T$11:$V$22,3,FALSE))),0))</f>
        <v/>
      </c>
      <c r="M1062" s="26" t="str">
        <f t="shared" si="90"/>
        <v/>
      </c>
      <c r="N1062" s="102" t="str">
        <f>IF(B1062="","",IF(K1062='Dados de Entrada'!$L$7,1,0))</f>
        <v/>
      </c>
      <c r="O1062" s="26" t="str">
        <f t="shared" si="91"/>
        <v/>
      </c>
      <c r="P1062" s="110" t="str">
        <f>IF(B1062="","",'Dados de Entrada'!$L$7)</f>
        <v/>
      </c>
      <c r="Q1062" s="103" t="str">
        <f t="shared" si="92"/>
        <v/>
      </c>
      <c r="U1062" s="18"/>
    </row>
    <row r="1063" spans="1:21" ht="14.25" customHeight="1" x14ac:dyDescent="0.25">
      <c r="A1063" s="18"/>
      <c r="B1063" s="99" t="str">
        <f>IF(AND(YEAR('Dados de Entrada'!N1053)&gt;=$D$18,YEAR('Dados de Entrada'!N1053)&lt;=$D$19),'Dados de Entrada'!N1053,"")</f>
        <v/>
      </c>
      <c r="C1063" s="100" t="str">
        <f t="shared" si="88"/>
        <v/>
      </c>
      <c r="D1063" s="97" t="str">
        <f>IF(B1063="","",IFERROR(
INDEX('Dados de Entrada'!$K$13:$K$35,MATCH(C1063,'Dados de Entrada'!$J$13:$J$35,0)),
INDEX('Dados de Entrada'!$K$13:$K$35,MATCH(C1063,'Dados de Entrada'!$J$13:$J$35,1))+
(C1063-INDEX('Dados de Entrada'!$J$13:$J$35,MATCH(C1063,'Dados de Entrada'!$J$13:$J$35,1)))*
(INDEX('Dados de Entrada'!$K$13:$K$35,MATCH(C1063,'Dados de Entrada'!$J$13:$J$35,1)+1)-INDEX('Dados de Entrada'!$K$13:$K$35,MATCH(C1063,'Dados de Entrada'!$J$13:$J$35,1)))/
(INDEX('Dados de Entrada'!$J$13:$J$35,MATCH(C1063,'Dados de Entrada'!$J$13:$J$35,1)+1)-INDEX('Dados de Entrada'!$J$13:$J$35,MATCH(C1063,'Dados de Entrada'!$J$13:$J$35,1)))
))</f>
        <v/>
      </c>
      <c r="E1063" s="101" t="str">
        <f>IF(B1063="","",('Dados de Entrada'!O1053/'Dados de Entrada'!$Q$6)*'Dados de Entrada'!$L$4)</f>
        <v/>
      </c>
      <c r="F1063" s="101" t="str">
        <f t="shared" si="89"/>
        <v/>
      </c>
      <c r="G1063" s="101" t="str">
        <f>IF(B1063="","",VLOOKUP(MONTH(B1063),Retiradas!$P$3:$S$14,3,FALSE))</f>
        <v/>
      </c>
      <c r="H1063" s="137" t="str">
        <f>IF(B1063="","",(VLOOKUP(MONTH(B1063),Evaporação!$D$5:$F$16,3,FALSE)/(1000*3600*24*VLOOKUP(MONTH(B1063),'Dados de Entrada'!$T$11:$V$22,3,FALSE)))*Simulação!D1063)</f>
        <v/>
      </c>
      <c r="I1063" s="146"/>
      <c r="J1063" s="138" t="str">
        <f>IF(B1063="","",(E1063+I1063-F1063-G1063-H1063)*3600*24*VLOOKUP(MONTH(B1063),'Dados de Entrada'!$T$11:$V$22,3,FALSE))</f>
        <v/>
      </c>
      <c r="K1063" s="100" t="str">
        <f>IF(B1063="","",IF(J1063+K1062&lt;'Dados de Entrada'!$G$7,IF(Simulação!J1063+K1062&lt;'Dados de Entrada'!$L$7,'Dados de Entrada'!$L$7,J1063+K1062),'Dados de Entrada'!$G$7))</f>
        <v/>
      </c>
      <c r="L1063" s="101" t="str">
        <f>IF(B1063="","",IF(AND(J1063&gt;0,K1063='Dados de Entrada'!$G$7),(J1063/(3600*24*VLOOKUP(MONTH(B1063),'Dados de Entrada'!$T$11:$V$22,3,FALSE))),0))</f>
        <v/>
      </c>
      <c r="M1063" s="26" t="str">
        <f t="shared" si="90"/>
        <v/>
      </c>
      <c r="N1063" s="102" t="str">
        <f>IF(B1063="","",IF(K1063='Dados de Entrada'!$L$7,1,0))</f>
        <v/>
      </c>
      <c r="O1063" s="26" t="str">
        <f t="shared" si="91"/>
        <v/>
      </c>
      <c r="P1063" s="110" t="str">
        <f>IF(B1063="","",'Dados de Entrada'!$L$7)</f>
        <v/>
      </c>
      <c r="Q1063" s="103" t="str">
        <f t="shared" si="92"/>
        <v/>
      </c>
      <c r="U1063" s="18"/>
    </row>
    <row r="1064" spans="1:21" ht="14.25" customHeight="1" x14ac:dyDescent="0.25">
      <c r="A1064" s="18"/>
      <c r="B1064" s="99" t="str">
        <f>IF(AND(YEAR('Dados de Entrada'!N1054)&gt;=$D$18,YEAR('Dados de Entrada'!N1054)&lt;=$D$19),'Dados de Entrada'!N1054,"")</f>
        <v/>
      </c>
      <c r="C1064" s="100" t="str">
        <f t="shared" si="88"/>
        <v/>
      </c>
      <c r="D1064" s="97" t="str">
        <f>IF(B1064="","",IFERROR(
INDEX('Dados de Entrada'!$K$13:$K$35,MATCH(C1064,'Dados de Entrada'!$J$13:$J$35,0)),
INDEX('Dados de Entrada'!$K$13:$K$35,MATCH(C1064,'Dados de Entrada'!$J$13:$J$35,1))+
(C1064-INDEX('Dados de Entrada'!$J$13:$J$35,MATCH(C1064,'Dados de Entrada'!$J$13:$J$35,1)))*
(INDEX('Dados de Entrada'!$K$13:$K$35,MATCH(C1064,'Dados de Entrada'!$J$13:$J$35,1)+1)-INDEX('Dados de Entrada'!$K$13:$K$35,MATCH(C1064,'Dados de Entrada'!$J$13:$J$35,1)))/
(INDEX('Dados de Entrada'!$J$13:$J$35,MATCH(C1064,'Dados de Entrada'!$J$13:$J$35,1)+1)-INDEX('Dados de Entrada'!$J$13:$J$35,MATCH(C1064,'Dados de Entrada'!$J$13:$J$35,1)))
))</f>
        <v/>
      </c>
      <c r="E1064" s="101" t="str">
        <f>IF(B1064="","",('Dados de Entrada'!O1054/'Dados de Entrada'!$Q$6)*'Dados de Entrada'!$L$4)</f>
        <v/>
      </c>
      <c r="F1064" s="101" t="str">
        <f t="shared" si="89"/>
        <v/>
      </c>
      <c r="G1064" s="101" t="str">
        <f>IF(B1064="","",VLOOKUP(MONTH(B1064),Retiradas!$P$3:$S$14,3,FALSE))</f>
        <v/>
      </c>
      <c r="H1064" s="137" t="str">
        <f>IF(B1064="","",(VLOOKUP(MONTH(B1064),Evaporação!$D$5:$F$16,3,FALSE)/(1000*3600*24*VLOOKUP(MONTH(B1064),'Dados de Entrada'!$T$11:$V$22,3,FALSE)))*Simulação!D1064)</f>
        <v/>
      </c>
      <c r="I1064" s="146"/>
      <c r="J1064" s="138" t="str">
        <f>IF(B1064="","",(E1064+I1064-F1064-G1064-H1064)*3600*24*VLOOKUP(MONTH(B1064),'Dados de Entrada'!$T$11:$V$22,3,FALSE))</f>
        <v/>
      </c>
      <c r="K1064" s="100" t="str">
        <f>IF(B1064="","",IF(J1064+K1063&lt;'Dados de Entrada'!$G$7,IF(Simulação!J1064+K1063&lt;'Dados de Entrada'!$L$7,'Dados de Entrada'!$L$7,J1064+K1063),'Dados de Entrada'!$G$7))</f>
        <v/>
      </c>
      <c r="L1064" s="101" t="str">
        <f>IF(B1064="","",IF(AND(J1064&gt;0,K1064='Dados de Entrada'!$G$7),(J1064/(3600*24*VLOOKUP(MONTH(B1064),'Dados de Entrada'!$T$11:$V$22,3,FALSE))),0))</f>
        <v/>
      </c>
      <c r="M1064" s="26" t="str">
        <f t="shared" si="90"/>
        <v/>
      </c>
      <c r="N1064" s="102" t="str">
        <f>IF(B1064="","",IF(K1064='Dados de Entrada'!$L$7,1,0))</f>
        <v/>
      </c>
      <c r="O1064" s="26" t="str">
        <f t="shared" si="91"/>
        <v/>
      </c>
      <c r="P1064" s="110" t="str">
        <f>IF(B1064="","",'Dados de Entrada'!$L$7)</f>
        <v/>
      </c>
      <c r="Q1064" s="103" t="str">
        <f t="shared" si="92"/>
        <v/>
      </c>
      <c r="U1064" s="18"/>
    </row>
    <row r="1065" spans="1:21" ht="14.25" customHeight="1" x14ac:dyDescent="0.25">
      <c r="A1065" s="18"/>
      <c r="B1065" s="99" t="str">
        <f>IF(AND(YEAR('Dados de Entrada'!N1055)&gt;=$D$18,YEAR('Dados de Entrada'!N1055)&lt;=$D$19),'Dados de Entrada'!N1055,"")</f>
        <v/>
      </c>
      <c r="C1065" s="100" t="str">
        <f t="shared" si="88"/>
        <v/>
      </c>
      <c r="D1065" s="97" t="str">
        <f>IF(B1065="","",IFERROR(
INDEX('Dados de Entrada'!$K$13:$K$35,MATCH(C1065,'Dados de Entrada'!$J$13:$J$35,0)),
INDEX('Dados de Entrada'!$K$13:$K$35,MATCH(C1065,'Dados de Entrada'!$J$13:$J$35,1))+
(C1065-INDEX('Dados de Entrada'!$J$13:$J$35,MATCH(C1065,'Dados de Entrada'!$J$13:$J$35,1)))*
(INDEX('Dados de Entrada'!$K$13:$K$35,MATCH(C1065,'Dados de Entrada'!$J$13:$J$35,1)+1)-INDEX('Dados de Entrada'!$K$13:$K$35,MATCH(C1065,'Dados de Entrada'!$J$13:$J$35,1)))/
(INDEX('Dados de Entrada'!$J$13:$J$35,MATCH(C1065,'Dados de Entrada'!$J$13:$J$35,1)+1)-INDEX('Dados de Entrada'!$J$13:$J$35,MATCH(C1065,'Dados de Entrada'!$J$13:$J$35,1)))
))</f>
        <v/>
      </c>
      <c r="E1065" s="101" t="str">
        <f>IF(B1065="","",('Dados de Entrada'!O1055/'Dados de Entrada'!$Q$6)*'Dados de Entrada'!$L$4)</f>
        <v/>
      </c>
      <c r="F1065" s="101" t="str">
        <f t="shared" si="89"/>
        <v/>
      </c>
      <c r="G1065" s="101" t="str">
        <f>IF(B1065="","",VLOOKUP(MONTH(B1065),Retiradas!$P$3:$S$14,3,FALSE))</f>
        <v/>
      </c>
      <c r="H1065" s="137" t="str">
        <f>IF(B1065="","",(VLOOKUP(MONTH(B1065),Evaporação!$D$5:$F$16,3,FALSE)/(1000*3600*24*VLOOKUP(MONTH(B1065),'Dados de Entrada'!$T$11:$V$22,3,FALSE)))*Simulação!D1065)</f>
        <v/>
      </c>
      <c r="I1065" s="146"/>
      <c r="J1065" s="138" t="str">
        <f>IF(B1065="","",(E1065+I1065-F1065-G1065-H1065)*3600*24*VLOOKUP(MONTH(B1065),'Dados de Entrada'!$T$11:$V$22,3,FALSE))</f>
        <v/>
      </c>
      <c r="K1065" s="100" t="str">
        <f>IF(B1065="","",IF(J1065+K1064&lt;'Dados de Entrada'!$G$7,IF(Simulação!J1065+K1064&lt;'Dados de Entrada'!$L$7,'Dados de Entrada'!$L$7,J1065+K1064),'Dados de Entrada'!$G$7))</f>
        <v/>
      </c>
      <c r="L1065" s="101" t="str">
        <f>IF(B1065="","",IF(AND(J1065&gt;0,K1065='Dados de Entrada'!$G$7),(J1065/(3600*24*VLOOKUP(MONTH(B1065),'Dados de Entrada'!$T$11:$V$22,3,FALSE))),0))</f>
        <v/>
      </c>
      <c r="M1065" s="26" t="str">
        <f t="shared" si="90"/>
        <v/>
      </c>
      <c r="N1065" s="102" t="str">
        <f>IF(B1065="","",IF(K1065='Dados de Entrada'!$L$7,1,0))</f>
        <v/>
      </c>
      <c r="O1065" s="26" t="str">
        <f t="shared" si="91"/>
        <v/>
      </c>
      <c r="P1065" s="110" t="str">
        <f>IF(B1065="","",'Dados de Entrada'!$L$7)</f>
        <v/>
      </c>
      <c r="Q1065" s="103" t="str">
        <f t="shared" si="92"/>
        <v/>
      </c>
      <c r="U1065" s="18"/>
    </row>
    <row r="1066" spans="1:21" ht="14.25" customHeight="1" x14ac:dyDescent="0.25">
      <c r="A1066" s="18"/>
      <c r="B1066" s="99" t="str">
        <f>IF(AND(YEAR('Dados de Entrada'!N1056)&gt;=$D$18,YEAR('Dados de Entrada'!N1056)&lt;=$D$19),'Dados de Entrada'!N1056,"")</f>
        <v/>
      </c>
      <c r="C1066" s="100" t="str">
        <f t="shared" si="88"/>
        <v/>
      </c>
      <c r="D1066" s="97" t="str">
        <f>IF(B1066="","",IFERROR(
INDEX('Dados de Entrada'!$K$13:$K$35,MATCH(C1066,'Dados de Entrada'!$J$13:$J$35,0)),
INDEX('Dados de Entrada'!$K$13:$K$35,MATCH(C1066,'Dados de Entrada'!$J$13:$J$35,1))+
(C1066-INDEX('Dados de Entrada'!$J$13:$J$35,MATCH(C1066,'Dados de Entrada'!$J$13:$J$35,1)))*
(INDEX('Dados de Entrada'!$K$13:$K$35,MATCH(C1066,'Dados de Entrada'!$J$13:$J$35,1)+1)-INDEX('Dados de Entrada'!$K$13:$K$35,MATCH(C1066,'Dados de Entrada'!$J$13:$J$35,1)))/
(INDEX('Dados de Entrada'!$J$13:$J$35,MATCH(C1066,'Dados de Entrada'!$J$13:$J$35,1)+1)-INDEX('Dados de Entrada'!$J$13:$J$35,MATCH(C1066,'Dados de Entrada'!$J$13:$J$35,1)))
))</f>
        <v/>
      </c>
      <c r="E1066" s="101" t="str">
        <f>IF(B1066="","",('Dados de Entrada'!O1056/'Dados de Entrada'!$Q$6)*'Dados de Entrada'!$L$4)</f>
        <v/>
      </c>
      <c r="F1066" s="101" t="str">
        <f t="shared" si="89"/>
        <v/>
      </c>
      <c r="G1066" s="101" t="str">
        <f>IF(B1066="","",VLOOKUP(MONTH(B1066),Retiradas!$P$3:$S$14,3,FALSE))</f>
        <v/>
      </c>
      <c r="H1066" s="137" t="str">
        <f>IF(B1066="","",(VLOOKUP(MONTH(B1066),Evaporação!$D$5:$F$16,3,FALSE)/(1000*3600*24*VLOOKUP(MONTH(B1066),'Dados de Entrada'!$T$11:$V$22,3,FALSE)))*Simulação!D1066)</f>
        <v/>
      </c>
      <c r="I1066" s="146"/>
      <c r="J1066" s="138" t="str">
        <f>IF(B1066="","",(E1066+I1066-F1066-G1066-H1066)*3600*24*VLOOKUP(MONTH(B1066),'Dados de Entrada'!$T$11:$V$22,3,FALSE))</f>
        <v/>
      </c>
      <c r="K1066" s="100" t="str">
        <f>IF(B1066="","",IF(J1066+K1065&lt;'Dados de Entrada'!$G$7,IF(Simulação!J1066+K1065&lt;'Dados de Entrada'!$L$7,'Dados de Entrada'!$L$7,J1066+K1065),'Dados de Entrada'!$G$7))</f>
        <v/>
      </c>
      <c r="L1066" s="101" t="str">
        <f>IF(B1066="","",IF(AND(J1066&gt;0,K1066='Dados de Entrada'!$G$7),(J1066/(3600*24*VLOOKUP(MONTH(B1066),'Dados de Entrada'!$T$11:$V$22,3,FALSE))),0))</f>
        <v/>
      </c>
      <c r="M1066" s="26" t="str">
        <f t="shared" si="90"/>
        <v/>
      </c>
      <c r="N1066" s="102" t="str">
        <f>IF(B1066="","",IF(K1066='Dados de Entrada'!$L$7,1,0))</f>
        <v/>
      </c>
      <c r="O1066" s="26" t="str">
        <f t="shared" si="91"/>
        <v/>
      </c>
      <c r="P1066" s="110" t="str">
        <f>IF(B1066="","",'Dados de Entrada'!$L$7)</f>
        <v/>
      </c>
      <c r="Q1066" s="103" t="str">
        <f t="shared" si="92"/>
        <v/>
      </c>
      <c r="U1066" s="18"/>
    </row>
    <row r="1067" spans="1:21" ht="14.25" customHeight="1" x14ac:dyDescent="0.25">
      <c r="A1067" s="18"/>
      <c r="B1067" s="99" t="str">
        <f>IF(AND(YEAR('Dados de Entrada'!N1057)&gt;=$D$18,YEAR('Dados de Entrada'!N1057)&lt;=$D$19),'Dados de Entrada'!N1057,"")</f>
        <v/>
      </c>
      <c r="C1067" s="100" t="str">
        <f t="shared" si="88"/>
        <v/>
      </c>
      <c r="D1067" s="97" t="str">
        <f>IF(B1067="","",IFERROR(
INDEX('Dados de Entrada'!$K$13:$K$35,MATCH(C1067,'Dados de Entrada'!$J$13:$J$35,0)),
INDEX('Dados de Entrada'!$K$13:$K$35,MATCH(C1067,'Dados de Entrada'!$J$13:$J$35,1))+
(C1067-INDEX('Dados de Entrada'!$J$13:$J$35,MATCH(C1067,'Dados de Entrada'!$J$13:$J$35,1)))*
(INDEX('Dados de Entrada'!$K$13:$K$35,MATCH(C1067,'Dados de Entrada'!$J$13:$J$35,1)+1)-INDEX('Dados de Entrada'!$K$13:$K$35,MATCH(C1067,'Dados de Entrada'!$J$13:$J$35,1)))/
(INDEX('Dados de Entrada'!$J$13:$J$35,MATCH(C1067,'Dados de Entrada'!$J$13:$J$35,1)+1)-INDEX('Dados de Entrada'!$J$13:$J$35,MATCH(C1067,'Dados de Entrada'!$J$13:$J$35,1)))
))</f>
        <v/>
      </c>
      <c r="E1067" s="101" t="str">
        <f>IF(B1067="","",('Dados de Entrada'!O1057/'Dados de Entrada'!$Q$6)*'Dados de Entrada'!$L$4)</f>
        <v/>
      </c>
      <c r="F1067" s="101" t="str">
        <f t="shared" si="89"/>
        <v/>
      </c>
      <c r="G1067" s="101" t="str">
        <f>IF(B1067="","",VLOOKUP(MONTH(B1067),Retiradas!$P$3:$S$14,3,FALSE))</f>
        <v/>
      </c>
      <c r="H1067" s="137" t="str">
        <f>IF(B1067="","",(VLOOKUP(MONTH(B1067),Evaporação!$D$5:$F$16,3,FALSE)/(1000*3600*24*VLOOKUP(MONTH(B1067),'Dados de Entrada'!$T$11:$V$22,3,FALSE)))*Simulação!D1067)</f>
        <v/>
      </c>
      <c r="I1067" s="146"/>
      <c r="J1067" s="138" t="str">
        <f>IF(B1067="","",(E1067+I1067-F1067-G1067-H1067)*3600*24*VLOOKUP(MONTH(B1067),'Dados de Entrada'!$T$11:$V$22,3,FALSE))</f>
        <v/>
      </c>
      <c r="K1067" s="100" t="str">
        <f>IF(B1067="","",IF(J1067+K1066&lt;'Dados de Entrada'!$G$7,IF(Simulação!J1067+K1066&lt;'Dados de Entrada'!$L$7,'Dados de Entrada'!$L$7,J1067+K1066),'Dados de Entrada'!$G$7))</f>
        <v/>
      </c>
      <c r="L1067" s="101" t="str">
        <f>IF(B1067="","",IF(AND(J1067&gt;0,K1067='Dados de Entrada'!$G$7),(J1067/(3600*24*VLOOKUP(MONTH(B1067),'Dados de Entrada'!$T$11:$V$22,3,FALSE))),0))</f>
        <v/>
      </c>
      <c r="M1067" s="26" t="str">
        <f t="shared" si="90"/>
        <v/>
      </c>
      <c r="N1067" s="102" t="str">
        <f>IF(B1067="","",IF(K1067='Dados de Entrada'!$L$7,1,0))</f>
        <v/>
      </c>
      <c r="O1067" s="26" t="str">
        <f t="shared" si="91"/>
        <v/>
      </c>
      <c r="P1067" s="110" t="str">
        <f>IF(B1067="","",'Dados de Entrada'!$L$7)</f>
        <v/>
      </c>
      <c r="Q1067" s="103" t="str">
        <f t="shared" si="92"/>
        <v/>
      </c>
      <c r="U1067" s="18"/>
    </row>
    <row r="1068" spans="1:21" ht="14.25" customHeight="1" x14ac:dyDescent="0.25">
      <c r="A1068" s="18"/>
      <c r="B1068" s="99" t="str">
        <f>IF(AND(YEAR('Dados de Entrada'!N1058)&gt;=$D$18,YEAR('Dados de Entrada'!N1058)&lt;=$D$19),'Dados de Entrada'!N1058,"")</f>
        <v/>
      </c>
      <c r="C1068" s="100" t="str">
        <f t="shared" si="88"/>
        <v/>
      </c>
      <c r="D1068" s="97" t="str">
        <f>IF(B1068="","",IFERROR(
INDEX('Dados de Entrada'!$K$13:$K$35,MATCH(C1068,'Dados de Entrada'!$J$13:$J$35,0)),
INDEX('Dados de Entrada'!$K$13:$K$35,MATCH(C1068,'Dados de Entrada'!$J$13:$J$35,1))+
(C1068-INDEX('Dados de Entrada'!$J$13:$J$35,MATCH(C1068,'Dados de Entrada'!$J$13:$J$35,1)))*
(INDEX('Dados de Entrada'!$K$13:$K$35,MATCH(C1068,'Dados de Entrada'!$J$13:$J$35,1)+1)-INDEX('Dados de Entrada'!$K$13:$K$35,MATCH(C1068,'Dados de Entrada'!$J$13:$J$35,1)))/
(INDEX('Dados de Entrada'!$J$13:$J$35,MATCH(C1068,'Dados de Entrada'!$J$13:$J$35,1)+1)-INDEX('Dados de Entrada'!$J$13:$J$35,MATCH(C1068,'Dados de Entrada'!$J$13:$J$35,1)))
))</f>
        <v/>
      </c>
      <c r="E1068" s="101" t="str">
        <f>IF(B1068="","",('Dados de Entrada'!O1058/'Dados de Entrada'!$Q$6)*'Dados de Entrada'!$L$4)</f>
        <v/>
      </c>
      <c r="F1068" s="101" t="str">
        <f t="shared" si="89"/>
        <v/>
      </c>
      <c r="G1068" s="101" t="str">
        <f>IF(B1068="","",VLOOKUP(MONTH(B1068),Retiradas!$P$3:$S$14,3,FALSE))</f>
        <v/>
      </c>
      <c r="H1068" s="137" t="str">
        <f>IF(B1068="","",(VLOOKUP(MONTH(B1068),Evaporação!$D$5:$F$16,3,FALSE)/(1000*3600*24*VLOOKUP(MONTH(B1068),'Dados de Entrada'!$T$11:$V$22,3,FALSE)))*Simulação!D1068)</f>
        <v/>
      </c>
      <c r="I1068" s="146"/>
      <c r="J1068" s="138" t="str">
        <f>IF(B1068="","",(E1068+I1068-F1068-G1068-H1068)*3600*24*VLOOKUP(MONTH(B1068),'Dados de Entrada'!$T$11:$V$22,3,FALSE))</f>
        <v/>
      </c>
      <c r="K1068" s="100" t="str">
        <f>IF(B1068="","",IF(J1068+K1067&lt;'Dados de Entrada'!$G$7,IF(Simulação!J1068+K1067&lt;'Dados de Entrada'!$L$7,'Dados de Entrada'!$L$7,J1068+K1067),'Dados de Entrada'!$G$7))</f>
        <v/>
      </c>
      <c r="L1068" s="101" t="str">
        <f>IF(B1068="","",IF(AND(J1068&gt;0,K1068='Dados de Entrada'!$G$7),(J1068/(3600*24*VLOOKUP(MONTH(B1068),'Dados de Entrada'!$T$11:$V$22,3,FALSE))),0))</f>
        <v/>
      </c>
      <c r="M1068" s="26" t="str">
        <f t="shared" si="90"/>
        <v/>
      </c>
      <c r="N1068" s="102" t="str">
        <f>IF(B1068="","",IF(K1068='Dados de Entrada'!$L$7,1,0))</f>
        <v/>
      </c>
      <c r="O1068" s="26" t="str">
        <f t="shared" si="91"/>
        <v/>
      </c>
      <c r="P1068" s="110" t="str">
        <f>IF(B1068="","",'Dados de Entrada'!$L$7)</f>
        <v/>
      </c>
      <c r="Q1068" s="103" t="str">
        <f t="shared" si="92"/>
        <v/>
      </c>
      <c r="U1068" s="18"/>
    </row>
    <row r="1069" spans="1:21" ht="14.25" customHeight="1" x14ac:dyDescent="0.25">
      <c r="A1069" s="18"/>
      <c r="B1069" s="99" t="str">
        <f>IF(AND(YEAR('Dados de Entrada'!N1059)&gt;=$D$18,YEAR('Dados de Entrada'!N1059)&lt;=$D$19),'Dados de Entrada'!N1059,"")</f>
        <v/>
      </c>
      <c r="C1069" s="100" t="str">
        <f t="shared" si="88"/>
        <v/>
      </c>
      <c r="D1069" s="97" t="str">
        <f>IF(B1069="","",IFERROR(
INDEX('Dados de Entrada'!$K$13:$K$35,MATCH(C1069,'Dados de Entrada'!$J$13:$J$35,0)),
INDEX('Dados de Entrada'!$K$13:$K$35,MATCH(C1069,'Dados de Entrada'!$J$13:$J$35,1))+
(C1069-INDEX('Dados de Entrada'!$J$13:$J$35,MATCH(C1069,'Dados de Entrada'!$J$13:$J$35,1)))*
(INDEX('Dados de Entrada'!$K$13:$K$35,MATCH(C1069,'Dados de Entrada'!$J$13:$J$35,1)+1)-INDEX('Dados de Entrada'!$K$13:$K$35,MATCH(C1069,'Dados de Entrada'!$J$13:$J$35,1)))/
(INDEX('Dados de Entrada'!$J$13:$J$35,MATCH(C1069,'Dados de Entrada'!$J$13:$J$35,1)+1)-INDEX('Dados de Entrada'!$J$13:$J$35,MATCH(C1069,'Dados de Entrada'!$J$13:$J$35,1)))
))</f>
        <v/>
      </c>
      <c r="E1069" s="101" t="str">
        <f>IF(B1069="","",('Dados de Entrada'!O1059/'Dados de Entrada'!$Q$6)*'Dados de Entrada'!$L$4)</f>
        <v/>
      </c>
      <c r="F1069" s="101" t="str">
        <f t="shared" si="89"/>
        <v/>
      </c>
      <c r="G1069" s="101" t="str">
        <f>IF(B1069="","",VLOOKUP(MONTH(B1069),Retiradas!$P$3:$S$14,3,FALSE))</f>
        <v/>
      </c>
      <c r="H1069" s="137" t="str">
        <f>IF(B1069="","",(VLOOKUP(MONTH(B1069),Evaporação!$D$5:$F$16,3,FALSE)/(1000*3600*24*VLOOKUP(MONTH(B1069),'Dados de Entrada'!$T$11:$V$22,3,FALSE)))*Simulação!D1069)</f>
        <v/>
      </c>
      <c r="I1069" s="146"/>
      <c r="J1069" s="138" t="str">
        <f>IF(B1069="","",(E1069+I1069-F1069-G1069-H1069)*3600*24*VLOOKUP(MONTH(B1069),'Dados de Entrada'!$T$11:$V$22,3,FALSE))</f>
        <v/>
      </c>
      <c r="K1069" s="100" t="str">
        <f>IF(B1069="","",IF(J1069+K1068&lt;'Dados de Entrada'!$G$7,IF(Simulação!J1069+K1068&lt;'Dados de Entrada'!$L$7,'Dados de Entrada'!$L$7,J1069+K1068),'Dados de Entrada'!$G$7))</f>
        <v/>
      </c>
      <c r="L1069" s="101" t="str">
        <f>IF(B1069="","",IF(AND(J1069&gt;0,K1069='Dados de Entrada'!$G$7),(J1069/(3600*24*VLOOKUP(MONTH(B1069),'Dados de Entrada'!$T$11:$V$22,3,FALSE))),0))</f>
        <v/>
      </c>
      <c r="M1069" s="26" t="str">
        <f t="shared" si="90"/>
        <v/>
      </c>
      <c r="N1069" s="102" t="str">
        <f>IF(B1069="","",IF(K1069='Dados de Entrada'!$L$7,1,0))</f>
        <v/>
      </c>
      <c r="O1069" s="26" t="str">
        <f t="shared" si="91"/>
        <v/>
      </c>
      <c r="P1069" s="110" t="str">
        <f>IF(B1069="","",'Dados de Entrada'!$L$7)</f>
        <v/>
      </c>
      <c r="Q1069" s="103" t="str">
        <f t="shared" si="92"/>
        <v/>
      </c>
      <c r="U1069" s="18"/>
    </row>
    <row r="1070" spans="1:21" ht="14.25" customHeight="1" x14ac:dyDescent="0.25">
      <c r="A1070" s="18"/>
      <c r="B1070" s="99" t="str">
        <f>IF(AND(YEAR('Dados de Entrada'!N1060)&gt;=$D$18,YEAR('Dados de Entrada'!N1060)&lt;=$D$19),'Dados de Entrada'!N1060,"")</f>
        <v/>
      </c>
      <c r="C1070" s="100" t="str">
        <f t="shared" si="88"/>
        <v/>
      </c>
      <c r="D1070" s="97" t="str">
        <f>IF(B1070="","",IFERROR(
INDEX('Dados de Entrada'!$K$13:$K$35,MATCH(C1070,'Dados de Entrada'!$J$13:$J$35,0)),
INDEX('Dados de Entrada'!$K$13:$K$35,MATCH(C1070,'Dados de Entrada'!$J$13:$J$35,1))+
(C1070-INDEX('Dados de Entrada'!$J$13:$J$35,MATCH(C1070,'Dados de Entrada'!$J$13:$J$35,1)))*
(INDEX('Dados de Entrada'!$K$13:$K$35,MATCH(C1070,'Dados de Entrada'!$J$13:$J$35,1)+1)-INDEX('Dados de Entrada'!$K$13:$K$35,MATCH(C1070,'Dados de Entrada'!$J$13:$J$35,1)))/
(INDEX('Dados de Entrada'!$J$13:$J$35,MATCH(C1070,'Dados de Entrada'!$J$13:$J$35,1)+1)-INDEX('Dados de Entrada'!$J$13:$J$35,MATCH(C1070,'Dados de Entrada'!$J$13:$J$35,1)))
))</f>
        <v/>
      </c>
      <c r="E1070" s="101" t="str">
        <f>IF(B1070="","",('Dados de Entrada'!O1060/'Dados de Entrada'!$Q$6)*'Dados de Entrada'!$L$4)</f>
        <v/>
      </c>
      <c r="F1070" s="101" t="str">
        <f t="shared" si="89"/>
        <v/>
      </c>
      <c r="G1070" s="101" t="str">
        <f>IF(B1070="","",VLOOKUP(MONTH(B1070),Retiradas!$P$3:$S$14,3,FALSE))</f>
        <v/>
      </c>
      <c r="H1070" s="137" t="str">
        <f>IF(B1070="","",(VLOOKUP(MONTH(B1070),Evaporação!$D$5:$F$16,3,FALSE)/(1000*3600*24*VLOOKUP(MONTH(B1070),'Dados de Entrada'!$T$11:$V$22,3,FALSE)))*Simulação!D1070)</f>
        <v/>
      </c>
      <c r="I1070" s="146"/>
      <c r="J1070" s="138" t="str">
        <f>IF(B1070="","",(E1070+I1070-F1070-G1070-H1070)*3600*24*VLOOKUP(MONTH(B1070),'Dados de Entrada'!$T$11:$V$22,3,FALSE))</f>
        <v/>
      </c>
      <c r="K1070" s="100" t="str">
        <f>IF(B1070="","",IF(J1070+K1069&lt;'Dados de Entrada'!$G$7,IF(Simulação!J1070+K1069&lt;'Dados de Entrada'!$L$7,'Dados de Entrada'!$L$7,J1070+K1069),'Dados de Entrada'!$G$7))</f>
        <v/>
      </c>
      <c r="L1070" s="101" t="str">
        <f>IF(B1070="","",IF(AND(J1070&gt;0,K1070='Dados de Entrada'!$G$7),(J1070/(3600*24*VLOOKUP(MONTH(B1070),'Dados de Entrada'!$T$11:$V$22,3,FALSE))),0))</f>
        <v/>
      </c>
      <c r="M1070" s="26" t="str">
        <f t="shared" si="90"/>
        <v/>
      </c>
      <c r="N1070" s="102" t="str">
        <f>IF(B1070="","",IF(K1070='Dados de Entrada'!$L$7,1,0))</f>
        <v/>
      </c>
      <c r="O1070" s="26" t="str">
        <f t="shared" si="91"/>
        <v/>
      </c>
      <c r="P1070" s="110" t="str">
        <f>IF(B1070="","",'Dados de Entrada'!$L$7)</f>
        <v/>
      </c>
      <c r="Q1070" s="103" t="str">
        <f t="shared" si="92"/>
        <v/>
      </c>
      <c r="U1070" s="18"/>
    </row>
    <row r="1071" spans="1:21" ht="14.25" customHeight="1" x14ac:dyDescent="0.25">
      <c r="A1071" s="18"/>
      <c r="B1071" s="99" t="str">
        <f>IF(AND(YEAR('Dados de Entrada'!N1061)&gt;=$D$18,YEAR('Dados de Entrada'!N1061)&lt;=$D$19),'Dados de Entrada'!N1061,"")</f>
        <v/>
      </c>
      <c r="C1071" s="100" t="str">
        <f t="shared" si="88"/>
        <v/>
      </c>
      <c r="D1071" s="97" t="str">
        <f>IF(B1071="","",IFERROR(
INDEX('Dados de Entrada'!$K$13:$K$35,MATCH(C1071,'Dados de Entrada'!$J$13:$J$35,0)),
INDEX('Dados de Entrada'!$K$13:$K$35,MATCH(C1071,'Dados de Entrada'!$J$13:$J$35,1))+
(C1071-INDEX('Dados de Entrada'!$J$13:$J$35,MATCH(C1071,'Dados de Entrada'!$J$13:$J$35,1)))*
(INDEX('Dados de Entrada'!$K$13:$K$35,MATCH(C1071,'Dados de Entrada'!$J$13:$J$35,1)+1)-INDEX('Dados de Entrada'!$K$13:$K$35,MATCH(C1071,'Dados de Entrada'!$J$13:$J$35,1)))/
(INDEX('Dados de Entrada'!$J$13:$J$35,MATCH(C1071,'Dados de Entrada'!$J$13:$J$35,1)+1)-INDEX('Dados de Entrada'!$J$13:$J$35,MATCH(C1071,'Dados de Entrada'!$J$13:$J$35,1)))
))</f>
        <v/>
      </c>
      <c r="E1071" s="101" t="str">
        <f>IF(B1071="","",('Dados de Entrada'!O1061/'Dados de Entrada'!$Q$6)*'Dados de Entrada'!$L$4)</f>
        <v/>
      </c>
      <c r="F1071" s="101" t="str">
        <f t="shared" si="89"/>
        <v/>
      </c>
      <c r="G1071" s="101" t="str">
        <f>IF(B1071="","",VLOOKUP(MONTH(B1071),Retiradas!$P$3:$S$14,3,FALSE))</f>
        <v/>
      </c>
      <c r="H1071" s="137" t="str">
        <f>IF(B1071="","",(VLOOKUP(MONTH(B1071),Evaporação!$D$5:$F$16,3,FALSE)/(1000*3600*24*VLOOKUP(MONTH(B1071),'Dados de Entrada'!$T$11:$V$22,3,FALSE)))*Simulação!D1071)</f>
        <v/>
      </c>
      <c r="I1071" s="146"/>
      <c r="J1071" s="138" t="str">
        <f>IF(B1071="","",(E1071+I1071-F1071-G1071-H1071)*3600*24*VLOOKUP(MONTH(B1071),'Dados de Entrada'!$T$11:$V$22,3,FALSE))</f>
        <v/>
      </c>
      <c r="K1071" s="100" t="str">
        <f>IF(B1071="","",IF(J1071+K1070&lt;'Dados de Entrada'!$G$7,IF(Simulação!J1071+K1070&lt;'Dados de Entrada'!$L$7,'Dados de Entrada'!$L$7,J1071+K1070),'Dados de Entrada'!$G$7))</f>
        <v/>
      </c>
      <c r="L1071" s="101" t="str">
        <f>IF(B1071="","",IF(AND(J1071&gt;0,K1071='Dados de Entrada'!$G$7),(J1071/(3600*24*VLOOKUP(MONTH(B1071),'Dados de Entrada'!$T$11:$V$22,3,FALSE))),0))</f>
        <v/>
      </c>
      <c r="M1071" s="26" t="str">
        <f t="shared" si="90"/>
        <v/>
      </c>
      <c r="N1071" s="102" t="str">
        <f>IF(B1071="","",IF(K1071='Dados de Entrada'!$L$7,1,0))</f>
        <v/>
      </c>
      <c r="O1071" s="26" t="str">
        <f t="shared" si="91"/>
        <v/>
      </c>
      <c r="P1071" s="110" t="str">
        <f>IF(B1071="","",'Dados de Entrada'!$L$7)</f>
        <v/>
      </c>
      <c r="Q1071" s="103" t="str">
        <f t="shared" si="92"/>
        <v/>
      </c>
      <c r="U1071" s="18"/>
    </row>
    <row r="1072" spans="1:21" ht="14.25" customHeight="1" x14ac:dyDescent="0.25">
      <c r="A1072" s="18"/>
      <c r="B1072" s="99" t="str">
        <f>IF(AND(YEAR('Dados de Entrada'!N1062)&gt;=$D$18,YEAR('Dados de Entrada'!N1062)&lt;=$D$19),'Dados de Entrada'!N1062,"")</f>
        <v/>
      </c>
      <c r="C1072" s="100" t="str">
        <f t="shared" si="88"/>
        <v/>
      </c>
      <c r="D1072" s="97" t="str">
        <f>IF(B1072="","",IFERROR(
INDEX('Dados de Entrada'!$K$13:$K$35,MATCH(C1072,'Dados de Entrada'!$J$13:$J$35,0)),
INDEX('Dados de Entrada'!$K$13:$K$35,MATCH(C1072,'Dados de Entrada'!$J$13:$J$35,1))+
(C1072-INDEX('Dados de Entrada'!$J$13:$J$35,MATCH(C1072,'Dados de Entrada'!$J$13:$J$35,1)))*
(INDEX('Dados de Entrada'!$K$13:$K$35,MATCH(C1072,'Dados de Entrada'!$J$13:$J$35,1)+1)-INDEX('Dados de Entrada'!$K$13:$K$35,MATCH(C1072,'Dados de Entrada'!$J$13:$J$35,1)))/
(INDEX('Dados de Entrada'!$J$13:$J$35,MATCH(C1072,'Dados de Entrada'!$J$13:$J$35,1)+1)-INDEX('Dados de Entrada'!$J$13:$J$35,MATCH(C1072,'Dados de Entrada'!$J$13:$J$35,1)))
))</f>
        <v/>
      </c>
      <c r="E1072" s="101" t="str">
        <f>IF(B1072="","",('Dados de Entrada'!O1062/'Dados de Entrada'!$Q$6)*'Dados de Entrada'!$L$4)</f>
        <v/>
      </c>
      <c r="F1072" s="101" t="str">
        <f t="shared" si="89"/>
        <v/>
      </c>
      <c r="G1072" s="101" t="str">
        <f>IF(B1072="","",VLOOKUP(MONTH(B1072),Retiradas!$P$3:$S$14,3,FALSE))</f>
        <v/>
      </c>
      <c r="H1072" s="137" t="str">
        <f>IF(B1072="","",(VLOOKUP(MONTH(B1072),Evaporação!$D$5:$F$16,3,FALSE)/(1000*3600*24*VLOOKUP(MONTH(B1072),'Dados de Entrada'!$T$11:$V$22,3,FALSE)))*Simulação!D1072)</f>
        <v/>
      </c>
      <c r="I1072" s="146"/>
      <c r="J1072" s="138" t="str">
        <f>IF(B1072="","",(E1072+I1072-F1072-G1072-H1072)*3600*24*VLOOKUP(MONTH(B1072),'Dados de Entrada'!$T$11:$V$22,3,FALSE))</f>
        <v/>
      </c>
      <c r="K1072" s="100" t="str">
        <f>IF(B1072="","",IF(J1072+K1071&lt;'Dados de Entrada'!$G$7,IF(Simulação!J1072+K1071&lt;'Dados de Entrada'!$L$7,'Dados de Entrada'!$L$7,J1072+K1071),'Dados de Entrada'!$G$7))</f>
        <v/>
      </c>
      <c r="L1072" s="101" t="str">
        <f>IF(B1072="","",IF(AND(J1072&gt;0,K1072='Dados de Entrada'!$G$7),(J1072/(3600*24*VLOOKUP(MONTH(B1072),'Dados de Entrada'!$T$11:$V$22,3,FALSE))),0))</f>
        <v/>
      </c>
      <c r="M1072" s="26" t="str">
        <f t="shared" si="90"/>
        <v/>
      </c>
      <c r="N1072" s="102" t="str">
        <f>IF(B1072="","",IF(K1072='Dados de Entrada'!$L$7,1,0))</f>
        <v/>
      </c>
      <c r="O1072" s="26" t="str">
        <f t="shared" si="91"/>
        <v/>
      </c>
      <c r="P1072" s="110" t="str">
        <f>IF(B1072="","",'Dados de Entrada'!$L$7)</f>
        <v/>
      </c>
      <c r="Q1072" s="103" t="str">
        <f t="shared" si="92"/>
        <v/>
      </c>
      <c r="U1072" s="18"/>
    </row>
    <row r="1073" spans="1:21" ht="14.25" customHeight="1" x14ac:dyDescent="0.25">
      <c r="A1073" s="18"/>
      <c r="B1073" s="99" t="str">
        <f>IF(AND(YEAR('Dados de Entrada'!N1063)&gt;=$D$18,YEAR('Dados de Entrada'!N1063)&lt;=$D$19),'Dados de Entrada'!N1063,"")</f>
        <v/>
      </c>
      <c r="C1073" s="100" t="str">
        <f t="shared" si="88"/>
        <v/>
      </c>
      <c r="D1073" s="97" t="str">
        <f>IF(B1073="","",IFERROR(
INDEX('Dados de Entrada'!$K$13:$K$35,MATCH(C1073,'Dados de Entrada'!$J$13:$J$35,0)),
INDEX('Dados de Entrada'!$K$13:$K$35,MATCH(C1073,'Dados de Entrada'!$J$13:$J$35,1))+
(C1073-INDEX('Dados de Entrada'!$J$13:$J$35,MATCH(C1073,'Dados de Entrada'!$J$13:$J$35,1)))*
(INDEX('Dados de Entrada'!$K$13:$K$35,MATCH(C1073,'Dados de Entrada'!$J$13:$J$35,1)+1)-INDEX('Dados de Entrada'!$K$13:$K$35,MATCH(C1073,'Dados de Entrada'!$J$13:$J$35,1)))/
(INDEX('Dados de Entrada'!$J$13:$J$35,MATCH(C1073,'Dados de Entrada'!$J$13:$J$35,1)+1)-INDEX('Dados de Entrada'!$J$13:$J$35,MATCH(C1073,'Dados de Entrada'!$J$13:$J$35,1)))
))</f>
        <v/>
      </c>
      <c r="E1073" s="101" t="str">
        <f>IF(B1073="","",('Dados de Entrada'!O1063/'Dados de Entrada'!$Q$6)*'Dados de Entrada'!$L$4)</f>
        <v/>
      </c>
      <c r="F1073" s="101" t="str">
        <f t="shared" si="89"/>
        <v/>
      </c>
      <c r="G1073" s="101" t="str">
        <f>IF(B1073="","",VLOOKUP(MONTH(B1073),Retiradas!$P$3:$S$14,3,FALSE))</f>
        <v/>
      </c>
      <c r="H1073" s="137" t="str">
        <f>IF(B1073="","",(VLOOKUP(MONTH(B1073),Evaporação!$D$5:$F$16,3,FALSE)/(1000*3600*24*VLOOKUP(MONTH(B1073),'Dados de Entrada'!$T$11:$V$22,3,FALSE)))*Simulação!D1073)</f>
        <v/>
      </c>
      <c r="I1073" s="146"/>
      <c r="J1073" s="138" t="str">
        <f>IF(B1073="","",(E1073+I1073-F1073-G1073-H1073)*3600*24*VLOOKUP(MONTH(B1073),'Dados de Entrada'!$T$11:$V$22,3,FALSE))</f>
        <v/>
      </c>
      <c r="K1073" s="100" t="str">
        <f>IF(B1073="","",IF(J1073+K1072&lt;'Dados de Entrada'!$G$7,IF(Simulação!J1073+K1072&lt;'Dados de Entrada'!$L$7,'Dados de Entrada'!$L$7,J1073+K1072),'Dados de Entrada'!$G$7))</f>
        <v/>
      </c>
      <c r="L1073" s="101" t="str">
        <f>IF(B1073="","",IF(AND(J1073&gt;0,K1073='Dados de Entrada'!$G$7),(J1073/(3600*24*VLOOKUP(MONTH(B1073),'Dados de Entrada'!$T$11:$V$22,3,FALSE))),0))</f>
        <v/>
      </c>
      <c r="M1073" s="26" t="str">
        <f t="shared" si="90"/>
        <v/>
      </c>
      <c r="N1073" s="102" t="str">
        <f>IF(B1073="","",IF(K1073='Dados de Entrada'!$L$7,1,0))</f>
        <v/>
      </c>
      <c r="O1073" s="26" t="str">
        <f t="shared" si="91"/>
        <v/>
      </c>
      <c r="P1073" s="110" t="str">
        <f>IF(B1073="","",'Dados de Entrada'!$L$7)</f>
        <v/>
      </c>
      <c r="Q1073" s="103" t="str">
        <f t="shared" si="92"/>
        <v/>
      </c>
      <c r="U1073" s="18"/>
    </row>
    <row r="1074" spans="1:21" ht="14.25" customHeight="1" x14ac:dyDescent="0.25">
      <c r="A1074" s="18"/>
      <c r="B1074" s="99" t="str">
        <f>IF(AND(YEAR('Dados de Entrada'!N1064)&gt;=$D$18,YEAR('Dados de Entrada'!N1064)&lt;=$D$19),'Dados de Entrada'!N1064,"")</f>
        <v/>
      </c>
      <c r="C1074" s="100" t="str">
        <f t="shared" si="88"/>
        <v/>
      </c>
      <c r="D1074" s="97" t="str">
        <f>IF(B1074="","",IFERROR(
INDEX('Dados de Entrada'!$K$13:$K$35,MATCH(C1074,'Dados de Entrada'!$J$13:$J$35,0)),
INDEX('Dados de Entrada'!$K$13:$K$35,MATCH(C1074,'Dados de Entrada'!$J$13:$J$35,1))+
(C1074-INDEX('Dados de Entrada'!$J$13:$J$35,MATCH(C1074,'Dados de Entrada'!$J$13:$J$35,1)))*
(INDEX('Dados de Entrada'!$K$13:$K$35,MATCH(C1074,'Dados de Entrada'!$J$13:$J$35,1)+1)-INDEX('Dados de Entrada'!$K$13:$K$35,MATCH(C1074,'Dados de Entrada'!$J$13:$J$35,1)))/
(INDEX('Dados de Entrada'!$J$13:$J$35,MATCH(C1074,'Dados de Entrada'!$J$13:$J$35,1)+1)-INDEX('Dados de Entrada'!$J$13:$J$35,MATCH(C1074,'Dados de Entrada'!$J$13:$J$35,1)))
))</f>
        <v/>
      </c>
      <c r="E1074" s="101" t="str">
        <f>IF(B1074="","",('Dados de Entrada'!O1064/'Dados de Entrada'!$Q$6)*'Dados de Entrada'!$L$4)</f>
        <v/>
      </c>
      <c r="F1074" s="101" t="str">
        <f t="shared" si="89"/>
        <v/>
      </c>
      <c r="G1074" s="101" t="str">
        <f>IF(B1074="","",VLOOKUP(MONTH(B1074),Retiradas!$P$3:$S$14,3,FALSE))</f>
        <v/>
      </c>
      <c r="H1074" s="137" t="str">
        <f>IF(B1074="","",(VLOOKUP(MONTH(B1074),Evaporação!$D$5:$F$16,3,FALSE)/(1000*3600*24*VLOOKUP(MONTH(B1074),'Dados de Entrada'!$T$11:$V$22,3,FALSE)))*Simulação!D1074)</f>
        <v/>
      </c>
      <c r="I1074" s="146"/>
      <c r="J1074" s="138" t="str">
        <f>IF(B1074="","",(E1074+I1074-F1074-G1074-H1074)*3600*24*VLOOKUP(MONTH(B1074),'Dados de Entrada'!$T$11:$V$22,3,FALSE))</f>
        <v/>
      </c>
      <c r="K1074" s="100" t="str">
        <f>IF(B1074="","",IF(J1074+K1073&lt;'Dados de Entrada'!$G$7,IF(Simulação!J1074+K1073&lt;'Dados de Entrada'!$L$7,'Dados de Entrada'!$L$7,J1074+K1073),'Dados de Entrada'!$G$7))</f>
        <v/>
      </c>
      <c r="L1074" s="101" t="str">
        <f>IF(B1074="","",IF(AND(J1074&gt;0,K1074='Dados de Entrada'!$G$7),(J1074/(3600*24*VLOOKUP(MONTH(B1074),'Dados de Entrada'!$T$11:$V$22,3,FALSE))),0))</f>
        <v/>
      </c>
      <c r="M1074" s="26" t="str">
        <f t="shared" si="90"/>
        <v/>
      </c>
      <c r="N1074" s="102" t="str">
        <f>IF(B1074="","",IF(K1074='Dados de Entrada'!$L$7,1,0))</f>
        <v/>
      </c>
      <c r="O1074" s="26" t="str">
        <f t="shared" si="91"/>
        <v/>
      </c>
      <c r="P1074" s="110" t="str">
        <f>IF(B1074="","",'Dados de Entrada'!$L$7)</f>
        <v/>
      </c>
      <c r="Q1074" s="103" t="str">
        <f t="shared" si="92"/>
        <v/>
      </c>
      <c r="U1074" s="18"/>
    </row>
    <row r="1075" spans="1:21" ht="14.25" customHeight="1" x14ac:dyDescent="0.25">
      <c r="A1075" s="18"/>
      <c r="B1075" s="99" t="str">
        <f>IF(AND(YEAR('Dados de Entrada'!N1065)&gt;=$D$18,YEAR('Dados de Entrada'!N1065)&lt;=$D$19),'Dados de Entrada'!N1065,"")</f>
        <v/>
      </c>
      <c r="C1075" s="100" t="str">
        <f t="shared" si="88"/>
        <v/>
      </c>
      <c r="D1075" s="97" t="str">
        <f>IF(B1075="","",IFERROR(
INDEX('Dados de Entrada'!$K$13:$K$35,MATCH(C1075,'Dados de Entrada'!$J$13:$J$35,0)),
INDEX('Dados de Entrada'!$K$13:$K$35,MATCH(C1075,'Dados de Entrada'!$J$13:$J$35,1))+
(C1075-INDEX('Dados de Entrada'!$J$13:$J$35,MATCH(C1075,'Dados de Entrada'!$J$13:$J$35,1)))*
(INDEX('Dados de Entrada'!$K$13:$K$35,MATCH(C1075,'Dados de Entrada'!$J$13:$J$35,1)+1)-INDEX('Dados de Entrada'!$K$13:$K$35,MATCH(C1075,'Dados de Entrada'!$J$13:$J$35,1)))/
(INDEX('Dados de Entrada'!$J$13:$J$35,MATCH(C1075,'Dados de Entrada'!$J$13:$J$35,1)+1)-INDEX('Dados de Entrada'!$J$13:$J$35,MATCH(C1075,'Dados de Entrada'!$J$13:$J$35,1)))
))</f>
        <v/>
      </c>
      <c r="E1075" s="101" t="str">
        <f>IF(B1075="","",('Dados de Entrada'!O1065/'Dados de Entrada'!$Q$6)*'Dados de Entrada'!$L$4)</f>
        <v/>
      </c>
      <c r="F1075" s="101" t="str">
        <f t="shared" si="89"/>
        <v/>
      </c>
      <c r="G1075" s="101" t="str">
        <f>IF(B1075="","",VLOOKUP(MONTH(B1075),Retiradas!$P$3:$S$14,3,FALSE))</f>
        <v/>
      </c>
      <c r="H1075" s="137" t="str">
        <f>IF(B1075="","",(VLOOKUP(MONTH(B1075),Evaporação!$D$5:$F$16,3,FALSE)/(1000*3600*24*VLOOKUP(MONTH(B1075),'Dados de Entrada'!$T$11:$V$22,3,FALSE)))*Simulação!D1075)</f>
        <v/>
      </c>
      <c r="I1075" s="146"/>
      <c r="J1075" s="138" t="str">
        <f>IF(B1075="","",(E1075+I1075-F1075-G1075-H1075)*3600*24*VLOOKUP(MONTH(B1075),'Dados de Entrada'!$T$11:$V$22,3,FALSE))</f>
        <v/>
      </c>
      <c r="K1075" s="100" t="str">
        <f>IF(B1075="","",IF(J1075+K1074&lt;'Dados de Entrada'!$G$7,IF(Simulação!J1075+K1074&lt;'Dados de Entrada'!$L$7,'Dados de Entrada'!$L$7,J1075+K1074),'Dados de Entrada'!$G$7))</f>
        <v/>
      </c>
      <c r="L1075" s="101" t="str">
        <f>IF(B1075="","",IF(AND(J1075&gt;0,K1075='Dados de Entrada'!$G$7),(J1075/(3600*24*VLOOKUP(MONTH(B1075),'Dados de Entrada'!$T$11:$V$22,3,FALSE))),0))</f>
        <v/>
      </c>
      <c r="M1075" s="26" t="str">
        <f t="shared" si="90"/>
        <v/>
      </c>
      <c r="N1075" s="102" t="str">
        <f>IF(B1075="","",IF(K1075='Dados de Entrada'!$L$7,1,0))</f>
        <v/>
      </c>
      <c r="O1075" s="26" t="str">
        <f t="shared" si="91"/>
        <v/>
      </c>
      <c r="P1075" s="110" t="str">
        <f>IF(B1075="","",'Dados de Entrada'!$L$7)</f>
        <v/>
      </c>
      <c r="Q1075" s="103" t="str">
        <f t="shared" si="92"/>
        <v/>
      </c>
      <c r="U1075" s="18"/>
    </row>
    <row r="1076" spans="1:21" ht="14.25" customHeight="1" x14ac:dyDescent="0.25">
      <c r="A1076" s="18"/>
      <c r="B1076" s="99" t="str">
        <f>IF(AND(YEAR('Dados de Entrada'!N1066)&gt;=$D$18,YEAR('Dados de Entrada'!N1066)&lt;=$D$19),'Dados de Entrada'!N1066,"")</f>
        <v/>
      </c>
      <c r="C1076" s="100" t="str">
        <f t="shared" si="88"/>
        <v/>
      </c>
      <c r="D1076" s="97" t="str">
        <f>IF(B1076="","",IFERROR(
INDEX('Dados de Entrada'!$K$13:$K$35,MATCH(C1076,'Dados de Entrada'!$J$13:$J$35,0)),
INDEX('Dados de Entrada'!$K$13:$K$35,MATCH(C1076,'Dados de Entrada'!$J$13:$J$35,1))+
(C1076-INDEX('Dados de Entrada'!$J$13:$J$35,MATCH(C1076,'Dados de Entrada'!$J$13:$J$35,1)))*
(INDEX('Dados de Entrada'!$K$13:$K$35,MATCH(C1076,'Dados de Entrada'!$J$13:$J$35,1)+1)-INDEX('Dados de Entrada'!$K$13:$K$35,MATCH(C1076,'Dados de Entrada'!$J$13:$J$35,1)))/
(INDEX('Dados de Entrada'!$J$13:$J$35,MATCH(C1076,'Dados de Entrada'!$J$13:$J$35,1)+1)-INDEX('Dados de Entrada'!$J$13:$J$35,MATCH(C1076,'Dados de Entrada'!$J$13:$J$35,1)))
))</f>
        <v/>
      </c>
      <c r="E1076" s="101" t="str">
        <f>IF(B1076="","",('Dados de Entrada'!O1066/'Dados de Entrada'!$Q$6)*'Dados de Entrada'!$L$4)</f>
        <v/>
      </c>
      <c r="F1076" s="101" t="str">
        <f t="shared" si="89"/>
        <v/>
      </c>
      <c r="G1076" s="101" t="str">
        <f>IF(B1076="","",VLOOKUP(MONTH(B1076),Retiradas!$P$3:$S$14,3,FALSE))</f>
        <v/>
      </c>
      <c r="H1076" s="137" t="str">
        <f>IF(B1076="","",(VLOOKUP(MONTH(B1076),Evaporação!$D$5:$F$16,3,FALSE)/(1000*3600*24*VLOOKUP(MONTH(B1076),'Dados de Entrada'!$T$11:$V$22,3,FALSE)))*Simulação!D1076)</f>
        <v/>
      </c>
      <c r="I1076" s="146"/>
      <c r="J1076" s="138" t="str">
        <f>IF(B1076="","",(E1076+I1076-F1076-G1076-H1076)*3600*24*VLOOKUP(MONTH(B1076),'Dados de Entrada'!$T$11:$V$22,3,FALSE))</f>
        <v/>
      </c>
      <c r="K1076" s="100" t="str">
        <f>IF(B1076="","",IF(J1076+K1075&lt;'Dados de Entrada'!$G$7,IF(Simulação!J1076+K1075&lt;'Dados de Entrada'!$L$7,'Dados de Entrada'!$L$7,J1076+K1075),'Dados de Entrada'!$G$7))</f>
        <v/>
      </c>
      <c r="L1076" s="101" t="str">
        <f>IF(B1076="","",IF(AND(J1076&gt;0,K1076='Dados de Entrada'!$G$7),(J1076/(3600*24*VLOOKUP(MONTH(B1076),'Dados de Entrada'!$T$11:$V$22,3,FALSE))),0))</f>
        <v/>
      </c>
      <c r="M1076" s="26" t="str">
        <f t="shared" si="90"/>
        <v/>
      </c>
      <c r="N1076" s="102" t="str">
        <f>IF(B1076="","",IF(K1076='Dados de Entrada'!$L$7,1,0))</f>
        <v/>
      </c>
      <c r="O1076" s="26" t="str">
        <f t="shared" si="91"/>
        <v/>
      </c>
      <c r="P1076" s="110" t="str">
        <f>IF(B1076="","",'Dados de Entrada'!$L$7)</f>
        <v/>
      </c>
      <c r="Q1076" s="103" t="str">
        <f t="shared" si="92"/>
        <v/>
      </c>
      <c r="U1076" s="18"/>
    </row>
    <row r="1077" spans="1:21" ht="14.25" customHeight="1" x14ac:dyDescent="0.25">
      <c r="A1077" s="18"/>
      <c r="B1077" s="99" t="str">
        <f>IF(AND(YEAR('Dados de Entrada'!N1067)&gt;=$D$18,YEAR('Dados de Entrada'!N1067)&lt;=$D$19),'Dados de Entrada'!N1067,"")</f>
        <v/>
      </c>
      <c r="C1077" s="100" t="str">
        <f t="shared" si="88"/>
        <v/>
      </c>
      <c r="D1077" s="97" t="str">
        <f>IF(B1077="","",IFERROR(
INDEX('Dados de Entrada'!$K$13:$K$35,MATCH(C1077,'Dados de Entrada'!$J$13:$J$35,0)),
INDEX('Dados de Entrada'!$K$13:$K$35,MATCH(C1077,'Dados de Entrada'!$J$13:$J$35,1))+
(C1077-INDEX('Dados de Entrada'!$J$13:$J$35,MATCH(C1077,'Dados de Entrada'!$J$13:$J$35,1)))*
(INDEX('Dados de Entrada'!$K$13:$K$35,MATCH(C1077,'Dados de Entrada'!$J$13:$J$35,1)+1)-INDEX('Dados de Entrada'!$K$13:$K$35,MATCH(C1077,'Dados de Entrada'!$J$13:$J$35,1)))/
(INDEX('Dados de Entrada'!$J$13:$J$35,MATCH(C1077,'Dados de Entrada'!$J$13:$J$35,1)+1)-INDEX('Dados de Entrada'!$J$13:$J$35,MATCH(C1077,'Dados de Entrada'!$J$13:$J$35,1)))
))</f>
        <v/>
      </c>
      <c r="E1077" s="101" t="str">
        <f>IF(B1077="","",('Dados de Entrada'!O1067/'Dados de Entrada'!$Q$6)*'Dados de Entrada'!$L$4)</f>
        <v/>
      </c>
      <c r="F1077" s="101" t="str">
        <f t="shared" si="89"/>
        <v/>
      </c>
      <c r="G1077" s="101" t="str">
        <f>IF(B1077="","",VLOOKUP(MONTH(B1077),Retiradas!$P$3:$S$14,3,FALSE))</f>
        <v/>
      </c>
      <c r="H1077" s="137" t="str">
        <f>IF(B1077="","",(VLOOKUP(MONTH(B1077),Evaporação!$D$5:$F$16,3,FALSE)/(1000*3600*24*VLOOKUP(MONTH(B1077),'Dados de Entrada'!$T$11:$V$22,3,FALSE)))*Simulação!D1077)</f>
        <v/>
      </c>
      <c r="I1077" s="146"/>
      <c r="J1077" s="138" t="str">
        <f>IF(B1077="","",(E1077+I1077-F1077-G1077-H1077)*3600*24*VLOOKUP(MONTH(B1077),'Dados de Entrada'!$T$11:$V$22,3,FALSE))</f>
        <v/>
      </c>
      <c r="K1077" s="100" t="str">
        <f>IF(B1077="","",IF(J1077+K1076&lt;'Dados de Entrada'!$G$7,IF(Simulação!J1077+K1076&lt;'Dados de Entrada'!$L$7,'Dados de Entrada'!$L$7,J1077+K1076),'Dados de Entrada'!$G$7))</f>
        <v/>
      </c>
      <c r="L1077" s="101" t="str">
        <f>IF(B1077="","",IF(AND(J1077&gt;0,K1077='Dados de Entrada'!$G$7),(J1077/(3600*24*VLOOKUP(MONTH(B1077),'Dados de Entrada'!$T$11:$V$22,3,FALSE))),0))</f>
        <v/>
      </c>
      <c r="M1077" s="26" t="str">
        <f t="shared" si="90"/>
        <v/>
      </c>
      <c r="N1077" s="102" t="str">
        <f>IF(B1077="","",IF(K1077='Dados de Entrada'!$L$7,1,0))</f>
        <v/>
      </c>
      <c r="O1077" s="26" t="str">
        <f t="shared" si="91"/>
        <v/>
      </c>
      <c r="P1077" s="110" t="str">
        <f>IF(B1077="","",'Dados de Entrada'!$L$7)</f>
        <v/>
      </c>
      <c r="Q1077" s="103" t="str">
        <f t="shared" si="92"/>
        <v/>
      </c>
      <c r="U1077" s="18"/>
    </row>
    <row r="1078" spans="1:21" ht="14.25" customHeight="1" x14ac:dyDescent="0.25">
      <c r="A1078" s="18"/>
      <c r="B1078" s="99" t="str">
        <f>IF(AND(YEAR('Dados de Entrada'!N1068)&gt;=$D$18,YEAR('Dados de Entrada'!N1068)&lt;=$D$19),'Dados de Entrada'!N1068,"")</f>
        <v/>
      </c>
      <c r="C1078" s="100" t="str">
        <f t="shared" si="88"/>
        <v/>
      </c>
      <c r="D1078" s="97" t="str">
        <f>IF(B1078="","",IFERROR(
INDEX('Dados de Entrada'!$K$13:$K$35,MATCH(C1078,'Dados de Entrada'!$J$13:$J$35,0)),
INDEX('Dados de Entrada'!$K$13:$K$35,MATCH(C1078,'Dados de Entrada'!$J$13:$J$35,1))+
(C1078-INDEX('Dados de Entrada'!$J$13:$J$35,MATCH(C1078,'Dados de Entrada'!$J$13:$J$35,1)))*
(INDEX('Dados de Entrada'!$K$13:$K$35,MATCH(C1078,'Dados de Entrada'!$J$13:$J$35,1)+1)-INDEX('Dados de Entrada'!$K$13:$K$35,MATCH(C1078,'Dados de Entrada'!$J$13:$J$35,1)))/
(INDEX('Dados de Entrada'!$J$13:$J$35,MATCH(C1078,'Dados de Entrada'!$J$13:$J$35,1)+1)-INDEX('Dados de Entrada'!$J$13:$J$35,MATCH(C1078,'Dados de Entrada'!$J$13:$J$35,1)))
))</f>
        <v/>
      </c>
      <c r="E1078" s="101" t="str">
        <f>IF(B1078="","",('Dados de Entrada'!O1068/'Dados de Entrada'!$Q$6)*'Dados de Entrada'!$L$4)</f>
        <v/>
      </c>
      <c r="F1078" s="101" t="str">
        <f t="shared" si="89"/>
        <v/>
      </c>
      <c r="G1078" s="101" t="str">
        <f>IF(B1078="","",VLOOKUP(MONTH(B1078),Retiradas!$P$3:$S$14,3,FALSE))</f>
        <v/>
      </c>
      <c r="H1078" s="137" t="str">
        <f>IF(B1078="","",(VLOOKUP(MONTH(B1078),Evaporação!$D$5:$F$16,3,FALSE)/(1000*3600*24*VLOOKUP(MONTH(B1078),'Dados de Entrada'!$T$11:$V$22,3,FALSE)))*Simulação!D1078)</f>
        <v/>
      </c>
      <c r="I1078" s="146"/>
      <c r="J1078" s="138" t="str">
        <f>IF(B1078="","",(E1078+I1078-F1078-G1078-H1078)*3600*24*VLOOKUP(MONTH(B1078),'Dados de Entrada'!$T$11:$V$22,3,FALSE))</f>
        <v/>
      </c>
      <c r="K1078" s="100" t="str">
        <f>IF(B1078="","",IF(J1078+K1077&lt;'Dados de Entrada'!$G$7,IF(Simulação!J1078+K1077&lt;'Dados de Entrada'!$L$7,'Dados de Entrada'!$L$7,J1078+K1077),'Dados de Entrada'!$G$7))</f>
        <v/>
      </c>
      <c r="L1078" s="101" t="str">
        <f>IF(B1078="","",IF(AND(J1078&gt;0,K1078='Dados de Entrada'!$G$7),(J1078/(3600*24*VLOOKUP(MONTH(B1078),'Dados de Entrada'!$T$11:$V$22,3,FALSE))),0))</f>
        <v/>
      </c>
      <c r="M1078" s="26" t="str">
        <f t="shared" si="90"/>
        <v/>
      </c>
      <c r="N1078" s="102" t="str">
        <f>IF(B1078="","",IF(K1078='Dados de Entrada'!$L$7,1,0))</f>
        <v/>
      </c>
      <c r="O1078" s="26" t="str">
        <f t="shared" si="91"/>
        <v/>
      </c>
      <c r="P1078" s="110" t="str">
        <f>IF(B1078="","",'Dados de Entrada'!$L$7)</f>
        <v/>
      </c>
      <c r="Q1078" s="103" t="str">
        <f t="shared" si="92"/>
        <v/>
      </c>
      <c r="U1078" s="18"/>
    </row>
    <row r="1079" spans="1:21" ht="14.25" customHeight="1" x14ac:dyDescent="0.25">
      <c r="A1079" s="18"/>
      <c r="B1079" s="99" t="str">
        <f>IF(AND(YEAR('Dados de Entrada'!N1069)&gt;=$D$18,YEAR('Dados de Entrada'!N1069)&lt;=$D$19),'Dados de Entrada'!N1069,"")</f>
        <v/>
      </c>
      <c r="C1079" s="100" t="str">
        <f t="shared" si="88"/>
        <v/>
      </c>
      <c r="D1079" s="97" t="str">
        <f>IF(B1079="","",IFERROR(
INDEX('Dados de Entrada'!$K$13:$K$35,MATCH(C1079,'Dados de Entrada'!$J$13:$J$35,0)),
INDEX('Dados de Entrada'!$K$13:$K$35,MATCH(C1079,'Dados de Entrada'!$J$13:$J$35,1))+
(C1079-INDEX('Dados de Entrada'!$J$13:$J$35,MATCH(C1079,'Dados de Entrada'!$J$13:$J$35,1)))*
(INDEX('Dados de Entrada'!$K$13:$K$35,MATCH(C1079,'Dados de Entrada'!$J$13:$J$35,1)+1)-INDEX('Dados de Entrada'!$K$13:$K$35,MATCH(C1079,'Dados de Entrada'!$J$13:$J$35,1)))/
(INDEX('Dados de Entrada'!$J$13:$J$35,MATCH(C1079,'Dados de Entrada'!$J$13:$J$35,1)+1)-INDEX('Dados de Entrada'!$J$13:$J$35,MATCH(C1079,'Dados de Entrada'!$J$13:$J$35,1)))
))</f>
        <v/>
      </c>
      <c r="E1079" s="101" t="str">
        <f>IF(B1079="","",('Dados de Entrada'!O1069/'Dados de Entrada'!$Q$6)*'Dados de Entrada'!$L$4)</f>
        <v/>
      </c>
      <c r="F1079" s="101" t="str">
        <f t="shared" si="89"/>
        <v/>
      </c>
      <c r="G1079" s="101" t="str">
        <f>IF(B1079="","",VLOOKUP(MONTH(B1079),Retiradas!$P$3:$S$14,3,FALSE))</f>
        <v/>
      </c>
      <c r="H1079" s="137" t="str">
        <f>IF(B1079="","",(VLOOKUP(MONTH(B1079),Evaporação!$D$5:$F$16,3,FALSE)/(1000*3600*24*VLOOKUP(MONTH(B1079),'Dados de Entrada'!$T$11:$V$22,3,FALSE)))*Simulação!D1079)</f>
        <v/>
      </c>
      <c r="I1079" s="146"/>
      <c r="J1079" s="138" t="str">
        <f>IF(B1079="","",(E1079+I1079-F1079-G1079-H1079)*3600*24*VLOOKUP(MONTH(B1079),'Dados de Entrada'!$T$11:$V$22,3,FALSE))</f>
        <v/>
      </c>
      <c r="K1079" s="100" t="str">
        <f>IF(B1079="","",IF(J1079+K1078&lt;'Dados de Entrada'!$G$7,IF(Simulação!J1079+K1078&lt;'Dados de Entrada'!$L$7,'Dados de Entrada'!$L$7,J1079+K1078),'Dados de Entrada'!$G$7))</f>
        <v/>
      </c>
      <c r="L1079" s="101" t="str">
        <f>IF(B1079="","",IF(AND(J1079&gt;0,K1079='Dados de Entrada'!$G$7),(J1079/(3600*24*VLOOKUP(MONTH(B1079),'Dados de Entrada'!$T$11:$V$22,3,FALSE))),0))</f>
        <v/>
      </c>
      <c r="M1079" s="26" t="str">
        <f t="shared" si="90"/>
        <v/>
      </c>
      <c r="N1079" s="102" t="str">
        <f>IF(B1079="","",IF(K1079='Dados de Entrada'!$L$7,1,0))</f>
        <v/>
      </c>
      <c r="O1079" s="26" t="str">
        <f t="shared" si="91"/>
        <v/>
      </c>
      <c r="P1079" s="110" t="str">
        <f>IF(B1079="","",'Dados de Entrada'!$L$7)</f>
        <v/>
      </c>
      <c r="Q1079" s="103" t="str">
        <f t="shared" si="92"/>
        <v/>
      </c>
      <c r="U1079" s="18"/>
    </row>
    <row r="1080" spans="1:21" ht="14.25" customHeight="1" x14ac:dyDescent="0.25">
      <c r="A1080" s="18"/>
      <c r="B1080" s="99" t="str">
        <f>IF(AND(YEAR('Dados de Entrada'!N1070)&gt;=$D$18,YEAR('Dados de Entrada'!N1070)&lt;=$D$19),'Dados de Entrada'!N1070,"")</f>
        <v/>
      </c>
      <c r="C1080" s="100" t="str">
        <f t="shared" si="88"/>
        <v/>
      </c>
      <c r="D1080" s="97" t="str">
        <f>IF(B1080="","",IFERROR(
INDEX('Dados de Entrada'!$K$13:$K$35,MATCH(C1080,'Dados de Entrada'!$J$13:$J$35,0)),
INDEX('Dados de Entrada'!$K$13:$K$35,MATCH(C1080,'Dados de Entrada'!$J$13:$J$35,1))+
(C1080-INDEX('Dados de Entrada'!$J$13:$J$35,MATCH(C1080,'Dados de Entrada'!$J$13:$J$35,1)))*
(INDEX('Dados de Entrada'!$K$13:$K$35,MATCH(C1080,'Dados de Entrada'!$J$13:$J$35,1)+1)-INDEX('Dados de Entrada'!$K$13:$K$35,MATCH(C1080,'Dados de Entrada'!$J$13:$J$35,1)))/
(INDEX('Dados de Entrada'!$J$13:$J$35,MATCH(C1080,'Dados de Entrada'!$J$13:$J$35,1)+1)-INDEX('Dados de Entrada'!$J$13:$J$35,MATCH(C1080,'Dados de Entrada'!$J$13:$J$35,1)))
))</f>
        <v/>
      </c>
      <c r="E1080" s="101" t="str">
        <f>IF(B1080="","",('Dados de Entrada'!O1070/'Dados de Entrada'!$Q$6)*'Dados de Entrada'!$L$4)</f>
        <v/>
      </c>
      <c r="F1080" s="101" t="str">
        <f t="shared" si="89"/>
        <v/>
      </c>
      <c r="G1080" s="101" t="str">
        <f>IF(B1080="","",VLOOKUP(MONTH(B1080),Retiradas!$P$3:$S$14,3,FALSE))</f>
        <v/>
      </c>
      <c r="H1080" s="137" t="str">
        <f>IF(B1080="","",(VLOOKUP(MONTH(B1080),Evaporação!$D$5:$F$16,3,FALSE)/(1000*3600*24*VLOOKUP(MONTH(B1080),'Dados de Entrada'!$T$11:$V$22,3,FALSE)))*Simulação!D1080)</f>
        <v/>
      </c>
      <c r="I1080" s="146"/>
      <c r="J1080" s="138" t="str">
        <f>IF(B1080="","",(E1080+I1080-F1080-G1080-H1080)*3600*24*VLOOKUP(MONTH(B1080),'Dados de Entrada'!$T$11:$V$22,3,FALSE))</f>
        <v/>
      </c>
      <c r="K1080" s="100" t="str">
        <f>IF(B1080="","",IF(J1080+K1079&lt;'Dados de Entrada'!$G$7,IF(Simulação!J1080+K1079&lt;'Dados de Entrada'!$L$7,'Dados de Entrada'!$L$7,J1080+K1079),'Dados de Entrada'!$G$7))</f>
        <v/>
      </c>
      <c r="L1080" s="101" t="str">
        <f>IF(B1080="","",IF(AND(J1080&gt;0,K1080='Dados de Entrada'!$G$7),(J1080/(3600*24*VLOOKUP(MONTH(B1080),'Dados de Entrada'!$T$11:$V$22,3,FALSE))),0))</f>
        <v/>
      </c>
      <c r="M1080" s="26" t="str">
        <f t="shared" si="90"/>
        <v/>
      </c>
      <c r="N1080" s="102" t="str">
        <f>IF(B1080="","",IF(K1080='Dados de Entrada'!$L$7,1,0))</f>
        <v/>
      </c>
      <c r="O1080" s="26" t="str">
        <f t="shared" si="91"/>
        <v/>
      </c>
      <c r="P1080" s="110" t="str">
        <f>IF(B1080="","",'Dados de Entrada'!$L$7)</f>
        <v/>
      </c>
      <c r="Q1080" s="103" t="str">
        <f t="shared" si="92"/>
        <v/>
      </c>
      <c r="U1080" s="18"/>
    </row>
    <row r="1081" spans="1:21" ht="14.25" customHeight="1" x14ac:dyDescent="0.25">
      <c r="A1081" s="18"/>
      <c r="B1081" s="99" t="str">
        <f>IF(AND(YEAR('Dados de Entrada'!N1071)&gt;=$D$18,YEAR('Dados de Entrada'!N1071)&lt;=$D$19),'Dados de Entrada'!N1071,"")</f>
        <v/>
      </c>
      <c r="C1081" s="100" t="str">
        <f t="shared" si="88"/>
        <v/>
      </c>
      <c r="D1081" s="97" t="str">
        <f>IF(B1081="","",IFERROR(
INDEX('Dados de Entrada'!$K$13:$K$35,MATCH(C1081,'Dados de Entrada'!$J$13:$J$35,0)),
INDEX('Dados de Entrada'!$K$13:$K$35,MATCH(C1081,'Dados de Entrada'!$J$13:$J$35,1))+
(C1081-INDEX('Dados de Entrada'!$J$13:$J$35,MATCH(C1081,'Dados de Entrada'!$J$13:$J$35,1)))*
(INDEX('Dados de Entrada'!$K$13:$K$35,MATCH(C1081,'Dados de Entrada'!$J$13:$J$35,1)+1)-INDEX('Dados de Entrada'!$K$13:$K$35,MATCH(C1081,'Dados de Entrada'!$J$13:$J$35,1)))/
(INDEX('Dados de Entrada'!$J$13:$J$35,MATCH(C1081,'Dados de Entrada'!$J$13:$J$35,1)+1)-INDEX('Dados de Entrada'!$J$13:$J$35,MATCH(C1081,'Dados de Entrada'!$J$13:$J$35,1)))
))</f>
        <v/>
      </c>
      <c r="E1081" s="101" t="str">
        <f>IF(B1081="","",('Dados de Entrada'!O1071/'Dados de Entrada'!$Q$6)*'Dados de Entrada'!$L$4)</f>
        <v/>
      </c>
      <c r="F1081" s="101" t="str">
        <f t="shared" si="89"/>
        <v/>
      </c>
      <c r="G1081" s="101" t="str">
        <f>IF(B1081="","",VLOOKUP(MONTH(B1081),Retiradas!$P$3:$S$14,3,FALSE))</f>
        <v/>
      </c>
      <c r="H1081" s="137" t="str">
        <f>IF(B1081="","",(VLOOKUP(MONTH(B1081),Evaporação!$D$5:$F$16,3,FALSE)/(1000*3600*24*VLOOKUP(MONTH(B1081),'Dados de Entrada'!$T$11:$V$22,3,FALSE)))*Simulação!D1081)</f>
        <v/>
      </c>
      <c r="I1081" s="146"/>
      <c r="J1081" s="138" t="str">
        <f>IF(B1081="","",(E1081+I1081-F1081-G1081-H1081)*3600*24*VLOOKUP(MONTH(B1081),'Dados de Entrada'!$T$11:$V$22,3,FALSE))</f>
        <v/>
      </c>
      <c r="K1081" s="100" t="str">
        <f>IF(B1081="","",IF(J1081+K1080&lt;'Dados de Entrada'!$G$7,IF(Simulação!J1081+K1080&lt;'Dados de Entrada'!$L$7,'Dados de Entrada'!$L$7,J1081+K1080),'Dados de Entrada'!$G$7))</f>
        <v/>
      </c>
      <c r="L1081" s="101" t="str">
        <f>IF(B1081="","",IF(AND(J1081&gt;0,K1081='Dados de Entrada'!$G$7),(J1081/(3600*24*VLOOKUP(MONTH(B1081),'Dados de Entrada'!$T$11:$V$22,3,FALSE))),0))</f>
        <v/>
      </c>
      <c r="M1081" s="26" t="str">
        <f t="shared" si="90"/>
        <v/>
      </c>
      <c r="N1081" s="102" t="str">
        <f>IF(B1081="","",IF(K1081='Dados de Entrada'!$L$7,1,0))</f>
        <v/>
      </c>
      <c r="O1081" s="26" t="str">
        <f t="shared" si="91"/>
        <v/>
      </c>
      <c r="P1081" s="110" t="str">
        <f>IF(B1081="","",'Dados de Entrada'!$L$7)</f>
        <v/>
      </c>
      <c r="Q1081" s="103" t="str">
        <f t="shared" si="92"/>
        <v/>
      </c>
      <c r="U1081" s="18"/>
    </row>
    <row r="1082" spans="1:21" ht="14.25" customHeight="1" x14ac:dyDescent="0.25">
      <c r="A1082" s="18"/>
      <c r="B1082" s="99" t="str">
        <f>IF(AND(YEAR('Dados de Entrada'!N1072)&gt;=$D$18,YEAR('Dados de Entrada'!N1072)&lt;=$D$19),'Dados de Entrada'!N1072,"")</f>
        <v/>
      </c>
      <c r="C1082" s="100" t="str">
        <f t="shared" si="88"/>
        <v/>
      </c>
      <c r="D1082" s="97" t="str">
        <f>IF(B1082="","",IFERROR(
INDEX('Dados de Entrada'!$K$13:$K$35,MATCH(C1082,'Dados de Entrada'!$J$13:$J$35,0)),
INDEX('Dados de Entrada'!$K$13:$K$35,MATCH(C1082,'Dados de Entrada'!$J$13:$J$35,1))+
(C1082-INDEX('Dados de Entrada'!$J$13:$J$35,MATCH(C1082,'Dados de Entrada'!$J$13:$J$35,1)))*
(INDEX('Dados de Entrada'!$K$13:$K$35,MATCH(C1082,'Dados de Entrada'!$J$13:$J$35,1)+1)-INDEX('Dados de Entrada'!$K$13:$K$35,MATCH(C1082,'Dados de Entrada'!$J$13:$J$35,1)))/
(INDEX('Dados de Entrada'!$J$13:$J$35,MATCH(C1082,'Dados de Entrada'!$J$13:$J$35,1)+1)-INDEX('Dados de Entrada'!$J$13:$J$35,MATCH(C1082,'Dados de Entrada'!$J$13:$J$35,1)))
))</f>
        <v/>
      </c>
      <c r="E1082" s="101" t="str">
        <f>IF(B1082="","",('Dados de Entrada'!O1072/'Dados de Entrada'!$Q$6)*'Dados de Entrada'!$L$4)</f>
        <v/>
      </c>
      <c r="F1082" s="101" t="str">
        <f t="shared" si="89"/>
        <v/>
      </c>
      <c r="G1082" s="101" t="str">
        <f>IF(B1082="","",VLOOKUP(MONTH(B1082),Retiradas!$P$3:$S$14,3,FALSE))</f>
        <v/>
      </c>
      <c r="H1082" s="137" t="str">
        <f>IF(B1082="","",(VLOOKUP(MONTH(B1082),Evaporação!$D$5:$F$16,3,FALSE)/(1000*3600*24*VLOOKUP(MONTH(B1082),'Dados de Entrada'!$T$11:$V$22,3,FALSE)))*Simulação!D1082)</f>
        <v/>
      </c>
      <c r="I1082" s="146"/>
      <c r="J1082" s="138" t="str">
        <f>IF(B1082="","",(E1082+I1082-F1082-G1082-H1082)*3600*24*VLOOKUP(MONTH(B1082),'Dados de Entrada'!$T$11:$V$22,3,FALSE))</f>
        <v/>
      </c>
      <c r="K1082" s="100" t="str">
        <f>IF(B1082="","",IF(J1082+K1081&lt;'Dados de Entrada'!$G$7,IF(Simulação!J1082+K1081&lt;'Dados de Entrada'!$L$7,'Dados de Entrada'!$L$7,J1082+K1081),'Dados de Entrada'!$G$7))</f>
        <v/>
      </c>
      <c r="L1082" s="101" t="str">
        <f>IF(B1082="","",IF(AND(J1082&gt;0,K1082='Dados de Entrada'!$G$7),(J1082/(3600*24*VLOOKUP(MONTH(B1082),'Dados de Entrada'!$T$11:$V$22,3,FALSE))),0))</f>
        <v/>
      </c>
      <c r="M1082" s="26" t="str">
        <f t="shared" si="90"/>
        <v/>
      </c>
      <c r="N1082" s="102" t="str">
        <f>IF(B1082="","",IF(K1082='Dados de Entrada'!$L$7,1,0))</f>
        <v/>
      </c>
      <c r="O1082" s="26" t="str">
        <f t="shared" si="91"/>
        <v/>
      </c>
      <c r="P1082" s="110" t="str">
        <f>IF(B1082="","",'Dados de Entrada'!$L$7)</f>
        <v/>
      </c>
      <c r="Q1082" s="103" t="str">
        <f t="shared" si="92"/>
        <v/>
      </c>
      <c r="U1082" s="18"/>
    </row>
    <row r="1083" spans="1:21" ht="14.25" customHeight="1" x14ac:dyDescent="0.25">
      <c r="A1083" s="18"/>
      <c r="B1083" s="99" t="str">
        <f>IF(AND(YEAR('Dados de Entrada'!N1073)&gt;=$D$18,YEAR('Dados de Entrada'!N1073)&lt;=$D$19),'Dados de Entrada'!N1073,"")</f>
        <v/>
      </c>
      <c r="C1083" s="100" t="str">
        <f t="shared" si="88"/>
        <v/>
      </c>
      <c r="D1083" s="97" t="str">
        <f>IF(B1083="","",IFERROR(
INDEX('Dados de Entrada'!$K$13:$K$35,MATCH(C1083,'Dados de Entrada'!$J$13:$J$35,0)),
INDEX('Dados de Entrada'!$K$13:$K$35,MATCH(C1083,'Dados de Entrada'!$J$13:$J$35,1))+
(C1083-INDEX('Dados de Entrada'!$J$13:$J$35,MATCH(C1083,'Dados de Entrada'!$J$13:$J$35,1)))*
(INDEX('Dados de Entrada'!$K$13:$K$35,MATCH(C1083,'Dados de Entrada'!$J$13:$J$35,1)+1)-INDEX('Dados de Entrada'!$K$13:$K$35,MATCH(C1083,'Dados de Entrada'!$J$13:$J$35,1)))/
(INDEX('Dados de Entrada'!$J$13:$J$35,MATCH(C1083,'Dados de Entrada'!$J$13:$J$35,1)+1)-INDEX('Dados de Entrada'!$J$13:$J$35,MATCH(C1083,'Dados de Entrada'!$J$13:$J$35,1)))
))</f>
        <v/>
      </c>
      <c r="E1083" s="101" t="str">
        <f>IF(B1083="","",('Dados de Entrada'!O1073/'Dados de Entrada'!$Q$6)*'Dados de Entrada'!$L$4)</f>
        <v/>
      </c>
      <c r="F1083" s="101" t="str">
        <f t="shared" si="89"/>
        <v/>
      </c>
      <c r="G1083" s="101" t="str">
        <f>IF(B1083="","",VLOOKUP(MONTH(B1083),Retiradas!$P$3:$S$14,3,FALSE))</f>
        <v/>
      </c>
      <c r="H1083" s="137" t="str">
        <f>IF(B1083="","",(VLOOKUP(MONTH(B1083),Evaporação!$D$5:$F$16,3,FALSE)/(1000*3600*24*VLOOKUP(MONTH(B1083),'Dados de Entrada'!$T$11:$V$22,3,FALSE)))*Simulação!D1083)</f>
        <v/>
      </c>
      <c r="I1083" s="146"/>
      <c r="J1083" s="138" t="str">
        <f>IF(B1083="","",(E1083+I1083-F1083-G1083-H1083)*3600*24*VLOOKUP(MONTH(B1083),'Dados de Entrada'!$T$11:$V$22,3,FALSE))</f>
        <v/>
      </c>
      <c r="K1083" s="100" t="str">
        <f>IF(B1083="","",IF(J1083+K1082&lt;'Dados de Entrada'!$G$7,IF(Simulação!J1083+K1082&lt;'Dados de Entrada'!$L$7,'Dados de Entrada'!$L$7,J1083+K1082),'Dados de Entrada'!$G$7))</f>
        <v/>
      </c>
      <c r="L1083" s="101" t="str">
        <f>IF(B1083="","",IF(AND(J1083&gt;0,K1083='Dados de Entrada'!$G$7),(J1083/(3600*24*VLOOKUP(MONTH(B1083),'Dados de Entrada'!$T$11:$V$22,3,FALSE))),0))</f>
        <v/>
      </c>
      <c r="M1083" s="26" t="str">
        <f t="shared" si="90"/>
        <v/>
      </c>
      <c r="N1083" s="102" t="str">
        <f>IF(B1083="","",IF(K1083='Dados de Entrada'!$L$7,1,0))</f>
        <v/>
      </c>
      <c r="O1083" s="26" t="str">
        <f t="shared" si="91"/>
        <v/>
      </c>
      <c r="P1083" s="110" t="str">
        <f>IF(B1083="","",'Dados de Entrada'!$L$7)</f>
        <v/>
      </c>
      <c r="Q1083" s="103" t="str">
        <f t="shared" si="92"/>
        <v/>
      </c>
      <c r="U1083" s="18"/>
    </row>
    <row r="1084" spans="1:21" ht="14.25" customHeight="1" x14ac:dyDescent="0.25">
      <c r="A1084" s="18"/>
      <c r="B1084" s="99" t="str">
        <f>IF(AND(YEAR('Dados de Entrada'!N1074)&gt;=$D$18,YEAR('Dados de Entrada'!N1074)&lt;=$D$19),'Dados de Entrada'!N1074,"")</f>
        <v/>
      </c>
      <c r="C1084" s="100" t="str">
        <f t="shared" si="88"/>
        <v/>
      </c>
      <c r="D1084" s="97" t="str">
        <f>IF(B1084="","",IFERROR(
INDEX('Dados de Entrada'!$K$13:$K$35,MATCH(C1084,'Dados de Entrada'!$J$13:$J$35,0)),
INDEX('Dados de Entrada'!$K$13:$K$35,MATCH(C1084,'Dados de Entrada'!$J$13:$J$35,1))+
(C1084-INDEX('Dados de Entrada'!$J$13:$J$35,MATCH(C1084,'Dados de Entrada'!$J$13:$J$35,1)))*
(INDEX('Dados de Entrada'!$K$13:$K$35,MATCH(C1084,'Dados de Entrada'!$J$13:$J$35,1)+1)-INDEX('Dados de Entrada'!$K$13:$K$35,MATCH(C1084,'Dados de Entrada'!$J$13:$J$35,1)))/
(INDEX('Dados de Entrada'!$J$13:$J$35,MATCH(C1084,'Dados de Entrada'!$J$13:$J$35,1)+1)-INDEX('Dados de Entrada'!$J$13:$J$35,MATCH(C1084,'Dados de Entrada'!$J$13:$J$35,1)))
))</f>
        <v/>
      </c>
      <c r="E1084" s="101" t="str">
        <f>IF(B1084="","",('Dados de Entrada'!O1074/'Dados de Entrada'!$Q$6)*'Dados de Entrada'!$L$4)</f>
        <v/>
      </c>
      <c r="F1084" s="101" t="str">
        <f t="shared" si="89"/>
        <v/>
      </c>
      <c r="G1084" s="101" t="str">
        <f>IF(B1084="","",VLOOKUP(MONTH(B1084),Retiradas!$P$3:$S$14,3,FALSE))</f>
        <v/>
      </c>
      <c r="H1084" s="137" t="str">
        <f>IF(B1084="","",(VLOOKUP(MONTH(B1084),Evaporação!$D$5:$F$16,3,FALSE)/(1000*3600*24*VLOOKUP(MONTH(B1084),'Dados de Entrada'!$T$11:$V$22,3,FALSE)))*Simulação!D1084)</f>
        <v/>
      </c>
      <c r="I1084" s="146"/>
      <c r="J1084" s="138" t="str">
        <f>IF(B1084="","",(E1084+I1084-F1084-G1084-H1084)*3600*24*VLOOKUP(MONTH(B1084),'Dados de Entrada'!$T$11:$V$22,3,FALSE))</f>
        <v/>
      </c>
      <c r="K1084" s="100" t="str">
        <f>IF(B1084="","",IF(J1084+K1083&lt;'Dados de Entrada'!$G$7,IF(Simulação!J1084+K1083&lt;'Dados de Entrada'!$L$7,'Dados de Entrada'!$L$7,J1084+K1083),'Dados de Entrada'!$G$7))</f>
        <v/>
      </c>
      <c r="L1084" s="101" t="str">
        <f>IF(B1084="","",IF(AND(J1084&gt;0,K1084='Dados de Entrada'!$G$7),(J1084/(3600*24*VLOOKUP(MONTH(B1084),'Dados de Entrada'!$T$11:$V$22,3,FALSE))),0))</f>
        <v/>
      </c>
      <c r="M1084" s="26" t="str">
        <f t="shared" si="90"/>
        <v/>
      </c>
      <c r="N1084" s="102" t="str">
        <f>IF(B1084="","",IF(K1084='Dados de Entrada'!$L$7,1,0))</f>
        <v/>
      </c>
      <c r="O1084" s="26" t="str">
        <f t="shared" si="91"/>
        <v/>
      </c>
      <c r="P1084" s="110" t="str">
        <f>IF(B1084="","",'Dados de Entrada'!$L$7)</f>
        <v/>
      </c>
      <c r="Q1084" s="103" t="str">
        <f t="shared" si="92"/>
        <v/>
      </c>
      <c r="U1084" s="18"/>
    </row>
    <row r="1085" spans="1:21" ht="14.25" customHeight="1" x14ac:dyDescent="0.25">
      <c r="A1085" s="18"/>
      <c r="B1085" s="99" t="str">
        <f>IF(AND(YEAR('Dados de Entrada'!N1075)&gt;=$D$18,YEAR('Dados de Entrada'!N1075)&lt;=$D$19),'Dados de Entrada'!N1075,"")</f>
        <v/>
      </c>
      <c r="C1085" s="100" t="str">
        <f t="shared" si="88"/>
        <v/>
      </c>
      <c r="D1085" s="97" t="str">
        <f>IF(B1085="","",IFERROR(
INDEX('Dados de Entrada'!$K$13:$K$35,MATCH(C1085,'Dados de Entrada'!$J$13:$J$35,0)),
INDEX('Dados de Entrada'!$K$13:$K$35,MATCH(C1085,'Dados de Entrada'!$J$13:$J$35,1))+
(C1085-INDEX('Dados de Entrada'!$J$13:$J$35,MATCH(C1085,'Dados de Entrada'!$J$13:$J$35,1)))*
(INDEX('Dados de Entrada'!$K$13:$K$35,MATCH(C1085,'Dados de Entrada'!$J$13:$J$35,1)+1)-INDEX('Dados de Entrada'!$K$13:$K$35,MATCH(C1085,'Dados de Entrada'!$J$13:$J$35,1)))/
(INDEX('Dados de Entrada'!$J$13:$J$35,MATCH(C1085,'Dados de Entrada'!$J$13:$J$35,1)+1)-INDEX('Dados de Entrada'!$J$13:$J$35,MATCH(C1085,'Dados de Entrada'!$J$13:$J$35,1)))
))</f>
        <v/>
      </c>
      <c r="E1085" s="101" t="str">
        <f>IF(B1085="","",('Dados de Entrada'!O1075/'Dados de Entrada'!$Q$6)*'Dados de Entrada'!$L$4)</f>
        <v/>
      </c>
      <c r="F1085" s="101" t="str">
        <f t="shared" si="89"/>
        <v/>
      </c>
      <c r="G1085" s="101" t="str">
        <f>IF(B1085="","",VLOOKUP(MONTH(B1085),Retiradas!$P$3:$S$14,3,FALSE))</f>
        <v/>
      </c>
      <c r="H1085" s="137" t="str">
        <f>IF(B1085="","",(VLOOKUP(MONTH(B1085),Evaporação!$D$5:$F$16,3,FALSE)/(1000*3600*24*VLOOKUP(MONTH(B1085),'Dados de Entrada'!$T$11:$V$22,3,FALSE)))*Simulação!D1085)</f>
        <v/>
      </c>
      <c r="I1085" s="146"/>
      <c r="J1085" s="138" t="str">
        <f>IF(B1085="","",(E1085+I1085-F1085-G1085-H1085)*3600*24*VLOOKUP(MONTH(B1085),'Dados de Entrada'!$T$11:$V$22,3,FALSE))</f>
        <v/>
      </c>
      <c r="K1085" s="100" t="str">
        <f>IF(B1085="","",IF(J1085+K1084&lt;'Dados de Entrada'!$G$7,IF(Simulação!J1085+K1084&lt;'Dados de Entrada'!$L$7,'Dados de Entrada'!$L$7,J1085+K1084),'Dados de Entrada'!$G$7))</f>
        <v/>
      </c>
      <c r="L1085" s="101" t="str">
        <f>IF(B1085="","",IF(AND(J1085&gt;0,K1085='Dados de Entrada'!$G$7),(J1085/(3600*24*VLOOKUP(MONTH(B1085),'Dados de Entrada'!$T$11:$V$22,3,FALSE))),0))</f>
        <v/>
      </c>
      <c r="M1085" s="26" t="str">
        <f t="shared" si="90"/>
        <v/>
      </c>
      <c r="N1085" s="102" t="str">
        <f>IF(B1085="","",IF(K1085='Dados de Entrada'!$L$7,1,0))</f>
        <v/>
      </c>
      <c r="O1085" s="26" t="str">
        <f t="shared" si="91"/>
        <v/>
      </c>
      <c r="P1085" s="110" t="str">
        <f>IF(B1085="","",'Dados de Entrada'!$L$7)</f>
        <v/>
      </c>
      <c r="Q1085" s="103" t="str">
        <f t="shared" si="92"/>
        <v/>
      </c>
      <c r="U1085" s="18"/>
    </row>
    <row r="1086" spans="1:21" ht="14.25" customHeight="1" x14ac:dyDescent="0.25">
      <c r="A1086" s="18"/>
      <c r="B1086" s="99" t="str">
        <f>IF(AND(YEAR('Dados de Entrada'!N1076)&gt;=$D$18,YEAR('Dados de Entrada'!N1076)&lt;=$D$19),'Dados de Entrada'!N1076,"")</f>
        <v/>
      </c>
      <c r="C1086" s="100" t="str">
        <f t="shared" ref="C1086:C1100" si="93">IF(B1086="","",K1085)</f>
        <v/>
      </c>
      <c r="D1086" s="97" t="str">
        <f>IF(B1086="","",IFERROR(
INDEX('Dados de Entrada'!$K$13:$K$35,MATCH(C1086,'Dados de Entrada'!$J$13:$J$35,0)),
INDEX('Dados de Entrada'!$K$13:$K$35,MATCH(C1086,'Dados de Entrada'!$J$13:$J$35,1))+
(C1086-INDEX('Dados de Entrada'!$J$13:$J$35,MATCH(C1086,'Dados de Entrada'!$J$13:$J$35,1)))*
(INDEX('Dados de Entrada'!$K$13:$K$35,MATCH(C1086,'Dados de Entrada'!$J$13:$J$35,1)+1)-INDEX('Dados de Entrada'!$K$13:$K$35,MATCH(C1086,'Dados de Entrada'!$J$13:$J$35,1)))/
(INDEX('Dados de Entrada'!$J$13:$J$35,MATCH(C1086,'Dados de Entrada'!$J$13:$J$35,1)+1)-INDEX('Dados de Entrada'!$J$13:$J$35,MATCH(C1086,'Dados de Entrada'!$J$13:$J$35,1)))
))</f>
        <v/>
      </c>
      <c r="E1086" s="101" t="str">
        <f>IF(B1086="","",('Dados de Entrada'!O1076/'Dados de Entrada'!$Q$6)*'Dados de Entrada'!$L$4)</f>
        <v/>
      </c>
      <c r="F1086" s="101" t="str">
        <f t="shared" ref="F1086:F1100" si="94">IF(B1086="","",(VLOOKUP(MONTH(B1086),$G$4:$J$15,4,FALSE)))</f>
        <v/>
      </c>
      <c r="G1086" s="101" t="str">
        <f>IF(B1086="","",VLOOKUP(MONTH(B1086),Retiradas!$P$3:$S$14,3,FALSE))</f>
        <v/>
      </c>
      <c r="H1086" s="137" t="str">
        <f>IF(B1086="","",(VLOOKUP(MONTH(B1086),Evaporação!$D$5:$F$16,3,FALSE)/(1000*3600*24*VLOOKUP(MONTH(B1086),'Dados de Entrada'!$T$11:$V$22,3,FALSE)))*Simulação!D1086)</f>
        <v/>
      </c>
      <c r="I1086" s="146"/>
      <c r="J1086" s="138" t="str">
        <f>IF(B1086="","",(E1086+I1086-F1086-G1086-H1086)*3600*24*VLOOKUP(MONTH(B1086),'Dados de Entrada'!$T$11:$V$22,3,FALSE))</f>
        <v/>
      </c>
      <c r="K1086" s="100" t="str">
        <f>IF(B1086="","",IF(J1086+K1085&lt;'Dados de Entrada'!$G$7,IF(Simulação!J1086+K1085&lt;'Dados de Entrada'!$L$7,'Dados de Entrada'!$L$7,J1086+K1085),'Dados de Entrada'!$G$7))</f>
        <v/>
      </c>
      <c r="L1086" s="101" t="str">
        <f>IF(B1086="","",IF(AND(J1086&gt;0,K1086='Dados de Entrada'!$G$7),(J1086/(3600*24*VLOOKUP(MONTH(B1086),'Dados de Entrada'!$T$11:$V$22,3,FALSE))),0))</f>
        <v/>
      </c>
      <c r="M1086" s="26" t="str">
        <f t="shared" ref="M1086:M1100" si="95">IF(B1086="","",F1086+L1086)</f>
        <v/>
      </c>
      <c r="N1086" s="102" t="str">
        <f>IF(B1086="","",IF(K1086='Dados de Entrada'!$L$7,1,0))</f>
        <v/>
      </c>
      <c r="O1086" s="26" t="str">
        <f t="shared" ref="O1086:O1100" si="96">IF(B1086="","",MONTH(B1086))</f>
        <v/>
      </c>
      <c r="P1086" s="110" t="str">
        <f>IF(B1086="","",'Dados de Entrada'!$L$7)</f>
        <v/>
      </c>
      <c r="Q1086" s="103" t="str">
        <f t="shared" si="92"/>
        <v/>
      </c>
      <c r="U1086" s="18"/>
    </row>
    <row r="1087" spans="1:21" ht="14.25" customHeight="1" x14ac:dyDescent="0.25">
      <c r="A1087" s="18"/>
      <c r="B1087" s="99" t="str">
        <f>IF(AND(YEAR('Dados de Entrada'!N1077)&gt;=$D$18,YEAR('Dados de Entrada'!N1077)&lt;=$D$19),'Dados de Entrada'!N1077,"")</f>
        <v/>
      </c>
      <c r="C1087" s="100" t="str">
        <f t="shared" si="93"/>
        <v/>
      </c>
      <c r="D1087" s="97" t="str">
        <f>IF(B1087="","",IFERROR(
INDEX('Dados de Entrada'!$K$13:$K$35,MATCH(C1087,'Dados de Entrada'!$J$13:$J$35,0)),
INDEX('Dados de Entrada'!$K$13:$K$35,MATCH(C1087,'Dados de Entrada'!$J$13:$J$35,1))+
(C1087-INDEX('Dados de Entrada'!$J$13:$J$35,MATCH(C1087,'Dados de Entrada'!$J$13:$J$35,1)))*
(INDEX('Dados de Entrada'!$K$13:$K$35,MATCH(C1087,'Dados de Entrada'!$J$13:$J$35,1)+1)-INDEX('Dados de Entrada'!$K$13:$K$35,MATCH(C1087,'Dados de Entrada'!$J$13:$J$35,1)))/
(INDEX('Dados de Entrada'!$J$13:$J$35,MATCH(C1087,'Dados de Entrada'!$J$13:$J$35,1)+1)-INDEX('Dados de Entrada'!$J$13:$J$35,MATCH(C1087,'Dados de Entrada'!$J$13:$J$35,1)))
))</f>
        <v/>
      </c>
      <c r="E1087" s="101" t="str">
        <f>IF(B1087="","",('Dados de Entrada'!O1077/'Dados de Entrada'!$Q$6)*'Dados de Entrada'!$L$4)</f>
        <v/>
      </c>
      <c r="F1087" s="101" t="str">
        <f t="shared" si="94"/>
        <v/>
      </c>
      <c r="G1087" s="101" t="str">
        <f>IF(B1087="","",VLOOKUP(MONTH(B1087),Retiradas!$P$3:$S$14,3,FALSE))</f>
        <v/>
      </c>
      <c r="H1087" s="137" t="str">
        <f>IF(B1087="","",(VLOOKUP(MONTH(B1087),Evaporação!$D$5:$F$16,3,FALSE)/(1000*3600*24*VLOOKUP(MONTH(B1087),'Dados de Entrada'!$T$11:$V$22,3,FALSE)))*Simulação!D1087)</f>
        <v/>
      </c>
      <c r="I1087" s="146"/>
      <c r="J1087" s="138" t="str">
        <f>IF(B1087="","",(E1087+I1087-F1087-G1087-H1087)*3600*24*VLOOKUP(MONTH(B1087),'Dados de Entrada'!$T$11:$V$22,3,FALSE))</f>
        <v/>
      </c>
      <c r="K1087" s="100" t="str">
        <f>IF(B1087="","",IF(J1087+K1086&lt;'Dados de Entrada'!$G$7,IF(Simulação!J1087+K1086&lt;'Dados de Entrada'!$L$7,'Dados de Entrada'!$L$7,J1087+K1086),'Dados de Entrada'!$G$7))</f>
        <v/>
      </c>
      <c r="L1087" s="101" t="str">
        <f>IF(B1087="","",IF(AND(J1087&gt;0,K1087='Dados de Entrada'!$G$7),(J1087/(3600*24*VLOOKUP(MONTH(B1087),'Dados de Entrada'!$T$11:$V$22,3,FALSE))),0))</f>
        <v/>
      </c>
      <c r="M1087" s="26" t="str">
        <f t="shared" si="95"/>
        <v/>
      </c>
      <c r="N1087" s="102" t="str">
        <f>IF(B1087="","",IF(K1087='Dados de Entrada'!$L$7,1,0))</f>
        <v/>
      </c>
      <c r="O1087" s="26" t="str">
        <f t="shared" si="96"/>
        <v/>
      </c>
      <c r="P1087" s="110" t="str">
        <f>IF(B1087="","",'Dados de Entrada'!$L$7)</f>
        <v/>
      </c>
      <c r="Q1087" s="103" t="str">
        <f t="shared" si="92"/>
        <v/>
      </c>
      <c r="U1087" s="18"/>
    </row>
    <row r="1088" spans="1:21" ht="14.25" customHeight="1" x14ac:dyDescent="0.25">
      <c r="A1088" s="18"/>
      <c r="B1088" s="99" t="str">
        <f>IF(AND(YEAR('Dados de Entrada'!N1078)&gt;=$D$18,YEAR('Dados de Entrada'!N1078)&lt;=$D$19),'Dados de Entrada'!N1078,"")</f>
        <v/>
      </c>
      <c r="C1088" s="100" t="str">
        <f t="shared" si="93"/>
        <v/>
      </c>
      <c r="D1088" s="97" t="str">
        <f>IF(B1088="","",IFERROR(
INDEX('Dados de Entrada'!$K$13:$K$35,MATCH(C1088,'Dados de Entrada'!$J$13:$J$35,0)),
INDEX('Dados de Entrada'!$K$13:$K$35,MATCH(C1088,'Dados de Entrada'!$J$13:$J$35,1))+
(C1088-INDEX('Dados de Entrada'!$J$13:$J$35,MATCH(C1088,'Dados de Entrada'!$J$13:$J$35,1)))*
(INDEX('Dados de Entrada'!$K$13:$K$35,MATCH(C1088,'Dados de Entrada'!$J$13:$J$35,1)+1)-INDEX('Dados de Entrada'!$K$13:$K$35,MATCH(C1088,'Dados de Entrada'!$J$13:$J$35,1)))/
(INDEX('Dados de Entrada'!$J$13:$J$35,MATCH(C1088,'Dados de Entrada'!$J$13:$J$35,1)+1)-INDEX('Dados de Entrada'!$J$13:$J$35,MATCH(C1088,'Dados de Entrada'!$J$13:$J$35,1)))
))</f>
        <v/>
      </c>
      <c r="E1088" s="101" t="str">
        <f>IF(B1088="","",('Dados de Entrada'!O1078/'Dados de Entrada'!$Q$6)*'Dados de Entrada'!$L$4)</f>
        <v/>
      </c>
      <c r="F1088" s="101" t="str">
        <f t="shared" si="94"/>
        <v/>
      </c>
      <c r="G1088" s="101" t="str">
        <f>IF(B1088="","",VLOOKUP(MONTH(B1088),Retiradas!$P$3:$S$14,3,FALSE))</f>
        <v/>
      </c>
      <c r="H1088" s="137" t="str">
        <f>IF(B1088="","",(VLOOKUP(MONTH(B1088),Evaporação!$D$5:$F$16,3,FALSE)/(1000*3600*24*VLOOKUP(MONTH(B1088),'Dados de Entrada'!$T$11:$V$22,3,FALSE)))*Simulação!D1088)</f>
        <v/>
      </c>
      <c r="I1088" s="146"/>
      <c r="J1088" s="138" t="str">
        <f>IF(B1088="","",(E1088+I1088-F1088-G1088-H1088)*3600*24*VLOOKUP(MONTH(B1088),'Dados de Entrada'!$T$11:$V$22,3,FALSE))</f>
        <v/>
      </c>
      <c r="K1088" s="100" t="str">
        <f>IF(B1088="","",IF(J1088+K1087&lt;'Dados de Entrada'!$G$7,IF(Simulação!J1088+K1087&lt;'Dados de Entrada'!$L$7,'Dados de Entrada'!$L$7,J1088+K1087),'Dados de Entrada'!$G$7))</f>
        <v/>
      </c>
      <c r="L1088" s="101" t="str">
        <f>IF(B1088="","",IF(AND(J1088&gt;0,K1088='Dados de Entrada'!$G$7),(J1088/(3600*24*VLOOKUP(MONTH(B1088),'Dados de Entrada'!$T$11:$V$22,3,FALSE))),0))</f>
        <v/>
      </c>
      <c r="M1088" s="26" t="str">
        <f t="shared" si="95"/>
        <v/>
      </c>
      <c r="N1088" s="102" t="str">
        <f>IF(B1088="","",IF(K1088='Dados de Entrada'!$L$7,1,0))</f>
        <v/>
      </c>
      <c r="O1088" s="26" t="str">
        <f t="shared" si="96"/>
        <v/>
      </c>
      <c r="P1088" s="110" t="str">
        <f>IF(B1088="","",'Dados de Entrada'!$L$7)</f>
        <v/>
      </c>
      <c r="Q1088" s="103" t="str">
        <f t="shared" si="92"/>
        <v/>
      </c>
      <c r="U1088" s="18"/>
    </row>
    <row r="1089" spans="1:21" ht="14.25" customHeight="1" x14ac:dyDescent="0.25">
      <c r="A1089" s="18"/>
      <c r="B1089" s="99" t="str">
        <f>IF(AND(YEAR('Dados de Entrada'!N1079)&gt;=$D$18,YEAR('Dados de Entrada'!N1079)&lt;=$D$19),'Dados de Entrada'!N1079,"")</f>
        <v/>
      </c>
      <c r="C1089" s="100" t="str">
        <f t="shared" si="93"/>
        <v/>
      </c>
      <c r="D1089" s="97" t="str">
        <f>IF(B1089="","",IFERROR(
INDEX('Dados de Entrada'!$K$13:$K$35,MATCH(C1089,'Dados de Entrada'!$J$13:$J$35,0)),
INDEX('Dados de Entrada'!$K$13:$K$35,MATCH(C1089,'Dados de Entrada'!$J$13:$J$35,1))+
(C1089-INDEX('Dados de Entrada'!$J$13:$J$35,MATCH(C1089,'Dados de Entrada'!$J$13:$J$35,1)))*
(INDEX('Dados de Entrada'!$K$13:$K$35,MATCH(C1089,'Dados de Entrada'!$J$13:$J$35,1)+1)-INDEX('Dados de Entrada'!$K$13:$K$35,MATCH(C1089,'Dados de Entrada'!$J$13:$J$35,1)))/
(INDEX('Dados de Entrada'!$J$13:$J$35,MATCH(C1089,'Dados de Entrada'!$J$13:$J$35,1)+1)-INDEX('Dados de Entrada'!$J$13:$J$35,MATCH(C1089,'Dados de Entrada'!$J$13:$J$35,1)))
))</f>
        <v/>
      </c>
      <c r="E1089" s="101" t="str">
        <f>IF(B1089="","",('Dados de Entrada'!O1079/'Dados de Entrada'!$Q$6)*'Dados de Entrada'!$L$4)</f>
        <v/>
      </c>
      <c r="F1089" s="101" t="str">
        <f t="shared" si="94"/>
        <v/>
      </c>
      <c r="G1089" s="101" t="str">
        <f>IF(B1089="","",VLOOKUP(MONTH(B1089),Retiradas!$P$3:$S$14,3,FALSE))</f>
        <v/>
      </c>
      <c r="H1089" s="137" t="str">
        <f>IF(B1089="","",(VLOOKUP(MONTH(B1089),Evaporação!$D$5:$F$16,3,FALSE)/(1000*3600*24*VLOOKUP(MONTH(B1089),'Dados de Entrada'!$T$11:$V$22,3,FALSE)))*Simulação!D1089)</f>
        <v/>
      </c>
      <c r="I1089" s="146"/>
      <c r="J1089" s="138" t="str">
        <f>IF(B1089="","",(E1089+I1089-F1089-G1089-H1089)*3600*24*VLOOKUP(MONTH(B1089),'Dados de Entrada'!$T$11:$V$22,3,FALSE))</f>
        <v/>
      </c>
      <c r="K1089" s="100" t="str">
        <f>IF(B1089="","",IF(J1089+K1088&lt;'Dados de Entrada'!$G$7,IF(Simulação!J1089+K1088&lt;'Dados de Entrada'!$L$7,'Dados de Entrada'!$L$7,J1089+K1088),'Dados de Entrada'!$G$7))</f>
        <v/>
      </c>
      <c r="L1089" s="101" t="str">
        <f>IF(B1089="","",IF(AND(J1089&gt;0,K1089='Dados de Entrada'!$G$7),(J1089/(3600*24*VLOOKUP(MONTH(B1089),'Dados de Entrada'!$T$11:$V$22,3,FALSE))),0))</f>
        <v/>
      </c>
      <c r="M1089" s="26" t="str">
        <f t="shared" si="95"/>
        <v/>
      </c>
      <c r="N1089" s="102" t="str">
        <f>IF(B1089="","",IF(K1089='Dados de Entrada'!$L$7,1,0))</f>
        <v/>
      </c>
      <c r="O1089" s="26" t="str">
        <f t="shared" si="96"/>
        <v/>
      </c>
      <c r="P1089" s="110" t="str">
        <f>IF(B1089="","",'Dados de Entrada'!$L$7)</f>
        <v/>
      </c>
      <c r="Q1089" s="103" t="str">
        <f t="shared" si="92"/>
        <v/>
      </c>
      <c r="U1089" s="18"/>
    </row>
    <row r="1090" spans="1:21" ht="14.25" customHeight="1" x14ac:dyDescent="0.25">
      <c r="A1090" s="18"/>
      <c r="B1090" s="99" t="str">
        <f>IF(AND(YEAR('Dados de Entrada'!N1080)&gt;=$D$18,YEAR('Dados de Entrada'!N1080)&lt;=$D$19),'Dados de Entrada'!N1080,"")</f>
        <v/>
      </c>
      <c r="C1090" s="100" t="str">
        <f t="shared" si="93"/>
        <v/>
      </c>
      <c r="D1090" s="97" t="str">
        <f>IF(B1090="","",IFERROR(
INDEX('Dados de Entrada'!$K$13:$K$35,MATCH(C1090,'Dados de Entrada'!$J$13:$J$35,0)),
INDEX('Dados de Entrada'!$K$13:$K$35,MATCH(C1090,'Dados de Entrada'!$J$13:$J$35,1))+
(C1090-INDEX('Dados de Entrada'!$J$13:$J$35,MATCH(C1090,'Dados de Entrada'!$J$13:$J$35,1)))*
(INDEX('Dados de Entrada'!$K$13:$K$35,MATCH(C1090,'Dados de Entrada'!$J$13:$J$35,1)+1)-INDEX('Dados de Entrada'!$K$13:$K$35,MATCH(C1090,'Dados de Entrada'!$J$13:$J$35,1)))/
(INDEX('Dados de Entrada'!$J$13:$J$35,MATCH(C1090,'Dados de Entrada'!$J$13:$J$35,1)+1)-INDEX('Dados de Entrada'!$J$13:$J$35,MATCH(C1090,'Dados de Entrada'!$J$13:$J$35,1)))
))</f>
        <v/>
      </c>
      <c r="E1090" s="101" t="str">
        <f>IF(B1090="","",('Dados de Entrada'!O1080/'Dados de Entrada'!$Q$6)*'Dados de Entrada'!$L$4)</f>
        <v/>
      </c>
      <c r="F1090" s="101" t="str">
        <f t="shared" si="94"/>
        <v/>
      </c>
      <c r="G1090" s="101" t="str">
        <f>IF(B1090="","",VLOOKUP(MONTH(B1090),Retiradas!$P$3:$S$14,3,FALSE))</f>
        <v/>
      </c>
      <c r="H1090" s="137" t="str">
        <f>IF(B1090="","",(VLOOKUP(MONTH(B1090),Evaporação!$D$5:$F$16,3,FALSE)/(1000*3600*24*VLOOKUP(MONTH(B1090),'Dados de Entrada'!$T$11:$V$22,3,FALSE)))*Simulação!D1090)</f>
        <v/>
      </c>
      <c r="I1090" s="146"/>
      <c r="J1090" s="138" t="str">
        <f>IF(B1090="","",(E1090+I1090-F1090-G1090-H1090)*3600*24*VLOOKUP(MONTH(B1090),'Dados de Entrada'!$T$11:$V$22,3,FALSE))</f>
        <v/>
      </c>
      <c r="K1090" s="100" t="str">
        <f>IF(B1090="","",IF(J1090+K1089&lt;'Dados de Entrada'!$G$7,IF(Simulação!J1090+K1089&lt;'Dados de Entrada'!$L$7,'Dados de Entrada'!$L$7,J1090+K1089),'Dados de Entrada'!$G$7))</f>
        <v/>
      </c>
      <c r="L1090" s="101" t="str">
        <f>IF(B1090="","",IF(AND(J1090&gt;0,K1090='Dados de Entrada'!$G$7),(J1090/(3600*24*VLOOKUP(MONTH(B1090),'Dados de Entrada'!$T$11:$V$22,3,FALSE))),0))</f>
        <v/>
      </c>
      <c r="M1090" s="26" t="str">
        <f t="shared" si="95"/>
        <v/>
      </c>
      <c r="N1090" s="102" t="str">
        <f>IF(B1090="","",IF(K1090='Dados de Entrada'!$L$7,1,0))</f>
        <v/>
      </c>
      <c r="O1090" s="26" t="str">
        <f t="shared" si="96"/>
        <v/>
      </c>
      <c r="P1090" s="110" t="str">
        <f>IF(B1090="","",'Dados de Entrada'!$L$7)</f>
        <v/>
      </c>
      <c r="Q1090" s="103" t="str">
        <f t="shared" si="92"/>
        <v/>
      </c>
      <c r="U1090" s="18"/>
    </row>
    <row r="1091" spans="1:21" ht="14.25" customHeight="1" x14ac:dyDescent="0.25">
      <c r="A1091" s="18"/>
      <c r="B1091" s="99" t="str">
        <f>IF(AND(YEAR('Dados de Entrada'!N1081)&gt;=$D$18,YEAR('Dados de Entrada'!N1081)&lt;=$D$19),'Dados de Entrada'!N1081,"")</f>
        <v/>
      </c>
      <c r="C1091" s="100" t="str">
        <f t="shared" si="93"/>
        <v/>
      </c>
      <c r="D1091" s="97" t="str">
        <f>IF(B1091="","",IFERROR(
INDEX('Dados de Entrada'!$K$13:$K$35,MATCH(C1091,'Dados de Entrada'!$J$13:$J$35,0)),
INDEX('Dados de Entrada'!$K$13:$K$35,MATCH(C1091,'Dados de Entrada'!$J$13:$J$35,1))+
(C1091-INDEX('Dados de Entrada'!$J$13:$J$35,MATCH(C1091,'Dados de Entrada'!$J$13:$J$35,1)))*
(INDEX('Dados de Entrada'!$K$13:$K$35,MATCH(C1091,'Dados de Entrada'!$J$13:$J$35,1)+1)-INDEX('Dados de Entrada'!$K$13:$K$35,MATCH(C1091,'Dados de Entrada'!$J$13:$J$35,1)))/
(INDEX('Dados de Entrada'!$J$13:$J$35,MATCH(C1091,'Dados de Entrada'!$J$13:$J$35,1)+1)-INDEX('Dados de Entrada'!$J$13:$J$35,MATCH(C1091,'Dados de Entrada'!$J$13:$J$35,1)))
))</f>
        <v/>
      </c>
      <c r="E1091" s="101" t="str">
        <f>IF(B1091="","",('Dados de Entrada'!O1081/'Dados de Entrada'!$Q$6)*'Dados de Entrada'!$L$4)</f>
        <v/>
      </c>
      <c r="F1091" s="101" t="str">
        <f t="shared" si="94"/>
        <v/>
      </c>
      <c r="G1091" s="101" t="str">
        <f>IF(B1091="","",VLOOKUP(MONTH(B1091),Retiradas!$P$3:$S$14,3,FALSE))</f>
        <v/>
      </c>
      <c r="H1091" s="137" t="str">
        <f>IF(B1091="","",(VLOOKUP(MONTH(B1091),Evaporação!$D$5:$F$16,3,FALSE)/(1000*3600*24*VLOOKUP(MONTH(B1091),'Dados de Entrada'!$T$11:$V$22,3,FALSE)))*Simulação!D1091)</f>
        <v/>
      </c>
      <c r="I1091" s="146"/>
      <c r="J1091" s="138" t="str">
        <f>IF(B1091="","",(E1091+I1091-F1091-G1091-H1091)*3600*24*VLOOKUP(MONTH(B1091),'Dados de Entrada'!$T$11:$V$22,3,FALSE))</f>
        <v/>
      </c>
      <c r="K1091" s="100" t="str">
        <f>IF(B1091="","",IF(J1091+K1090&lt;'Dados de Entrada'!$G$7,IF(Simulação!J1091+K1090&lt;'Dados de Entrada'!$L$7,'Dados de Entrada'!$L$7,J1091+K1090),'Dados de Entrada'!$G$7))</f>
        <v/>
      </c>
      <c r="L1091" s="101" t="str">
        <f>IF(B1091="","",IF(AND(J1091&gt;0,K1091='Dados de Entrada'!$G$7),(J1091/(3600*24*VLOOKUP(MONTH(B1091),'Dados de Entrada'!$T$11:$V$22,3,FALSE))),0))</f>
        <v/>
      </c>
      <c r="M1091" s="26" t="str">
        <f t="shared" si="95"/>
        <v/>
      </c>
      <c r="N1091" s="102" t="str">
        <f>IF(B1091="","",IF(K1091='Dados de Entrada'!$L$7,1,0))</f>
        <v/>
      </c>
      <c r="O1091" s="26" t="str">
        <f t="shared" si="96"/>
        <v/>
      </c>
      <c r="P1091" s="110" t="str">
        <f>IF(B1091="","",'Dados de Entrada'!$L$7)</f>
        <v/>
      </c>
      <c r="Q1091" s="103" t="str">
        <f t="shared" si="92"/>
        <v/>
      </c>
      <c r="U1091" s="18"/>
    </row>
    <row r="1092" spans="1:21" ht="14.25" customHeight="1" x14ac:dyDescent="0.25">
      <c r="A1092" s="18"/>
      <c r="B1092" s="99" t="str">
        <f>IF(AND(YEAR('Dados de Entrada'!N1082)&gt;=$D$18,YEAR('Dados de Entrada'!N1082)&lt;=$D$19),'Dados de Entrada'!N1082,"")</f>
        <v/>
      </c>
      <c r="C1092" s="100" t="str">
        <f t="shared" si="93"/>
        <v/>
      </c>
      <c r="D1092" s="97" t="str">
        <f>IF(B1092="","",IFERROR(
INDEX('Dados de Entrada'!$K$13:$K$35,MATCH(C1092,'Dados de Entrada'!$J$13:$J$35,0)),
INDEX('Dados de Entrada'!$K$13:$K$35,MATCH(C1092,'Dados de Entrada'!$J$13:$J$35,1))+
(C1092-INDEX('Dados de Entrada'!$J$13:$J$35,MATCH(C1092,'Dados de Entrada'!$J$13:$J$35,1)))*
(INDEX('Dados de Entrada'!$K$13:$K$35,MATCH(C1092,'Dados de Entrada'!$J$13:$J$35,1)+1)-INDEX('Dados de Entrada'!$K$13:$K$35,MATCH(C1092,'Dados de Entrada'!$J$13:$J$35,1)))/
(INDEX('Dados de Entrada'!$J$13:$J$35,MATCH(C1092,'Dados de Entrada'!$J$13:$J$35,1)+1)-INDEX('Dados de Entrada'!$J$13:$J$35,MATCH(C1092,'Dados de Entrada'!$J$13:$J$35,1)))
))</f>
        <v/>
      </c>
      <c r="E1092" s="101" t="str">
        <f>IF(B1092="","",('Dados de Entrada'!O1082/'Dados de Entrada'!$Q$6)*'Dados de Entrada'!$L$4)</f>
        <v/>
      </c>
      <c r="F1092" s="101" t="str">
        <f t="shared" si="94"/>
        <v/>
      </c>
      <c r="G1092" s="101" t="str">
        <f>IF(B1092="","",VLOOKUP(MONTH(B1092),Retiradas!$P$3:$S$14,3,FALSE))</f>
        <v/>
      </c>
      <c r="H1092" s="137" t="str">
        <f>IF(B1092="","",(VLOOKUP(MONTH(B1092),Evaporação!$D$5:$F$16,3,FALSE)/(1000*3600*24*VLOOKUP(MONTH(B1092),'Dados de Entrada'!$T$11:$V$22,3,FALSE)))*Simulação!D1092)</f>
        <v/>
      </c>
      <c r="I1092" s="146"/>
      <c r="J1092" s="138" t="str">
        <f>IF(B1092="","",(E1092+I1092-F1092-G1092-H1092)*3600*24*VLOOKUP(MONTH(B1092),'Dados de Entrada'!$T$11:$V$22,3,FALSE))</f>
        <v/>
      </c>
      <c r="K1092" s="100" t="str">
        <f>IF(B1092="","",IF(J1092+K1091&lt;'Dados de Entrada'!$G$7,IF(Simulação!J1092+K1091&lt;'Dados de Entrada'!$L$7,'Dados de Entrada'!$L$7,J1092+K1091),'Dados de Entrada'!$G$7))</f>
        <v/>
      </c>
      <c r="L1092" s="101" t="str">
        <f>IF(B1092="","",IF(AND(J1092&gt;0,K1092='Dados de Entrada'!$G$7),(J1092/(3600*24*VLOOKUP(MONTH(B1092),'Dados de Entrada'!$T$11:$V$22,3,FALSE))),0))</f>
        <v/>
      </c>
      <c r="M1092" s="26" t="str">
        <f t="shared" si="95"/>
        <v/>
      </c>
      <c r="N1092" s="102" t="str">
        <f>IF(B1092="","",IF(K1092='Dados de Entrada'!$L$7,1,0))</f>
        <v/>
      </c>
      <c r="O1092" s="26" t="str">
        <f t="shared" si="96"/>
        <v/>
      </c>
      <c r="P1092" s="110" t="str">
        <f>IF(B1092="","",'Dados de Entrada'!$L$7)</f>
        <v/>
      </c>
      <c r="Q1092" s="103" t="str">
        <f t="shared" si="92"/>
        <v/>
      </c>
      <c r="U1092" s="18"/>
    </row>
    <row r="1093" spans="1:21" ht="14.25" customHeight="1" x14ac:dyDescent="0.25">
      <c r="A1093" s="18"/>
      <c r="B1093" s="99" t="str">
        <f>IF(AND(YEAR('Dados de Entrada'!N1083)&gt;=$D$18,YEAR('Dados de Entrada'!N1083)&lt;=$D$19),'Dados de Entrada'!N1083,"")</f>
        <v/>
      </c>
      <c r="C1093" s="100" t="str">
        <f t="shared" si="93"/>
        <v/>
      </c>
      <c r="D1093" s="97" t="str">
        <f>IF(B1093="","",IFERROR(
INDEX('Dados de Entrada'!$K$13:$K$35,MATCH(C1093,'Dados de Entrada'!$J$13:$J$35,0)),
INDEX('Dados de Entrada'!$K$13:$K$35,MATCH(C1093,'Dados de Entrada'!$J$13:$J$35,1))+
(C1093-INDEX('Dados de Entrada'!$J$13:$J$35,MATCH(C1093,'Dados de Entrada'!$J$13:$J$35,1)))*
(INDEX('Dados de Entrada'!$K$13:$K$35,MATCH(C1093,'Dados de Entrada'!$J$13:$J$35,1)+1)-INDEX('Dados de Entrada'!$K$13:$K$35,MATCH(C1093,'Dados de Entrada'!$J$13:$J$35,1)))/
(INDEX('Dados de Entrada'!$J$13:$J$35,MATCH(C1093,'Dados de Entrada'!$J$13:$J$35,1)+1)-INDEX('Dados de Entrada'!$J$13:$J$35,MATCH(C1093,'Dados de Entrada'!$J$13:$J$35,1)))
))</f>
        <v/>
      </c>
      <c r="E1093" s="101" t="str">
        <f>IF(B1093="","",('Dados de Entrada'!O1083/'Dados de Entrada'!$Q$6)*'Dados de Entrada'!$L$4)</f>
        <v/>
      </c>
      <c r="F1093" s="101" t="str">
        <f t="shared" si="94"/>
        <v/>
      </c>
      <c r="G1093" s="101" t="str">
        <f>IF(B1093="","",VLOOKUP(MONTH(B1093),Retiradas!$P$3:$S$14,3,FALSE))</f>
        <v/>
      </c>
      <c r="H1093" s="137" t="str">
        <f>IF(B1093="","",(VLOOKUP(MONTH(B1093),Evaporação!$D$5:$F$16,3,FALSE)/(1000*3600*24*VLOOKUP(MONTH(B1093),'Dados de Entrada'!$T$11:$V$22,3,FALSE)))*Simulação!D1093)</f>
        <v/>
      </c>
      <c r="I1093" s="146"/>
      <c r="J1093" s="138" t="str">
        <f>IF(B1093="","",(E1093+I1093-F1093-G1093-H1093)*3600*24*VLOOKUP(MONTH(B1093),'Dados de Entrada'!$T$11:$V$22,3,FALSE))</f>
        <v/>
      </c>
      <c r="K1093" s="100" t="str">
        <f>IF(B1093="","",IF(J1093+K1092&lt;'Dados de Entrada'!$G$7,IF(Simulação!J1093+K1092&lt;'Dados de Entrada'!$L$7,'Dados de Entrada'!$L$7,J1093+K1092),'Dados de Entrada'!$G$7))</f>
        <v/>
      </c>
      <c r="L1093" s="101" t="str">
        <f>IF(B1093="","",IF(AND(J1093&gt;0,K1093='Dados de Entrada'!$G$7),(J1093/(3600*24*VLOOKUP(MONTH(B1093),'Dados de Entrada'!$T$11:$V$22,3,FALSE))),0))</f>
        <v/>
      </c>
      <c r="M1093" s="26" t="str">
        <f t="shared" si="95"/>
        <v/>
      </c>
      <c r="N1093" s="102" t="str">
        <f>IF(B1093="","",IF(K1093='Dados de Entrada'!$L$7,1,0))</f>
        <v/>
      </c>
      <c r="O1093" s="26" t="str">
        <f t="shared" si="96"/>
        <v/>
      </c>
      <c r="P1093" s="110" t="str">
        <f>IF(B1093="","",'Dados de Entrada'!$L$7)</f>
        <v/>
      </c>
      <c r="Q1093" s="103" t="str">
        <f t="shared" si="92"/>
        <v/>
      </c>
      <c r="U1093" s="18"/>
    </row>
    <row r="1094" spans="1:21" ht="14.25" customHeight="1" x14ac:dyDescent="0.25">
      <c r="A1094" s="18"/>
      <c r="B1094" s="99" t="str">
        <f>IF(AND(YEAR('Dados de Entrada'!N1084)&gt;=$D$18,YEAR('Dados de Entrada'!N1084)&lt;=$D$19),'Dados de Entrada'!N1084,"")</f>
        <v/>
      </c>
      <c r="C1094" s="100" t="str">
        <f t="shared" si="93"/>
        <v/>
      </c>
      <c r="D1094" s="97" t="str">
        <f>IF(B1094="","",IFERROR(
INDEX('Dados de Entrada'!$K$13:$K$35,MATCH(C1094,'Dados de Entrada'!$J$13:$J$35,0)),
INDEX('Dados de Entrada'!$K$13:$K$35,MATCH(C1094,'Dados de Entrada'!$J$13:$J$35,1))+
(C1094-INDEX('Dados de Entrada'!$J$13:$J$35,MATCH(C1094,'Dados de Entrada'!$J$13:$J$35,1)))*
(INDEX('Dados de Entrada'!$K$13:$K$35,MATCH(C1094,'Dados de Entrada'!$J$13:$J$35,1)+1)-INDEX('Dados de Entrada'!$K$13:$K$35,MATCH(C1094,'Dados de Entrada'!$J$13:$J$35,1)))/
(INDEX('Dados de Entrada'!$J$13:$J$35,MATCH(C1094,'Dados de Entrada'!$J$13:$J$35,1)+1)-INDEX('Dados de Entrada'!$J$13:$J$35,MATCH(C1094,'Dados de Entrada'!$J$13:$J$35,1)))
))</f>
        <v/>
      </c>
      <c r="E1094" s="101" t="str">
        <f>IF(B1094="","",('Dados de Entrada'!O1084/'Dados de Entrada'!$Q$6)*'Dados de Entrada'!$L$4)</f>
        <v/>
      </c>
      <c r="F1094" s="101" t="str">
        <f t="shared" si="94"/>
        <v/>
      </c>
      <c r="G1094" s="101" t="str">
        <f>IF(B1094="","",VLOOKUP(MONTH(B1094),Retiradas!$P$3:$S$14,3,FALSE))</f>
        <v/>
      </c>
      <c r="H1094" s="137" t="str">
        <f>IF(B1094="","",(VLOOKUP(MONTH(B1094),Evaporação!$D$5:$F$16,3,FALSE)/(1000*3600*24*VLOOKUP(MONTH(B1094),'Dados de Entrada'!$T$11:$V$22,3,FALSE)))*Simulação!D1094)</f>
        <v/>
      </c>
      <c r="I1094" s="146"/>
      <c r="J1094" s="138" t="str">
        <f>IF(B1094="","",(E1094+I1094-F1094-G1094-H1094)*3600*24*VLOOKUP(MONTH(B1094),'Dados de Entrada'!$T$11:$V$22,3,FALSE))</f>
        <v/>
      </c>
      <c r="K1094" s="100" t="str">
        <f>IF(B1094="","",IF(J1094+K1093&lt;'Dados de Entrada'!$G$7,IF(Simulação!J1094+K1093&lt;'Dados de Entrada'!$L$7,'Dados de Entrada'!$L$7,J1094+K1093),'Dados de Entrada'!$G$7))</f>
        <v/>
      </c>
      <c r="L1094" s="101" t="str">
        <f>IF(B1094="","",IF(AND(J1094&gt;0,K1094='Dados de Entrada'!$G$7),(J1094/(3600*24*VLOOKUP(MONTH(B1094),'Dados de Entrada'!$T$11:$V$22,3,FALSE))),0))</f>
        <v/>
      </c>
      <c r="M1094" s="26" t="str">
        <f t="shared" si="95"/>
        <v/>
      </c>
      <c r="N1094" s="102" t="str">
        <f>IF(B1094="","",IF(K1094='Dados de Entrada'!$L$7,1,0))</f>
        <v/>
      </c>
      <c r="O1094" s="26" t="str">
        <f t="shared" si="96"/>
        <v/>
      </c>
      <c r="P1094" s="110" t="str">
        <f>IF(B1094="","",'Dados de Entrada'!$L$7)</f>
        <v/>
      </c>
      <c r="Q1094" s="103" t="str">
        <f t="shared" si="92"/>
        <v/>
      </c>
      <c r="U1094" s="18"/>
    </row>
    <row r="1095" spans="1:21" ht="14.25" customHeight="1" x14ac:dyDescent="0.25">
      <c r="A1095" s="18"/>
      <c r="B1095" s="99" t="str">
        <f>IF(AND(YEAR('Dados de Entrada'!N1085)&gt;=$D$18,YEAR('Dados de Entrada'!N1085)&lt;=$D$19),'Dados de Entrada'!N1085,"")</f>
        <v/>
      </c>
      <c r="C1095" s="100" t="str">
        <f t="shared" si="93"/>
        <v/>
      </c>
      <c r="D1095" s="97" t="str">
        <f>IF(B1095="","",IFERROR(
INDEX('Dados de Entrada'!$K$13:$K$35,MATCH(C1095,'Dados de Entrada'!$J$13:$J$35,0)),
INDEX('Dados de Entrada'!$K$13:$K$35,MATCH(C1095,'Dados de Entrada'!$J$13:$J$35,1))+
(C1095-INDEX('Dados de Entrada'!$J$13:$J$35,MATCH(C1095,'Dados de Entrada'!$J$13:$J$35,1)))*
(INDEX('Dados de Entrada'!$K$13:$K$35,MATCH(C1095,'Dados de Entrada'!$J$13:$J$35,1)+1)-INDEX('Dados de Entrada'!$K$13:$K$35,MATCH(C1095,'Dados de Entrada'!$J$13:$J$35,1)))/
(INDEX('Dados de Entrada'!$J$13:$J$35,MATCH(C1095,'Dados de Entrada'!$J$13:$J$35,1)+1)-INDEX('Dados de Entrada'!$J$13:$J$35,MATCH(C1095,'Dados de Entrada'!$J$13:$J$35,1)))
))</f>
        <v/>
      </c>
      <c r="E1095" s="101" t="str">
        <f>IF(B1095="","",('Dados de Entrada'!O1085/'Dados de Entrada'!$Q$6)*'Dados de Entrada'!$L$4)</f>
        <v/>
      </c>
      <c r="F1095" s="101" t="str">
        <f t="shared" si="94"/>
        <v/>
      </c>
      <c r="G1095" s="101" t="str">
        <f>IF(B1095="","",VLOOKUP(MONTH(B1095),Retiradas!$P$3:$S$14,3,FALSE))</f>
        <v/>
      </c>
      <c r="H1095" s="137" t="str">
        <f>IF(B1095="","",(VLOOKUP(MONTH(B1095),Evaporação!$D$5:$F$16,3,FALSE)/(1000*3600*24*VLOOKUP(MONTH(B1095),'Dados de Entrada'!$T$11:$V$22,3,FALSE)))*Simulação!D1095)</f>
        <v/>
      </c>
      <c r="I1095" s="146"/>
      <c r="J1095" s="138" t="str">
        <f>IF(B1095="","",(E1095+I1095-F1095-G1095-H1095)*3600*24*VLOOKUP(MONTH(B1095),'Dados de Entrada'!$T$11:$V$22,3,FALSE))</f>
        <v/>
      </c>
      <c r="K1095" s="100" t="str">
        <f>IF(B1095="","",IF(J1095+K1094&lt;'Dados de Entrada'!$G$7,IF(Simulação!J1095+K1094&lt;'Dados de Entrada'!$L$7,'Dados de Entrada'!$L$7,J1095+K1094),'Dados de Entrada'!$G$7))</f>
        <v/>
      </c>
      <c r="L1095" s="101" t="str">
        <f>IF(B1095="","",IF(AND(J1095&gt;0,K1095='Dados de Entrada'!$G$7),(J1095/(3600*24*VLOOKUP(MONTH(B1095),'Dados de Entrada'!$T$11:$V$22,3,FALSE))),0))</f>
        <v/>
      </c>
      <c r="M1095" s="26" t="str">
        <f t="shared" si="95"/>
        <v/>
      </c>
      <c r="N1095" s="102" t="str">
        <f>IF(B1095="","",IF(K1095='Dados de Entrada'!$L$7,1,0))</f>
        <v/>
      </c>
      <c r="O1095" s="26" t="str">
        <f t="shared" si="96"/>
        <v/>
      </c>
      <c r="P1095" s="110" t="str">
        <f>IF(B1095="","",'Dados de Entrada'!$L$7)</f>
        <v/>
      </c>
      <c r="Q1095" s="103" t="str">
        <f t="shared" si="92"/>
        <v/>
      </c>
      <c r="U1095" s="18"/>
    </row>
    <row r="1096" spans="1:21" ht="14.25" customHeight="1" x14ac:dyDescent="0.25">
      <c r="A1096" s="18"/>
      <c r="B1096" s="99" t="str">
        <f>IF(AND(YEAR('Dados de Entrada'!N1086)&gt;=$D$18,YEAR('Dados de Entrada'!N1086)&lt;=$D$19),'Dados de Entrada'!N1086,"")</f>
        <v/>
      </c>
      <c r="C1096" s="100" t="str">
        <f t="shared" si="93"/>
        <v/>
      </c>
      <c r="D1096" s="97" t="str">
        <f>IF(B1096="","",IFERROR(
INDEX('Dados de Entrada'!$K$13:$K$35,MATCH(C1096,'Dados de Entrada'!$J$13:$J$35,0)),
INDEX('Dados de Entrada'!$K$13:$K$35,MATCH(C1096,'Dados de Entrada'!$J$13:$J$35,1))+
(C1096-INDEX('Dados de Entrada'!$J$13:$J$35,MATCH(C1096,'Dados de Entrada'!$J$13:$J$35,1)))*
(INDEX('Dados de Entrada'!$K$13:$K$35,MATCH(C1096,'Dados de Entrada'!$J$13:$J$35,1)+1)-INDEX('Dados de Entrada'!$K$13:$K$35,MATCH(C1096,'Dados de Entrada'!$J$13:$J$35,1)))/
(INDEX('Dados de Entrada'!$J$13:$J$35,MATCH(C1096,'Dados de Entrada'!$J$13:$J$35,1)+1)-INDEX('Dados de Entrada'!$J$13:$J$35,MATCH(C1096,'Dados de Entrada'!$J$13:$J$35,1)))
))</f>
        <v/>
      </c>
      <c r="E1096" s="101" t="str">
        <f>IF(B1096="","",('Dados de Entrada'!O1086/'Dados de Entrada'!$Q$6)*'Dados de Entrada'!$L$4)</f>
        <v/>
      </c>
      <c r="F1096" s="101" t="str">
        <f t="shared" si="94"/>
        <v/>
      </c>
      <c r="G1096" s="101" t="str">
        <f>IF(B1096="","",VLOOKUP(MONTH(B1096),Retiradas!$P$3:$S$14,3,FALSE))</f>
        <v/>
      </c>
      <c r="H1096" s="137" t="str">
        <f>IF(B1096="","",(VLOOKUP(MONTH(B1096),Evaporação!$D$5:$F$16,3,FALSE)/(1000*3600*24*VLOOKUP(MONTH(B1096),'Dados de Entrada'!$T$11:$V$22,3,FALSE)))*Simulação!D1096)</f>
        <v/>
      </c>
      <c r="I1096" s="146"/>
      <c r="J1096" s="138" t="str">
        <f>IF(B1096="","",(E1096+I1096-F1096-G1096-H1096)*3600*24*VLOOKUP(MONTH(B1096),'Dados de Entrada'!$T$11:$V$22,3,FALSE))</f>
        <v/>
      </c>
      <c r="K1096" s="100" t="str">
        <f>IF(B1096="","",IF(J1096+K1095&lt;'Dados de Entrada'!$G$7,IF(Simulação!J1096+K1095&lt;'Dados de Entrada'!$L$7,'Dados de Entrada'!$L$7,J1096+K1095),'Dados de Entrada'!$G$7))</f>
        <v/>
      </c>
      <c r="L1096" s="101" t="str">
        <f>IF(B1096="","",IF(AND(J1096&gt;0,K1096='Dados de Entrada'!$G$7),(J1096/(3600*24*VLOOKUP(MONTH(B1096),'Dados de Entrada'!$T$11:$V$22,3,FALSE))),0))</f>
        <v/>
      </c>
      <c r="M1096" s="26" t="str">
        <f t="shared" si="95"/>
        <v/>
      </c>
      <c r="N1096" s="102" t="str">
        <f>IF(B1096="","",IF(K1096='Dados de Entrada'!$L$7,1,0))</f>
        <v/>
      </c>
      <c r="O1096" s="26" t="str">
        <f t="shared" si="96"/>
        <v/>
      </c>
      <c r="P1096" s="110" t="str">
        <f>IF(B1096="","",'Dados de Entrada'!$L$7)</f>
        <v/>
      </c>
      <c r="Q1096" s="103" t="str">
        <f t="shared" si="92"/>
        <v/>
      </c>
      <c r="U1096" s="18"/>
    </row>
    <row r="1097" spans="1:21" ht="14.25" customHeight="1" x14ac:dyDescent="0.25">
      <c r="A1097" s="18"/>
      <c r="B1097" s="99" t="str">
        <f>IF(AND(YEAR('Dados de Entrada'!N1087)&gt;=$D$18,YEAR('Dados de Entrada'!N1087)&lt;=$D$19),'Dados de Entrada'!N1087,"")</f>
        <v/>
      </c>
      <c r="C1097" s="100" t="str">
        <f t="shared" si="93"/>
        <v/>
      </c>
      <c r="D1097" s="97" t="str">
        <f>IF(B1097="","",IFERROR(
INDEX('Dados de Entrada'!$K$13:$K$35,MATCH(C1097,'Dados de Entrada'!$J$13:$J$35,0)),
INDEX('Dados de Entrada'!$K$13:$K$35,MATCH(C1097,'Dados de Entrada'!$J$13:$J$35,1))+
(C1097-INDEX('Dados de Entrada'!$J$13:$J$35,MATCH(C1097,'Dados de Entrada'!$J$13:$J$35,1)))*
(INDEX('Dados de Entrada'!$K$13:$K$35,MATCH(C1097,'Dados de Entrada'!$J$13:$J$35,1)+1)-INDEX('Dados de Entrada'!$K$13:$K$35,MATCH(C1097,'Dados de Entrada'!$J$13:$J$35,1)))/
(INDEX('Dados de Entrada'!$J$13:$J$35,MATCH(C1097,'Dados de Entrada'!$J$13:$J$35,1)+1)-INDEX('Dados de Entrada'!$J$13:$J$35,MATCH(C1097,'Dados de Entrada'!$J$13:$J$35,1)))
))</f>
        <v/>
      </c>
      <c r="E1097" s="101" t="str">
        <f>IF(B1097="","",('Dados de Entrada'!O1087/'Dados de Entrada'!$Q$6)*'Dados de Entrada'!$L$4)</f>
        <v/>
      </c>
      <c r="F1097" s="101" t="str">
        <f t="shared" si="94"/>
        <v/>
      </c>
      <c r="G1097" s="101" t="str">
        <f>IF(B1097="","",VLOOKUP(MONTH(B1097),Retiradas!$P$3:$S$14,3,FALSE))</f>
        <v/>
      </c>
      <c r="H1097" s="137" t="str">
        <f>IF(B1097="","",(VLOOKUP(MONTH(B1097),Evaporação!$D$5:$F$16,3,FALSE)/(1000*3600*24*VLOOKUP(MONTH(B1097),'Dados de Entrada'!$T$11:$V$22,3,FALSE)))*Simulação!D1097)</f>
        <v/>
      </c>
      <c r="I1097" s="146"/>
      <c r="J1097" s="138" t="str">
        <f>IF(B1097="","",(E1097+I1097-F1097-G1097-H1097)*3600*24*VLOOKUP(MONTH(B1097),'Dados de Entrada'!$T$11:$V$22,3,FALSE))</f>
        <v/>
      </c>
      <c r="K1097" s="100" t="str">
        <f>IF(B1097="","",IF(J1097+K1096&lt;'Dados de Entrada'!$G$7,IF(Simulação!J1097+K1096&lt;'Dados de Entrada'!$L$7,'Dados de Entrada'!$L$7,J1097+K1096),'Dados de Entrada'!$G$7))</f>
        <v/>
      </c>
      <c r="L1097" s="101" t="str">
        <f>IF(B1097="","",IF(AND(J1097&gt;0,K1097='Dados de Entrada'!$G$7),(J1097/(3600*24*VLOOKUP(MONTH(B1097),'Dados de Entrada'!$T$11:$V$22,3,FALSE))),0))</f>
        <v/>
      </c>
      <c r="M1097" s="26" t="str">
        <f t="shared" si="95"/>
        <v/>
      </c>
      <c r="N1097" s="102" t="str">
        <f>IF(B1097="","",IF(K1097='Dados de Entrada'!$L$7,1,0))</f>
        <v/>
      </c>
      <c r="O1097" s="26" t="str">
        <f t="shared" si="96"/>
        <v/>
      </c>
      <c r="P1097" s="110" t="str">
        <f>IF(B1097="","",'Dados de Entrada'!$L$7)</f>
        <v/>
      </c>
      <c r="Q1097" s="103" t="str">
        <f t="shared" si="92"/>
        <v/>
      </c>
      <c r="U1097" s="18"/>
    </row>
    <row r="1098" spans="1:21" ht="14.25" customHeight="1" x14ac:dyDescent="0.25">
      <c r="A1098" s="18"/>
      <c r="B1098" s="99" t="str">
        <f>IF(AND(YEAR('Dados de Entrada'!N1088)&gt;=$D$18,YEAR('Dados de Entrada'!N1088)&lt;=$D$19),'Dados de Entrada'!N1088,"")</f>
        <v/>
      </c>
      <c r="C1098" s="100" t="str">
        <f t="shared" si="93"/>
        <v/>
      </c>
      <c r="D1098" s="97" t="str">
        <f>IF(B1098="","",IFERROR(
INDEX('Dados de Entrada'!$K$13:$K$35,MATCH(C1098,'Dados de Entrada'!$J$13:$J$35,0)),
INDEX('Dados de Entrada'!$K$13:$K$35,MATCH(C1098,'Dados de Entrada'!$J$13:$J$35,1))+
(C1098-INDEX('Dados de Entrada'!$J$13:$J$35,MATCH(C1098,'Dados de Entrada'!$J$13:$J$35,1)))*
(INDEX('Dados de Entrada'!$K$13:$K$35,MATCH(C1098,'Dados de Entrada'!$J$13:$J$35,1)+1)-INDEX('Dados de Entrada'!$K$13:$K$35,MATCH(C1098,'Dados de Entrada'!$J$13:$J$35,1)))/
(INDEX('Dados de Entrada'!$J$13:$J$35,MATCH(C1098,'Dados de Entrada'!$J$13:$J$35,1)+1)-INDEX('Dados de Entrada'!$J$13:$J$35,MATCH(C1098,'Dados de Entrada'!$J$13:$J$35,1)))
))</f>
        <v/>
      </c>
      <c r="E1098" s="101" t="str">
        <f>IF(B1098="","",('Dados de Entrada'!O1088/'Dados de Entrada'!$Q$6)*'Dados de Entrada'!$L$4)</f>
        <v/>
      </c>
      <c r="F1098" s="101" t="str">
        <f t="shared" si="94"/>
        <v/>
      </c>
      <c r="G1098" s="101" t="str">
        <f>IF(B1098="","",VLOOKUP(MONTH(B1098),Retiradas!$P$3:$S$14,3,FALSE))</f>
        <v/>
      </c>
      <c r="H1098" s="137" t="str">
        <f>IF(B1098="","",(VLOOKUP(MONTH(B1098),Evaporação!$D$5:$F$16,3,FALSE)/(1000*3600*24*VLOOKUP(MONTH(B1098),'Dados de Entrada'!$T$11:$V$22,3,FALSE)))*Simulação!D1098)</f>
        <v/>
      </c>
      <c r="I1098" s="146"/>
      <c r="J1098" s="138" t="str">
        <f>IF(B1098="","",(E1098+I1098-F1098-G1098-H1098)*3600*24*VLOOKUP(MONTH(B1098),'Dados de Entrada'!$T$11:$V$22,3,FALSE))</f>
        <v/>
      </c>
      <c r="K1098" s="100" t="str">
        <f>IF(B1098="","",IF(J1098+K1097&lt;'Dados de Entrada'!$G$7,IF(Simulação!J1098+K1097&lt;'Dados de Entrada'!$L$7,'Dados de Entrada'!$L$7,J1098+K1097),'Dados de Entrada'!$G$7))</f>
        <v/>
      </c>
      <c r="L1098" s="101" t="str">
        <f>IF(B1098="","",IF(AND(J1098&gt;0,K1098='Dados de Entrada'!$G$7),(J1098/(3600*24*VLOOKUP(MONTH(B1098),'Dados de Entrada'!$T$11:$V$22,3,FALSE))),0))</f>
        <v/>
      </c>
      <c r="M1098" s="26" t="str">
        <f t="shared" si="95"/>
        <v/>
      </c>
      <c r="N1098" s="102" t="str">
        <f>IF(B1098="","",IF(K1098='Dados de Entrada'!$L$7,1,0))</f>
        <v/>
      </c>
      <c r="O1098" s="26" t="str">
        <f t="shared" si="96"/>
        <v/>
      </c>
      <c r="P1098" s="110" t="str">
        <f>IF(B1098="","",'Dados de Entrada'!$L$7)</f>
        <v/>
      </c>
      <c r="Q1098" s="103" t="str">
        <f t="shared" si="92"/>
        <v/>
      </c>
      <c r="U1098" s="18"/>
    </row>
    <row r="1099" spans="1:21" ht="14.25" customHeight="1" x14ac:dyDescent="0.25">
      <c r="A1099" s="18"/>
      <c r="B1099" s="99" t="str">
        <f>IF(AND(YEAR('Dados de Entrada'!N1089)&gt;=$D$18,YEAR('Dados de Entrada'!N1089)&lt;=$D$19),'Dados de Entrada'!N1089,"")</f>
        <v/>
      </c>
      <c r="C1099" s="100" t="str">
        <f t="shared" si="93"/>
        <v/>
      </c>
      <c r="D1099" s="97" t="str">
        <f>IF(B1099="","",IFERROR(
INDEX('Dados de Entrada'!$K$13:$K$35,MATCH(C1099,'Dados de Entrada'!$J$13:$J$35,0)),
INDEX('Dados de Entrada'!$K$13:$K$35,MATCH(C1099,'Dados de Entrada'!$J$13:$J$35,1))+
(C1099-INDEX('Dados de Entrada'!$J$13:$J$35,MATCH(C1099,'Dados de Entrada'!$J$13:$J$35,1)))*
(INDEX('Dados de Entrada'!$K$13:$K$35,MATCH(C1099,'Dados de Entrada'!$J$13:$J$35,1)+1)-INDEX('Dados de Entrada'!$K$13:$K$35,MATCH(C1099,'Dados de Entrada'!$J$13:$J$35,1)))/
(INDEX('Dados de Entrada'!$J$13:$J$35,MATCH(C1099,'Dados de Entrada'!$J$13:$J$35,1)+1)-INDEX('Dados de Entrada'!$J$13:$J$35,MATCH(C1099,'Dados de Entrada'!$J$13:$J$35,1)))
))</f>
        <v/>
      </c>
      <c r="E1099" s="101" t="str">
        <f>IF(B1099="","",('Dados de Entrada'!O1089/'Dados de Entrada'!$Q$6)*'Dados de Entrada'!$L$4)</f>
        <v/>
      </c>
      <c r="F1099" s="101" t="str">
        <f t="shared" si="94"/>
        <v/>
      </c>
      <c r="G1099" s="101" t="str">
        <f>IF(B1099="","",VLOOKUP(MONTH(B1099),Retiradas!$P$3:$S$14,3,FALSE))</f>
        <v/>
      </c>
      <c r="H1099" s="137" t="str">
        <f>IF(B1099="","",(VLOOKUP(MONTH(B1099),Evaporação!$D$5:$F$16,3,FALSE)/(1000*3600*24*VLOOKUP(MONTH(B1099),'Dados de Entrada'!$T$11:$V$22,3,FALSE)))*Simulação!D1099)</f>
        <v/>
      </c>
      <c r="I1099" s="146"/>
      <c r="J1099" s="138" t="str">
        <f>IF(B1099="","",(E1099+I1099-F1099-G1099-H1099)*3600*24*VLOOKUP(MONTH(B1099),'Dados de Entrada'!$T$11:$V$22,3,FALSE))</f>
        <v/>
      </c>
      <c r="K1099" s="100" t="str">
        <f>IF(B1099="","",IF(J1099+K1098&lt;'Dados de Entrada'!$G$7,IF(Simulação!J1099+K1098&lt;'Dados de Entrada'!$L$7,'Dados de Entrada'!$L$7,J1099+K1098),'Dados de Entrada'!$G$7))</f>
        <v/>
      </c>
      <c r="L1099" s="101" t="str">
        <f>IF(B1099="","",IF(AND(J1099&gt;0,K1099='Dados de Entrada'!$G$7),(J1099/(3600*24*VLOOKUP(MONTH(B1099),'Dados de Entrada'!$T$11:$V$22,3,FALSE))),0))</f>
        <v/>
      </c>
      <c r="M1099" s="26" t="str">
        <f t="shared" si="95"/>
        <v/>
      </c>
      <c r="N1099" s="102" t="str">
        <f>IF(B1099="","",IF(K1099='Dados de Entrada'!$L$7,1,0))</f>
        <v/>
      </c>
      <c r="O1099" s="26" t="str">
        <f t="shared" si="96"/>
        <v/>
      </c>
      <c r="P1099" s="110" t="str">
        <f>IF(B1099="","",'Dados de Entrada'!$L$7)</f>
        <v/>
      </c>
      <c r="Q1099" s="103" t="str">
        <f t="shared" si="92"/>
        <v/>
      </c>
      <c r="U1099" s="18"/>
    </row>
    <row r="1100" spans="1:21" ht="14.25" customHeight="1" x14ac:dyDescent="0.25">
      <c r="A1100" s="18"/>
      <c r="B1100" s="99" t="str">
        <f>IF(AND(YEAR('Dados de Entrada'!N1090)&gt;=$D$18,YEAR('Dados de Entrada'!N1090)&lt;=$D$19),'Dados de Entrada'!N1090,"")</f>
        <v/>
      </c>
      <c r="C1100" s="100" t="str">
        <f t="shared" si="93"/>
        <v/>
      </c>
      <c r="D1100" s="97" t="str">
        <f>IF(B1100="","",IFERROR(
INDEX('Dados de Entrada'!$K$13:$K$35,MATCH(C1100,'Dados de Entrada'!$J$13:$J$35,0)),
INDEX('Dados de Entrada'!$K$13:$K$35,MATCH(C1100,'Dados de Entrada'!$J$13:$J$35,1))+
(C1100-INDEX('Dados de Entrada'!$J$13:$J$35,MATCH(C1100,'Dados de Entrada'!$J$13:$J$35,1)))*
(INDEX('Dados de Entrada'!$K$13:$K$35,MATCH(C1100,'Dados de Entrada'!$J$13:$J$35,1)+1)-INDEX('Dados de Entrada'!$K$13:$K$35,MATCH(C1100,'Dados de Entrada'!$J$13:$J$35,1)))/
(INDEX('Dados de Entrada'!$J$13:$J$35,MATCH(C1100,'Dados de Entrada'!$J$13:$J$35,1)+1)-INDEX('Dados de Entrada'!$J$13:$J$35,MATCH(C1100,'Dados de Entrada'!$J$13:$J$35,1)))
))</f>
        <v/>
      </c>
      <c r="E1100" s="101" t="str">
        <f>IF(B1100="","",('Dados de Entrada'!O1090/'Dados de Entrada'!$Q$6)*'Dados de Entrada'!$L$4)</f>
        <v/>
      </c>
      <c r="F1100" s="101" t="str">
        <f t="shared" si="94"/>
        <v/>
      </c>
      <c r="G1100" s="101" t="str">
        <f>IF(B1100="","",VLOOKUP(MONTH(B1100),Retiradas!$P$3:$S$14,3,FALSE))</f>
        <v/>
      </c>
      <c r="H1100" s="137" t="str">
        <f>IF(B1100="","",(VLOOKUP(MONTH(B1100),Evaporação!$D$5:$F$16,3,FALSE)/(1000*3600*24*VLOOKUP(MONTH(B1100),'Dados de Entrada'!$T$11:$V$22,3,FALSE)))*Simulação!D1100)</f>
        <v/>
      </c>
      <c r="I1100" s="146"/>
      <c r="J1100" s="138" t="str">
        <f>IF(B1100="","",(E1100+I1100-F1100-G1100-H1100)*3600*24*VLOOKUP(MONTH(B1100),'Dados de Entrada'!$T$11:$V$22,3,FALSE))</f>
        <v/>
      </c>
      <c r="K1100" s="100" t="str">
        <f>IF(B1100="","",IF(J1100+K1099&lt;'Dados de Entrada'!$G$7,IF(Simulação!J1100+K1099&lt;'Dados de Entrada'!$L$7,'Dados de Entrada'!$L$7,J1100+K1099),'Dados de Entrada'!$G$7))</f>
        <v/>
      </c>
      <c r="L1100" s="101" t="str">
        <f>IF(B1100="","",IF(AND(J1100&gt;0,K1100='Dados de Entrada'!$G$7),(J1100/(3600*24*VLOOKUP(MONTH(B1100),'Dados de Entrada'!$T$11:$V$22,3,FALSE))),0))</f>
        <v/>
      </c>
      <c r="M1100" s="26" t="str">
        <f t="shared" si="95"/>
        <v/>
      </c>
      <c r="N1100" s="102" t="str">
        <f>IF(B1100="","",IF(K1100='Dados de Entrada'!$L$7,1,0))</f>
        <v/>
      </c>
      <c r="O1100" s="26" t="str">
        <f t="shared" si="96"/>
        <v/>
      </c>
      <c r="P1100" s="110" t="str">
        <f>IF(B1100="","",'Dados de Entrada'!$L$7)</f>
        <v/>
      </c>
      <c r="Q1100" s="103" t="str">
        <f t="shared" si="92"/>
        <v/>
      </c>
      <c r="U1100" s="18"/>
    </row>
  </sheetData>
  <sheetProtection algorithmName="SHA-512" hashValue="BbWamDLIEW9nFUWr3hSPF5irvy5Twgf9unW7UVFSuutQkaQ7exRYP8aeDPR5/dEEYdDFkgJQOP876rLagwQGyQ==" saltValue="73FvXpsYxJWr5LJxlOmsuQ==" spinCount="100000" sheet="1" objects="1" scenarios="1"/>
  <mergeCells count="7">
    <mergeCell ref="B19:C19"/>
    <mergeCell ref="G16:J17"/>
    <mergeCell ref="B2:E2"/>
    <mergeCell ref="G2:J2"/>
    <mergeCell ref="B3:C3"/>
    <mergeCell ref="G3:H3"/>
    <mergeCell ref="B18:C18"/>
  </mergeCells>
  <conditionalFormatting sqref="Q3:Q14">
    <cfRule type="containsText" dxfId="4" priority="1" operator="containsText" text="Ok!">
      <formula>NOT(ISERROR(SEARCH(("Ok!"),(Q3))))</formula>
    </cfRule>
  </conditionalFormatting>
  <conditionalFormatting sqref="Q3:Q14">
    <cfRule type="containsText" dxfId="3" priority="2" operator="containsText" text="Refazer a simulação!">
      <formula>NOT(ISERROR(SEARCH(("Refazer a simulação!"),(Q3))))</formula>
    </cfRule>
  </conditionalFormatting>
  <conditionalFormatting sqref="G18:J18">
    <cfRule type="notContainsBlanks" dxfId="2" priority="3">
      <formula>LEN(TRIM(G18))&gt;0</formula>
    </cfRule>
  </conditionalFormatting>
  <conditionalFormatting sqref="G16:J17">
    <cfRule type="notContainsBlanks" dxfId="1" priority="5">
      <formula>LEN(TRIM(G16))&gt;0</formula>
    </cfRule>
  </conditionalFormatting>
  <pageMargins left="0.511811024" right="0.511811024" top="0.78740157499999996" bottom="0.78740157499999996" header="0" footer="0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0000000-000E-0000-0400-000004000000}">
            <xm:f>I4&lt;'Dados de Entrada'!$G$6</xm:f>
            <x14:dxf>
              <font>
                <color rgb="FFFFFFFF"/>
              </font>
              <fill>
                <patternFill patternType="solid">
                  <fgColor rgb="FFFF0000"/>
                  <bgColor rgb="FFFF0000"/>
                </patternFill>
              </fill>
            </x14:dxf>
          </x14:cfRule>
          <xm:sqref>I4:I15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98"/>
  <sheetViews>
    <sheetView showGridLines="0" workbookViewId="0">
      <selection activeCell="I22" sqref="I22"/>
    </sheetView>
  </sheetViews>
  <sheetFormatPr defaultColWidth="14.42578125" defaultRowHeight="15" customHeight="1" x14ac:dyDescent="0.25"/>
  <cols>
    <col min="1" max="1" width="8.7109375" customWidth="1"/>
    <col min="2" max="2" width="11" customWidth="1"/>
    <col min="3" max="3" width="11.5703125" customWidth="1"/>
    <col min="4" max="4" width="11.140625" customWidth="1"/>
    <col min="5" max="5" width="12.7109375" customWidth="1"/>
    <col min="6" max="6" width="13.5703125" customWidth="1"/>
    <col min="7" max="7" width="13.7109375" customWidth="1"/>
    <col min="8" max="15" width="8.7109375" customWidth="1"/>
  </cols>
  <sheetData>
    <row r="1" spans="1:15" ht="14.25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5"/>
      <c r="K1" s="104"/>
      <c r="L1" s="104"/>
      <c r="M1" s="104"/>
      <c r="N1" s="104"/>
      <c r="O1" s="104"/>
    </row>
    <row r="2" spans="1:15" ht="14.25" customHeight="1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5"/>
      <c r="K2" s="104"/>
      <c r="L2" s="104"/>
      <c r="M2" s="104"/>
      <c r="N2" s="104"/>
      <c r="O2" s="104"/>
    </row>
    <row r="3" spans="1:15" ht="14.25" customHeight="1" x14ac:dyDescent="0.2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14.25" customHeight="1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</row>
    <row r="5" spans="1:15" ht="14.25" customHeight="1" x14ac:dyDescent="0.25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</row>
    <row r="6" spans="1:15" ht="14.25" customHeight="1" x14ac:dyDescent="0.2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7" spans="1:15" ht="14.25" customHeight="1" x14ac:dyDescent="0.2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</row>
    <row r="8" spans="1:15" ht="14.25" customHeight="1" x14ac:dyDescent="0.25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</row>
    <row r="9" spans="1:15" ht="14.25" customHeight="1" x14ac:dyDescent="0.25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</row>
    <row r="10" spans="1:15" ht="14.25" customHeight="1" x14ac:dyDescent="0.25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</row>
    <row r="11" spans="1:15" ht="14.25" customHeight="1" x14ac:dyDescent="0.25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</row>
    <row r="12" spans="1:15" ht="14.25" customHeight="1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</row>
    <row r="13" spans="1:15" ht="14.25" customHeight="1" x14ac:dyDescent="0.25">
      <c r="A13" s="105"/>
      <c r="B13" s="106"/>
      <c r="C13" s="106"/>
      <c r="D13" s="106"/>
      <c r="E13" s="106"/>
      <c r="F13" s="106"/>
      <c r="G13" s="106"/>
      <c r="H13" s="105"/>
      <c r="I13" s="105"/>
      <c r="J13" s="105"/>
      <c r="K13" s="105"/>
      <c r="L13" s="105"/>
      <c r="M13" s="105"/>
      <c r="N13" s="105"/>
      <c r="O13" s="105"/>
    </row>
    <row r="14" spans="1:15" ht="14.25" customHeight="1" x14ac:dyDescent="0.25">
      <c r="A14" s="105"/>
      <c r="B14" s="107"/>
      <c r="C14" s="107"/>
      <c r="D14" s="107"/>
      <c r="E14" s="107"/>
      <c r="F14" s="108"/>
      <c r="G14" s="107"/>
      <c r="H14" s="105"/>
      <c r="I14" s="105"/>
      <c r="J14" s="105"/>
      <c r="K14" s="105"/>
      <c r="L14" s="105"/>
      <c r="M14" s="105"/>
      <c r="N14" s="105"/>
      <c r="O14" s="105"/>
    </row>
    <row r="15" spans="1:15" ht="14.25" customHeight="1" x14ac:dyDescent="0.25">
      <c r="A15" s="105"/>
      <c r="B15" s="107"/>
      <c r="C15" s="107"/>
      <c r="D15" s="107"/>
      <c r="E15" s="107"/>
      <c r="F15" s="108"/>
      <c r="G15" s="107"/>
      <c r="H15" s="105"/>
      <c r="I15" s="105"/>
      <c r="J15" s="105"/>
      <c r="K15" s="105"/>
      <c r="L15" s="105"/>
      <c r="M15" s="105"/>
      <c r="N15" s="105"/>
      <c r="O15" s="105"/>
    </row>
    <row r="16" spans="1:15" ht="14.25" customHeight="1" x14ac:dyDescent="0.25">
      <c r="A16" s="105"/>
      <c r="B16" s="107"/>
      <c r="C16" s="107"/>
      <c r="D16" s="107"/>
      <c r="E16" s="107"/>
      <c r="F16" s="108"/>
      <c r="G16" s="107"/>
      <c r="H16" s="105"/>
      <c r="I16" s="105"/>
      <c r="J16" s="105"/>
      <c r="K16" s="105"/>
      <c r="L16" s="105"/>
      <c r="M16" s="105"/>
      <c r="N16" s="105"/>
      <c r="O16" s="105"/>
    </row>
    <row r="17" spans="1:15" ht="14.25" customHeight="1" x14ac:dyDescent="0.25">
      <c r="A17" s="105"/>
      <c r="B17" s="107"/>
      <c r="C17" s="107"/>
      <c r="D17" s="107"/>
      <c r="E17" s="107"/>
      <c r="F17" s="108"/>
      <c r="G17" s="107"/>
      <c r="H17" s="105"/>
      <c r="I17" s="105"/>
      <c r="J17" s="105"/>
      <c r="K17" s="105"/>
      <c r="L17" s="105"/>
      <c r="M17" s="105"/>
      <c r="N17" s="105"/>
      <c r="O17" s="105"/>
    </row>
    <row r="18" spans="1:15" ht="14.25" customHeight="1" x14ac:dyDescent="0.25">
      <c r="A18" s="105"/>
      <c r="B18" s="107"/>
      <c r="C18" s="107"/>
      <c r="D18" s="107"/>
      <c r="E18" s="107"/>
      <c r="F18" s="108"/>
      <c r="G18" s="107"/>
      <c r="H18" s="105"/>
      <c r="I18" s="105"/>
      <c r="J18" s="105"/>
      <c r="K18" s="105"/>
      <c r="L18" s="105"/>
      <c r="M18" s="105"/>
      <c r="N18" s="105"/>
      <c r="O18" s="105"/>
    </row>
    <row r="19" spans="1:15" ht="14.25" customHeight="1" x14ac:dyDescent="0.25">
      <c r="A19" s="105"/>
      <c r="B19" s="107"/>
      <c r="C19" s="107"/>
      <c r="D19" s="107"/>
      <c r="E19" s="107"/>
      <c r="F19" s="108"/>
      <c r="G19" s="107"/>
      <c r="H19" s="105"/>
      <c r="I19" s="105"/>
      <c r="J19" s="105"/>
      <c r="K19" s="105"/>
      <c r="L19" s="105"/>
      <c r="M19" s="105"/>
      <c r="N19" s="105"/>
      <c r="O19" s="105"/>
    </row>
    <row r="20" spans="1:15" ht="14.25" customHeight="1" thickBot="1" x14ac:dyDescent="0.3">
      <c r="A20" s="105"/>
      <c r="B20" s="107"/>
      <c r="C20" s="107"/>
      <c r="D20" s="107"/>
      <c r="E20" s="107"/>
      <c r="F20" s="108"/>
      <c r="G20" s="107"/>
      <c r="H20" s="105"/>
      <c r="I20" s="105"/>
      <c r="J20" s="105"/>
      <c r="K20" s="105"/>
      <c r="L20" s="105"/>
      <c r="M20" s="105"/>
      <c r="N20" s="105"/>
      <c r="O20" s="105"/>
    </row>
    <row r="21" spans="1:15" ht="14.25" customHeight="1" thickBot="1" x14ac:dyDescent="0.3">
      <c r="A21" s="105"/>
      <c r="B21" s="273" t="s">
        <v>137</v>
      </c>
      <c r="C21" s="226"/>
      <c r="D21" s="226"/>
      <c r="E21" s="226"/>
      <c r="F21" s="226"/>
      <c r="G21" s="226"/>
      <c r="H21" s="226"/>
      <c r="I21" s="227"/>
      <c r="J21" s="105"/>
      <c r="K21" s="105"/>
      <c r="L21" s="105"/>
      <c r="M21" s="105"/>
      <c r="N21" s="105"/>
      <c r="O21" s="105"/>
    </row>
    <row r="22" spans="1:15" ht="14.25" customHeight="1" x14ac:dyDescent="0.25">
      <c r="A22" s="105"/>
      <c r="B22" s="107"/>
      <c r="C22" s="107"/>
      <c r="D22" s="107"/>
      <c r="E22" s="107"/>
      <c r="F22" s="108"/>
      <c r="G22" s="107"/>
      <c r="H22" s="105"/>
      <c r="I22" s="105"/>
      <c r="J22" s="105"/>
      <c r="K22" s="105"/>
      <c r="L22" s="105"/>
      <c r="M22" s="105"/>
      <c r="N22" s="105"/>
      <c r="O22" s="105"/>
    </row>
    <row r="23" spans="1:15" ht="14.25" customHeight="1" x14ac:dyDescent="0.25">
      <c r="A23" s="105"/>
      <c r="B23" s="107"/>
      <c r="C23" s="107"/>
      <c r="D23" s="107"/>
      <c r="E23" s="107"/>
      <c r="F23" s="108"/>
      <c r="G23" s="107"/>
      <c r="H23" s="105"/>
      <c r="I23" s="105"/>
      <c r="J23" s="105"/>
      <c r="K23" s="105"/>
      <c r="L23" s="105"/>
      <c r="M23" s="105"/>
      <c r="N23" s="105"/>
      <c r="O23" s="105"/>
    </row>
    <row r="24" spans="1:15" ht="14.25" customHeight="1" x14ac:dyDescent="0.25">
      <c r="A24" s="105"/>
      <c r="B24" s="274" t="s">
        <v>138</v>
      </c>
      <c r="C24" s="233"/>
      <c r="D24" s="233"/>
      <c r="E24" s="269">
        <f>'Dados de Entrada'!Q4</f>
        <v>60220000</v>
      </c>
      <c r="F24" s="234"/>
      <c r="G24" s="109" t="s">
        <v>40</v>
      </c>
      <c r="H24" s="269" t="str">
        <f>'Dados de Entrada'!Q5</f>
        <v>DESEBOQUE</v>
      </c>
      <c r="I24" s="234"/>
      <c r="J24" s="105"/>
      <c r="K24" s="105"/>
      <c r="L24" s="105"/>
      <c r="M24" s="105"/>
      <c r="N24" s="105"/>
      <c r="O24" s="105"/>
    </row>
    <row r="25" spans="1:15" ht="14.25" customHeight="1" x14ac:dyDescent="0.25">
      <c r="A25" s="105"/>
      <c r="B25" s="277" t="s">
        <v>139</v>
      </c>
      <c r="C25" s="233"/>
      <c r="D25" s="233"/>
      <c r="E25" s="234"/>
      <c r="F25" s="275">
        <f>SUM(Simulação!N3:N14)</f>
        <v>0</v>
      </c>
      <c r="G25" s="233"/>
      <c r="H25" s="233"/>
      <c r="I25" s="234"/>
      <c r="J25" s="105"/>
      <c r="K25" s="105"/>
      <c r="L25" s="105"/>
      <c r="M25" s="105"/>
      <c r="N25" s="105"/>
      <c r="O25" s="105"/>
    </row>
    <row r="26" spans="1:15" ht="14.25" customHeight="1" x14ac:dyDescent="0.25">
      <c r="A26" s="105"/>
      <c r="B26" s="277" t="s">
        <v>140</v>
      </c>
      <c r="C26" s="233"/>
      <c r="D26" s="233"/>
      <c r="E26" s="234"/>
      <c r="F26" s="275">
        <f>'Dados de Entrada'!G7</f>
        <v>107563.32</v>
      </c>
      <c r="G26" s="233"/>
      <c r="H26" s="233"/>
      <c r="I26" s="234"/>
      <c r="J26" s="105"/>
      <c r="K26" s="105"/>
      <c r="L26" s="105"/>
      <c r="M26" s="105"/>
      <c r="N26" s="105"/>
      <c r="O26" s="105"/>
    </row>
    <row r="27" spans="1:15" ht="14.25" customHeight="1" x14ac:dyDescent="0.25">
      <c r="A27" s="105"/>
      <c r="B27" s="277" t="s">
        <v>11</v>
      </c>
      <c r="C27" s="233"/>
      <c r="D27" s="233"/>
      <c r="E27" s="234"/>
      <c r="F27" s="275">
        <f>'Dados de Entrada'!L7</f>
        <v>32269</v>
      </c>
      <c r="G27" s="233"/>
      <c r="H27" s="233"/>
      <c r="I27" s="234"/>
      <c r="J27" s="105"/>
      <c r="K27" s="105"/>
      <c r="L27" s="105"/>
      <c r="M27" s="105"/>
      <c r="N27" s="105"/>
      <c r="O27" s="105"/>
    </row>
    <row r="28" spans="1:15" ht="14.25" customHeight="1" x14ac:dyDescent="0.25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</row>
    <row r="29" spans="1:15" ht="51" customHeight="1" x14ac:dyDescent="0.25">
      <c r="A29" s="105"/>
      <c r="B29" s="111" t="s">
        <v>18</v>
      </c>
      <c r="C29" s="276" t="s">
        <v>141</v>
      </c>
      <c r="D29" s="233"/>
      <c r="E29" s="234"/>
      <c r="F29" s="111" t="s">
        <v>142</v>
      </c>
      <c r="G29" s="111" t="s">
        <v>143</v>
      </c>
      <c r="H29" s="276" t="s">
        <v>144</v>
      </c>
      <c r="I29" s="234"/>
      <c r="J29" s="105"/>
      <c r="K29" s="105"/>
      <c r="L29" s="105"/>
      <c r="M29" s="105"/>
      <c r="N29" s="105"/>
      <c r="O29" s="105"/>
    </row>
    <row r="30" spans="1:15" ht="14.25" customHeight="1" x14ac:dyDescent="0.25">
      <c r="A30" s="105"/>
      <c r="B30" s="112" t="str">
        <f>Simulação!H4</f>
        <v>Janeiro</v>
      </c>
      <c r="C30" s="272">
        <f>Simulação!J4</f>
        <v>8.9200000000000002E-2</v>
      </c>
      <c r="D30" s="233"/>
      <c r="E30" s="234"/>
      <c r="F30" s="113">
        <f>Simulação!I4</f>
        <v>1</v>
      </c>
      <c r="G30" s="114">
        <f>Simulação!P3</f>
        <v>0</v>
      </c>
      <c r="H30" s="270">
        <f t="shared" ref="H30:H41" si="0">1-G30</f>
        <v>1</v>
      </c>
      <c r="I30" s="234"/>
      <c r="J30" s="105"/>
      <c r="K30" s="105"/>
      <c r="L30" s="105"/>
      <c r="M30" s="105"/>
      <c r="N30" s="105"/>
      <c r="O30" s="105"/>
    </row>
    <row r="31" spans="1:15" ht="14.25" customHeight="1" x14ac:dyDescent="0.25">
      <c r="A31" s="105"/>
      <c r="B31" s="112" t="str">
        <f>Simulação!H5</f>
        <v>Fevereiro</v>
      </c>
      <c r="C31" s="272">
        <f>Simulação!J5</f>
        <v>9.5000000000000001E-2</v>
      </c>
      <c r="D31" s="233"/>
      <c r="E31" s="234"/>
      <c r="F31" s="113">
        <f>Simulação!I5</f>
        <v>1</v>
      </c>
      <c r="G31" s="114">
        <f>Simulação!P4</f>
        <v>0</v>
      </c>
      <c r="H31" s="270">
        <f t="shared" si="0"/>
        <v>1</v>
      </c>
      <c r="I31" s="234"/>
      <c r="J31" s="105"/>
      <c r="K31" s="105"/>
      <c r="L31" s="105"/>
      <c r="M31" s="105"/>
      <c r="N31" s="105"/>
      <c r="O31" s="105"/>
    </row>
    <row r="32" spans="1:15" ht="14.25" customHeight="1" x14ac:dyDescent="0.25">
      <c r="A32" s="105"/>
      <c r="B32" s="112" t="str">
        <f>Simulação!H6</f>
        <v>Março</v>
      </c>
      <c r="C32" s="272">
        <f>Simulação!J6</f>
        <v>0.1</v>
      </c>
      <c r="D32" s="233"/>
      <c r="E32" s="234"/>
      <c r="F32" s="113">
        <f>Simulação!I6</f>
        <v>1</v>
      </c>
      <c r="G32" s="114">
        <f>Simulação!P5</f>
        <v>0</v>
      </c>
      <c r="H32" s="270">
        <f t="shared" si="0"/>
        <v>1</v>
      </c>
      <c r="I32" s="234"/>
      <c r="J32" s="105"/>
      <c r="K32" s="105"/>
      <c r="L32" s="105"/>
      <c r="M32" s="105"/>
      <c r="N32" s="105"/>
      <c r="O32" s="105"/>
    </row>
    <row r="33" spans="1:15" ht="14.25" customHeight="1" x14ac:dyDescent="0.25">
      <c r="A33" s="105"/>
      <c r="B33" s="112" t="str">
        <f>Simulação!H7</f>
        <v>Abril</v>
      </c>
      <c r="C33" s="272">
        <f>Simulação!J7</f>
        <v>0.09</v>
      </c>
      <c r="D33" s="233"/>
      <c r="E33" s="234"/>
      <c r="F33" s="113">
        <f>Simulação!I7</f>
        <v>1</v>
      </c>
      <c r="G33" s="114">
        <f>Simulação!P6</f>
        <v>0</v>
      </c>
      <c r="H33" s="270">
        <f t="shared" si="0"/>
        <v>1</v>
      </c>
      <c r="I33" s="234"/>
      <c r="J33" s="105"/>
      <c r="K33" s="105"/>
      <c r="L33" s="105"/>
      <c r="M33" s="105"/>
      <c r="N33" s="105"/>
      <c r="O33" s="105"/>
    </row>
    <row r="34" spans="1:15" ht="14.25" customHeight="1" x14ac:dyDescent="0.25">
      <c r="A34" s="105"/>
      <c r="B34" s="112" t="str">
        <f>Simulação!H8</f>
        <v>Maio</v>
      </c>
      <c r="C34" s="272">
        <f>Simulação!J8</f>
        <v>8.5000000000000006E-2</v>
      </c>
      <c r="D34" s="233"/>
      <c r="E34" s="234"/>
      <c r="F34" s="113">
        <f>Simulação!I8</f>
        <v>1</v>
      </c>
      <c r="G34" s="114">
        <f>Simulação!P7</f>
        <v>0</v>
      </c>
      <c r="H34" s="270">
        <f t="shared" si="0"/>
        <v>1</v>
      </c>
      <c r="I34" s="234"/>
      <c r="J34" s="105"/>
      <c r="K34" s="105"/>
      <c r="L34" s="105"/>
      <c r="M34" s="105"/>
      <c r="N34" s="105"/>
      <c r="O34" s="105"/>
    </row>
    <row r="35" spans="1:15" ht="14.25" customHeight="1" x14ac:dyDescent="0.25">
      <c r="A35" s="105"/>
      <c r="B35" s="112" t="str">
        <f>Simulação!H9</f>
        <v>Junho</v>
      </c>
      <c r="C35" s="272">
        <f>Simulação!J9</f>
        <v>7.0000000000000007E-2</v>
      </c>
      <c r="D35" s="233"/>
      <c r="E35" s="234"/>
      <c r="F35" s="113">
        <f>Simulação!I9</f>
        <v>1</v>
      </c>
      <c r="G35" s="114">
        <f>Simulação!P8</f>
        <v>0</v>
      </c>
      <c r="H35" s="270">
        <f t="shared" si="0"/>
        <v>1</v>
      </c>
      <c r="I35" s="234"/>
      <c r="J35" s="105"/>
      <c r="K35" s="105"/>
      <c r="L35" s="105"/>
      <c r="M35" s="105"/>
      <c r="N35" s="105"/>
      <c r="O35" s="105"/>
    </row>
    <row r="36" spans="1:15" ht="14.25" customHeight="1" x14ac:dyDescent="0.25">
      <c r="A36" s="105"/>
      <c r="B36" s="112" t="str">
        <f>Simulação!H10</f>
        <v>Julho</v>
      </c>
      <c r="C36" s="272">
        <f>Simulação!J10</f>
        <v>7.0000000000000007E-2</v>
      </c>
      <c r="D36" s="233"/>
      <c r="E36" s="234"/>
      <c r="F36" s="113">
        <f>Simulação!I10</f>
        <v>1</v>
      </c>
      <c r="G36" s="114">
        <f>Simulação!P9</f>
        <v>0</v>
      </c>
      <c r="H36" s="270">
        <f t="shared" si="0"/>
        <v>1</v>
      </c>
      <c r="I36" s="234"/>
      <c r="J36" s="105"/>
      <c r="K36" s="105"/>
      <c r="L36" s="105"/>
      <c r="M36" s="105"/>
      <c r="N36" s="105"/>
      <c r="O36" s="105"/>
    </row>
    <row r="37" spans="1:15" ht="14.25" customHeight="1" x14ac:dyDescent="0.25">
      <c r="A37" s="105"/>
      <c r="B37" s="112" t="str">
        <f>Simulação!H11</f>
        <v>Agosto</v>
      </c>
      <c r="C37" s="272">
        <f>Simulação!J11</f>
        <v>6.7000000000000004E-2</v>
      </c>
      <c r="D37" s="233"/>
      <c r="E37" s="234"/>
      <c r="F37" s="113">
        <f>Simulação!I11</f>
        <v>1</v>
      </c>
      <c r="G37" s="114">
        <f>Simulação!P10</f>
        <v>0</v>
      </c>
      <c r="H37" s="270">
        <f t="shared" si="0"/>
        <v>1</v>
      </c>
      <c r="I37" s="234"/>
      <c r="J37" s="105"/>
      <c r="K37" s="105"/>
      <c r="L37" s="105"/>
      <c r="M37" s="105"/>
      <c r="N37" s="105"/>
      <c r="O37" s="105"/>
    </row>
    <row r="38" spans="1:15" ht="14.25" customHeight="1" x14ac:dyDescent="0.25">
      <c r="A38" s="105"/>
      <c r="B38" s="112" t="str">
        <f>Simulação!H12</f>
        <v>Setembro</v>
      </c>
      <c r="C38" s="272">
        <f>Simulação!J12</f>
        <v>6.5000000000000002E-2</v>
      </c>
      <c r="D38" s="233"/>
      <c r="E38" s="234"/>
      <c r="F38" s="113">
        <f>Simulação!I12</f>
        <v>1</v>
      </c>
      <c r="G38" s="114">
        <f>Simulação!P11</f>
        <v>0</v>
      </c>
      <c r="H38" s="270">
        <f t="shared" si="0"/>
        <v>1</v>
      </c>
      <c r="I38" s="234"/>
      <c r="J38" s="105"/>
      <c r="K38" s="105"/>
      <c r="L38" s="105"/>
      <c r="M38" s="105"/>
      <c r="N38" s="105"/>
      <c r="O38" s="105"/>
    </row>
    <row r="39" spans="1:15" ht="14.25" customHeight="1" x14ac:dyDescent="0.25">
      <c r="A39" s="105"/>
      <c r="B39" s="112" t="str">
        <f>Simulação!H13</f>
        <v>Outubro</v>
      </c>
      <c r="C39" s="272">
        <f>Simulação!J13</f>
        <v>6.2E-2</v>
      </c>
      <c r="D39" s="233"/>
      <c r="E39" s="234"/>
      <c r="F39" s="113">
        <f>Simulação!I13</f>
        <v>1</v>
      </c>
      <c r="G39" s="114">
        <f>Simulação!P12</f>
        <v>0</v>
      </c>
      <c r="H39" s="270">
        <f t="shared" si="0"/>
        <v>1</v>
      </c>
      <c r="I39" s="234"/>
      <c r="J39" s="105"/>
      <c r="K39" s="105"/>
      <c r="L39" s="105"/>
      <c r="M39" s="105"/>
      <c r="N39" s="105"/>
      <c r="O39" s="105"/>
    </row>
    <row r="40" spans="1:15" ht="14.25" customHeight="1" x14ac:dyDescent="0.25">
      <c r="A40" s="105"/>
      <c r="B40" s="112" t="str">
        <f>Simulação!H14</f>
        <v>Novembro</v>
      </c>
      <c r="C40" s="272">
        <f>Simulação!J14</f>
        <v>7.4999999999999997E-2</v>
      </c>
      <c r="D40" s="233"/>
      <c r="E40" s="234"/>
      <c r="F40" s="113">
        <f>Simulação!I14</f>
        <v>1</v>
      </c>
      <c r="G40" s="114">
        <f>Simulação!P13</f>
        <v>0</v>
      </c>
      <c r="H40" s="270">
        <f t="shared" si="0"/>
        <v>1</v>
      </c>
      <c r="I40" s="234"/>
      <c r="J40" s="105"/>
      <c r="K40" s="105"/>
      <c r="L40" s="105"/>
      <c r="M40" s="105"/>
      <c r="N40" s="105"/>
      <c r="O40" s="105"/>
    </row>
    <row r="41" spans="1:15" ht="14.25" customHeight="1" x14ac:dyDescent="0.25">
      <c r="A41" s="105"/>
      <c r="B41" s="112" t="str">
        <f>Simulação!H15</f>
        <v>Dezembro</v>
      </c>
      <c r="C41" s="272">
        <f>Simulação!J15</f>
        <v>8.9200000000000002E-2</v>
      </c>
      <c r="D41" s="233"/>
      <c r="E41" s="234"/>
      <c r="F41" s="113">
        <f>Simulação!I15</f>
        <v>1</v>
      </c>
      <c r="G41" s="114">
        <f>Simulação!P14</f>
        <v>0</v>
      </c>
      <c r="H41" s="270">
        <f t="shared" si="0"/>
        <v>1</v>
      </c>
      <c r="I41" s="234"/>
      <c r="J41" s="105"/>
      <c r="K41" s="105"/>
      <c r="L41" s="105"/>
      <c r="M41" s="105"/>
      <c r="N41" s="105"/>
      <c r="O41" s="105"/>
    </row>
    <row r="42" spans="1:15" ht="14.25" customHeight="1" x14ac:dyDescent="0.25">
      <c r="A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</row>
    <row r="43" spans="1:15" ht="14.25" customHeight="1" x14ac:dyDescent="0.25">
      <c r="A43" s="105"/>
      <c r="B43" s="271" t="s">
        <v>145</v>
      </c>
      <c r="C43" s="233"/>
      <c r="D43" s="233"/>
      <c r="E43" s="233"/>
      <c r="F43" s="233"/>
      <c r="G43" s="233"/>
      <c r="H43" s="233"/>
      <c r="I43" s="234"/>
      <c r="J43" s="105"/>
      <c r="K43" s="105"/>
      <c r="L43" s="105"/>
      <c r="M43" s="105"/>
      <c r="N43" s="105"/>
      <c r="O43" s="105"/>
    </row>
    <row r="44" spans="1:15" ht="14.25" customHeight="1" x14ac:dyDescent="0.25">
      <c r="A44" s="105"/>
      <c r="B44" s="269" t="s">
        <v>146</v>
      </c>
      <c r="C44" s="233"/>
      <c r="D44" s="233"/>
      <c r="E44" s="233"/>
      <c r="F44" s="233"/>
      <c r="G44" s="233"/>
      <c r="H44" s="233"/>
      <c r="I44" s="234"/>
      <c r="J44" s="105"/>
      <c r="K44" s="105"/>
      <c r="L44" s="105"/>
      <c r="M44" s="105"/>
      <c r="N44" s="105"/>
      <c r="O44" s="105"/>
    </row>
    <row r="45" spans="1:15" ht="14.25" customHeight="1" x14ac:dyDescent="0.25">
      <c r="A45" s="105"/>
      <c r="B45" s="269" t="s">
        <v>147</v>
      </c>
      <c r="C45" s="233"/>
      <c r="D45" s="233"/>
      <c r="E45" s="233"/>
      <c r="F45" s="233"/>
      <c r="G45" s="233"/>
      <c r="H45" s="233"/>
      <c r="I45" s="234"/>
      <c r="J45" s="105"/>
      <c r="K45" s="105"/>
      <c r="L45" s="105"/>
      <c r="M45" s="105"/>
      <c r="N45" s="105"/>
      <c r="O45" s="105"/>
    </row>
    <row r="46" spans="1:15" ht="14.25" customHeight="1" x14ac:dyDescent="0.25">
      <c r="A46" s="105"/>
      <c r="B46" s="269" t="s">
        <v>148</v>
      </c>
      <c r="C46" s="233"/>
      <c r="D46" s="233"/>
      <c r="E46" s="233"/>
      <c r="F46" s="233"/>
      <c r="G46" s="233"/>
      <c r="H46" s="233"/>
      <c r="I46" s="234"/>
      <c r="J46" s="105"/>
      <c r="K46" s="105"/>
      <c r="L46" s="105"/>
      <c r="M46" s="105"/>
      <c r="N46" s="105"/>
      <c r="O46" s="105"/>
    </row>
    <row r="47" spans="1:15" ht="14.25" customHeight="1" x14ac:dyDescent="0.25">
      <c r="A47" s="105"/>
      <c r="B47" s="269" t="s">
        <v>149</v>
      </c>
      <c r="C47" s="233"/>
      <c r="D47" s="233"/>
      <c r="E47" s="233"/>
      <c r="F47" s="233"/>
      <c r="G47" s="233"/>
      <c r="H47" s="233"/>
      <c r="I47" s="234"/>
      <c r="J47" s="105"/>
      <c r="K47" s="105"/>
      <c r="L47" s="105"/>
      <c r="M47" s="105"/>
      <c r="N47" s="105"/>
      <c r="O47" s="105"/>
    </row>
    <row r="48" spans="1:15" ht="14.25" customHeight="1" x14ac:dyDescent="0.25">
      <c r="A48" s="105"/>
      <c r="B48" s="105"/>
      <c r="C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</row>
    <row r="49" spans="1:15" ht="14.25" customHeight="1" x14ac:dyDescent="0.25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</row>
    <row r="50" spans="1:15" ht="14.25" customHeight="1" x14ac:dyDescent="0.25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</row>
    <row r="51" spans="1:15" ht="14.25" customHeight="1" x14ac:dyDescent="0.25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</row>
    <row r="52" spans="1:15" ht="14.25" customHeight="1" x14ac:dyDescent="0.25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</row>
    <row r="53" spans="1:15" ht="14.25" customHeight="1" x14ac:dyDescent="0.25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5" ht="14.25" customHeight="1" x14ac:dyDescent="0.25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pans="1:15" ht="14.25" customHeight="1" x14ac:dyDescent="0.25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</row>
    <row r="56" spans="1:15" ht="14.25" customHeight="1" x14ac:dyDescent="0.25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</row>
    <row r="57" spans="1:15" ht="14.25" customHeight="1" x14ac:dyDescent="0.25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</row>
    <row r="58" spans="1:15" ht="14.25" customHeight="1" x14ac:dyDescent="0.25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</row>
    <row r="59" spans="1:15" ht="14.25" customHeight="1" x14ac:dyDescent="0.25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</row>
    <row r="60" spans="1:15" ht="14.25" customHeight="1" x14ac:dyDescent="0.25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</row>
    <row r="61" spans="1:15" ht="14.25" customHeight="1" x14ac:dyDescent="0.25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</row>
    <row r="62" spans="1:15" ht="14.25" customHeight="1" x14ac:dyDescent="0.25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</row>
    <row r="63" spans="1:15" ht="14.25" customHeight="1" x14ac:dyDescent="0.25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</row>
    <row r="64" spans="1:15" ht="14.25" customHeight="1" x14ac:dyDescent="0.25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</row>
    <row r="65" spans="1:15" ht="14.25" customHeight="1" x14ac:dyDescent="0.25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</row>
    <row r="66" spans="1:15" ht="14.25" customHeight="1" x14ac:dyDescent="0.25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</row>
    <row r="67" spans="1:15" ht="14.25" customHeight="1" x14ac:dyDescent="0.25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</row>
    <row r="68" spans="1:15" ht="14.25" customHeight="1" x14ac:dyDescent="0.25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</row>
    <row r="69" spans="1:15" ht="14.25" customHeight="1" x14ac:dyDescent="0.25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</row>
    <row r="70" spans="1:15" ht="14.25" customHeight="1" x14ac:dyDescent="0.25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</row>
    <row r="71" spans="1:15" ht="14.25" customHeight="1" x14ac:dyDescent="0.25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</row>
    <row r="72" spans="1:15" ht="14.25" customHeight="1" x14ac:dyDescent="0.25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</row>
    <row r="73" spans="1:15" ht="14.25" customHeight="1" x14ac:dyDescent="0.25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</row>
    <row r="74" spans="1:15" ht="14.25" customHeight="1" x14ac:dyDescent="0.25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</row>
    <row r="75" spans="1:15" ht="14.25" customHeight="1" x14ac:dyDescent="0.25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</row>
    <row r="76" spans="1:15" ht="14.25" customHeight="1" x14ac:dyDescent="0.25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</row>
    <row r="77" spans="1:15" ht="14.25" customHeight="1" x14ac:dyDescent="0.25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</row>
    <row r="78" spans="1:15" ht="14.25" customHeight="1" x14ac:dyDescent="0.25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</row>
    <row r="79" spans="1:15" ht="14.25" customHeight="1" x14ac:dyDescent="0.25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</row>
    <row r="80" spans="1:15" ht="14.25" customHeight="1" x14ac:dyDescent="0.25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</row>
    <row r="81" spans="1:15" ht="14.25" customHeight="1" x14ac:dyDescent="0.25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</row>
    <row r="82" spans="1:15" ht="14.25" customHeight="1" x14ac:dyDescent="0.25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</row>
    <row r="83" spans="1:15" ht="14.25" customHeight="1" x14ac:dyDescent="0.25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</row>
    <row r="84" spans="1:15" ht="14.25" customHeight="1" x14ac:dyDescent="0.25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</row>
    <row r="85" spans="1:15" ht="14.25" customHeight="1" x14ac:dyDescent="0.25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</row>
    <row r="86" spans="1:15" ht="14.25" customHeight="1" x14ac:dyDescent="0.25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</row>
    <row r="87" spans="1:15" ht="14.25" customHeight="1" x14ac:dyDescent="0.25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</row>
    <row r="88" spans="1:15" ht="14.25" customHeight="1" x14ac:dyDescent="0.25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</row>
    <row r="89" spans="1:15" ht="14.25" customHeight="1" x14ac:dyDescent="0.25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</row>
    <row r="90" spans="1:15" ht="14.25" customHeight="1" x14ac:dyDescent="0.25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</row>
    <row r="91" spans="1:15" ht="14.25" customHeight="1" x14ac:dyDescent="0.25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</row>
    <row r="92" spans="1:15" ht="14.25" customHeight="1" x14ac:dyDescent="0.25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</row>
    <row r="93" spans="1:15" ht="14.25" customHeight="1" x14ac:dyDescent="0.25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</row>
    <row r="94" spans="1:15" ht="14.25" customHeight="1" x14ac:dyDescent="0.25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</row>
    <row r="95" spans="1:15" ht="14.25" customHeight="1" x14ac:dyDescent="0.25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</row>
    <row r="96" spans="1:15" ht="14.25" customHeight="1" x14ac:dyDescent="0.25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</row>
    <row r="97" spans="1:15" ht="14.25" customHeight="1" x14ac:dyDescent="0.25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</row>
    <row r="98" spans="1:15" ht="14.25" customHeight="1" x14ac:dyDescent="0.25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</row>
    <row r="99" spans="1:15" ht="14.25" customHeight="1" x14ac:dyDescent="0.25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</row>
    <row r="100" spans="1:15" ht="14.25" customHeight="1" x14ac:dyDescent="0.25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</row>
    <row r="101" spans="1:15" ht="14.25" customHeight="1" x14ac:dyDescent="0.25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</row>
    <row r="102" spans="1:15" ht="14.25" customHeight="1" x14ac:dyDescent="0.25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</row>
    <row r="103" spans="1:15" ht="14.25" customHeight="1" x14ac:dyDescent="0.25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</row>
    <row r="104" spans="1:15" ht="14.25" customHeight="1" x14ac:dyDescent="0.25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</row>
    <row r="105" spans="1:15" ht="14.25" customHeight="1" x14ac:dyDescent="0.25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</row>
    <row r="106" spans="1:15" ht="14.25" customHeight="1" x14ac:dyDescent="0.25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</row>
    <row r="107" spans="1:15" ht="14.25" customHeight="1" x14ac:dyDescent="0.25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</row>
    <row r="108" spans="1:15" ht="14.25" customHeight="1" x14ac:dyDescent="0.25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</row>
    <row r="109" spans="1:15" ht="14.25" customHeight="1" x14ac:dyDescent="0.25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</row>
    <row r="110" spans="1:15" ht="14.25" customHeight="1" x14ac:dyDescent="0.25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</row>
    <row r="111" spans="1:15" ht="14.25" customHeight="1" x14ac:dyDescent="0.25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</row>
    <row r="112" spans="1:15" ht="14.25" customHeight="1" x14ac:dyDescent="0.25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</row>
    <row r="113" spans="1:15" ht="14.25" customHeight="1" x14ac:dyDescent="0.25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</row>
    <row r="114" spans="1:15" ht="14.25" customHeight="1" x14ac:dyDescent="0.25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</row>
    <row r="115" spans="1:15" ht="14.25" customHeight="1" x14ac:dyDescent="0.25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</row>
    <row r="116" spans="1:15" ht="14.25" customHeight="1" x14ac:dyDescent="0.25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</row>
    <row r="117" spans="1:15" ht="14.25" customHeight="1" x14ac:dyDescent="0.25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</row>
    <row r="118" spans="1:15" ht="14.25" customHeight="1" x14ac:dyDescent="0.25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</row>
    <row r="119" spans="1:15" ht="14.25" customHeight="1" x14ac:dyDescent="0.25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</row>
    <row r="120" spans="1:15" ht="14.25" customHeight="1" x14ac:dyDescent="0.25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</row>
    <row r="121" spans="1:15" ht="14.25" customHeight="1" x14ac:dyDescent="0.25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</row>
    <row r="122" spans="1:15" ht="14.25" customHeight="1" x14ac:dyDescent="0.25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</row>
    <row r="123" spans="1:15" ht="14.25" customHeight="1" x14ac:dyDescent="0.25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</row>
    <row r="124" spans="1:15" ht="14.25" customHeight="1" x14ac:dyDescent="0.25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</row>
    <row r="125" spans="1:15" ht="14.25" customHeight="1" x14ac:dyDescent="0.25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</row>
    <row r="126" spans="1:15" ht="14.25" customHeight="1" x14ac:dyDescent="0.25">
      <c r="A126" s="105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</row>
    <row r="127" spans="1:15" ht="14.25" customHeight="1" x14ac:dyDescent="0.25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</row>
    <row r="128" spans="1:15" ht="14.25" customHeight="1" x14ac:dyDescent="0.25">
      <c r="A128" s="105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</row>
    <row r="129" spans="1:15" ht="14.25" customHeight="1" x14ac:dyDescent="0.25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</row>
    <row r="130" spans="1:15" ht="14.25" customHeight="1" x14ac:dyDescent="0.25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</row>
    <row r="131" spans="1:15" ht="14.25" customHeight="1" x14ac:dyDescent="0.25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</row>
    <row r="132" spans="1:15" ht="14.25" customHeight="1" x14ac:dyDescent="0.25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</row>
    <row r="133" spans="1:15" ht="14.25" customHeight="1" x14ac:dyDescent="0.25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</row>
    <row r="134" spans="1:15" ht="14.25" customHeight="1" x14ac:dyDescent="0.25">
      <c r="A134" s="105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</row>
    <row r="135" spans="1:15" ht="14.25" customHeight="1" x14ac:dyDescent="0.25">
      <c r="A135" s="105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</row>
    <row r="136" spans="1:15" ht="14.25" customHeight="1" x14ac:dyDescent="0.25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</row>
    <row r="137" spans="1:15" ht="14.25" customHeight="1" x14ac:dyDescent="0.25">
      <c r="A137" s="105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</row>
    <row r="138" spans="1:15" ht="14.25" customHeight="1" x14ac:dyDescent="0.25">
      <c r="A138" s="105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</row>
    <row r="139" spans="1:15" ht="14.25" customHeight="1" x14ac:dyDescent="0.25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</row>
    <row r="140" spans="1:15" ht="14.25" customHeight="1" x14ac:dyDescent="0.25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</row>
    <row r="141" spans="1:15" ht="14.25" customHeight="1" x14ac:dyDescent="0.25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</row>
    <row r="142" spans="1:15" ht="14.25" customHeight="1" x14ac:dyDescent="0.25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</row>
    <row r="143" spans="1:15" ht="14.25" customHeight="1" x14ac:dyDescent="0.25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</row>
    <row r="144" spans="1:15" ht="14.25" customHeight="1" x14ac:dyDescent="0.25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</row>
    <row r="145" spans="1:15" ht="14.25" customHeight="1" x14ac:dyDescent="0.25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</row>
    <row r="146" spans="1:15" ht="14.25" customHeight="1" x14ac:dyDescent="0.25">
      <c r="A146" s="105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</row>
    <row r="147" spans="1:15" ht="14.25" customHeight="1" x14ac:dyDescent="0.25">
      <c r="A147" s="105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</row>
    <row r="148" spans="1:15" ht="14.25" customHeight="1" x14ac:dyDescent="0.25">
      <c r="A148" s="105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</row>
    <row r="149" spans="1:15" ht="14.25" customHeight="1" x14ac:dyDescent="0.25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</row>
    <row r="150" spans="1:15" ht="14.25" customHeight="1" x14ac:dyDescent="0.25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</row>
    <row r="151" spans="1:15" ht="14.25" customHeight="1" x14ac:dyDescent="0.25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</row>
    <row r="152" spans="1:15" ht="14.25" customHeight="1" x14ac:dyDescent="0.25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</row>
    <row r="153" spans="1:15" ht="14.25" customHeight="1" x14ac:dyDescent="0.25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</row>
    <row r="154" spans="1:15" ht="14.25" customHeight="1" x14ac:dyDescent="0.25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</row>
    <row r="155" spans="1:15" ht="14.25" customHeight="1" x14ac:dyDescent="0.25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</row>
    <row r="156" spans="1:15" ht="14.25" customHeight="1" x14ac:dyDescent="0.25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</row>
    <row r="157" spans="1:15" ht="14.25" customHeight="1" x14ac:dyDescent="0.25">
      <c r="A157" s="105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</row>
    <row r="158" spans="1:15" ht="14.25" customHeight="1" x14ac:dyDescent="0.25">
      <c r="A158" s="105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</row>
    <row r="159" spans="1:15" ht="14.25" customHeight="1" x14ac:dyDescent="0.25">
      <c r="A159" s="105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</row>
    <row r="160" spans="1:15" ht="14.25" customHeight="1" x14ac:dyDescent="0.25">
      <c r="A160" s="105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</row>
    <row r="161" spans="1:15" ht="14.25" customHeight="1" x14ac:dyDescent="0.25">
      <c r="A161" s="105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</row>
    <row r="162" spans="1:15" ht="14.25" customHeight="1" x14ac:dyDescent="0.25">
      <c r="A162" s="105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</row>
    <row r="163" spans="1:15" ht="14.25" customHeight="1" x14ac:dyDescent="0.25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</row>
    <row r="164" spans="1:15" ht="14.25" customHeight="1" x14ac:dyDescent="0.25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</row>
    <row r="165" spans="1:15" ht="14.25" customHeight="1" x14ac:dyDescent="0.25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</row>
    <row r="166" spans="1:15" ht="14.25" customHeight="1" x14ac:dyDescent="0.25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</row>
    <row r="167" spans="1:15" ht="14.25" customHeight="1" x14ac:dyDescent="0.25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</row>
    <row r="168" spans="1:15" ht="14.25" customHeight="1" x14ac:dyDescent="0.25">
      <c r="A168" s="105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</row>
    <row r="169" spans="1:15" ht="14.25" customHeight="1" x14ac:dyDescent="0.25">
      <c r="A169" s="105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</row>
    <row r="170" spans="1:15" ht="14.25" customHeight="1" x14ac:dyDescent="0.25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</row>
    <row r="171" spans="1:15" ht="14.25" customHeight="1" x14ac:dyDescent="0.25">
      <c r="A171" s="105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</row>
    <row r="172" spans="1:15" ht="14.25" customHeight="1" x14ac:dyDescent="0.25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</row>
    <row r="173" spans="1:15" ht="14.25" customHeight="1" x14ac:dyDescent="0.25">
      <c r="A173" s="105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</row>
    <row r="174" spans="1:15" ht="14.25" customHeight="1" x14ac:dyDescent="0.25">
      <c r="A174" s="105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</row>
    <row r="175" spans="1:15" ht="14.25" customHeight="1" x14ac:dyDescent="0.25">
      <c r="A175" s="105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</row>
    <row r="176" spans="1:15" ht="14.25" customHeight="1" x14ac:dyDescent="0.25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</row>
    <row r="177" spans="1:15" ht="14.25" customHeight="1" x14ac:dyDescent="0.25">
      <c r="A177" s="105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</row>
    <row r="178" spans="1:15" ht="14.25" customHeight="1" x14ac:dyDescent="0.25">
      <c r="A178" s="105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</row>
    <row r="179" spans="1:15" ht="14.25" customHeight="1" x14ac:dyDescent="0.25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</row>
    <row r="180" spans="1:15" ht="14.25" customHeight="1" x14ac:dyDescent="0.25">
      <c r="A180" s="105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</row>
    <row r="181" spans="1:15" ht="14.25" customHeight="1" x14ac:dyDescent="0.25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</row>
    <row r="182" spans="1:15" ht="14.25" customHeight="1" x14ac:dyDescent="0.25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</row>
    <row r="183" spans="1:15" ht="14.25" customHeight="1" x14ac:dyDescent="0.25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</row>
    <row r="184" spans="1:15" ht="14.25" customHeight="1" x14ac:dyDescent="0.25">
      <c r="A184" s="105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</row>
    <row r="185" spans="1:15" ht="14.25" customHeight="1" x14ac:dyDescent="0.25">
      <c r="A185" s="105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</row>
    <row r="186" spans="1:15" ht="14.25" customHeight="1" x14ac:dyDescent="0.25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</row>
    <row r="187" spans="1:15" ht="14.25" customHeight="1" x14ac:dyDescent="0.25">
      <c r="A187" s="105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</row>
    <row r="188" spans="1:15" ht="14.25" customHeight="1" x14ac:dyDescent="0.25">
      <c r="A188" s="105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</row>
    <row r="189" spans="1:15" ht="14.25" customHeight="1" x14ac:dyDescent="0.25">
      <c r="A189" s="105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</row>
    <row r="190" spans="1:15" ht="14.25" customHeight="1" x14ac:dyDescent="0.25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</row>
    <row r="191" spans="1:15" ht="14.25" customHeight="1" x14ac:dyDescent="0.25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</row>
    <row r="192" spans="1:15" ht="14.25" customHeight="1" x14ac:dyDescent="0.25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</row>
    <row r="193" spans="1:15" ht="14.25" customHeight="1" x14ac:dyDescent="0.25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</row>
    <row r="194" spans="1:15" ht="14.25" customHeight="1" x14ac:dyDescent="0.25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</row>
    <row r="195" spans="1:15" ht="14.25" customHeight="1" x14ac:dyDescent="0.25">
      <c r="A195" s="105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</row>
    <row r="196" spans="1:15" ht="14.25" customHeight="1" x14ac:dyDescent="0.25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</row>
    <row r="197" spans="1:15" ht="14.25" customHeight="1" x14ac:dyDescent="0.25">
      <c r="A197" s="105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</row>
    <row r="198" spans="1:15" ht="14.25" customHeight="1" x14ac:dyDescent="0.25">
      <c r="A198" s="105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</row>
    <row r="199" spans="1:15" ht="14.25" customHeight="1" x14ac:dyDescent="0.25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</row>
    <row r="200" spans="1:15" ht="14.25" customHeight="1" x14ac:dyDescent="0.25">
      <c r="A200" s="105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</row>
    <row r="201" spans="1:15" ht="14.25" customHeight="1" x14ac:dyDescent="0.25">
      <c r="A201" s="105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</row>
    <row r="202" spans="1:15" ht="14.25" customHeight="1" x14ac:dyDescent="0.25">
      <c r="A202" s="105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</row>
    <row r="203" spans="1:15" ht="14.25" customHeight="1" x14ac:dyDescent="0.25">
      <c r="A203" s="105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</row>
    <row r="204" spans="1:15" ht="14.25" customHeight="1" x14ac:dyDescent="0.25">
      <c r="A204" s="105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</row>
    <row r="205" spans="1:15" ht="14.25" customHeight="1" x14ac:dyDescent="0.25">
      <c r="A205" s="105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</row>
    <row r="206" spans="1:15" ht="14.25" customHeight="1" x14ac:dyDescent="0.25">
      <c r="A206" s="105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</row>
    <row r="207" spans="1:15" ht="14.25" customHeight="1" x14ac:dyDescent="0.25">
      <c r="A207" s="105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</row>
    <row r="208" spans="1:15" ht="14.25" customHeight="1" x14ac:dyDescent="0.25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</row>
    <row r="209" spans="1:15" ht="14.25" customHeight="1" x14ac:dyDescent="0.25">
      <c r="A209" s="105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</row>
    <row r="210" spans="1:15" ht="14.25" customHeight="1" x14ac:dyDescent="0.25">
      <c r="A210" s="105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</row>
    <row r="211" spans="1:15" ht="14.25" customHeight="1" x14ac:dyDescent="0.25">
      <c r="A211" s="105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</row>
    <row r="212" spans="1:15" ht="14.25" customHeight="1" x14ac:dyDescent="0.25">
      <c r="A212" s="105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</row>
    <row r="213" spans="1:15" ht="14.25" customHeight="1" x14ac:dyDescent="0.25">
      <c r="A213" s="105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</row>
    <row r="214" spans="1:15" ht="14.25" customHeight="1" x14ac:dyDescent="0.25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</row>
    <row r="215" spans="1:15" ht="14.25" customHeight="1" x14ac:dyDescent="0.25">
      <c r="A215" s="105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</row>
    <row r="216" spans="1:15" ht="14.25" customHeight="1" x14ac:dyDescent="0.25">
      <c r="A216" s="105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</row>
    <row r="217" spans="1:15" ht="14.25" customHeight="1" x14ac:dyDescent="0.25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</row>
    <row r="218" spans="1:15" ht="14.25" customHeight="1" x14ac:dyDescent="0.25">
      <c r="A218" s="105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</row>
    <row r="219" spans="1:15" ht="14.25" customHeight="1" x14ac:dyDescent="0.25">
      <c r="A219" s="105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</row>
    <row r="220" spans="1:15" ht="14.25" customHeight="1" x14ac:dyDescent="0.25">
      <c r="A220" s="105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</row>
    <row r="221" spans="1:15" ht="14.25" customHeight="1" x14ac:dyDescent="0.25">
      <c r="A221" s="105"/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</row>
    <row r="222" spans="1:15" ht="14.25" customHeight="1" x14ac:dyDescent="0.25">
      <c r="A222" s="105"/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</row>
    <row r="223" spans="1:15" ht="14.25" customHeight="1" x14ac:dyDescent="0.25">
      <c r="A223" s="105"/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</row>
    <row r="224" spans="1:15" ht="14.25" customHeight="1" x14ac:dyDescent="0.25">
      <c r="A224" s="105"/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</row>
    <row r="225" spans="1:15" ht="14.25" customHeight="1" x14ac:dyDescent="0.25">
      <c r="A225" s="105"/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</row>
    <row r="226" spans="1:15" ht="14.25" customHeight="1" x14ac:dyDescent="0.25">
      <c r="A226" s="105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</row>
    <row r="227" spans="1:15" ht="14.25" customHeight="1" x14ac:dyDescent="0.25">
      <c r="A227" s="105"/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</row>
    <row r="228" spans="1:15" ht="14.25" customHeight="1" x14ac:dyDescent="0.25">
      <c r="A228" s="105"/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</row>
    <row r="229" spans="1:15" ht="14.25" customHeight="1" x14ac:dyDescent="0.25">
      <c r="A229" s="105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</row>
    <row r="230" spans="1:15" ht="14.25" customHeight="1" x14ac:dyDescent="0.25">
      <c r="A230" s="105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</row>
    <row r="231" spans="1:15" ht="14.25" customHeight="1" x14ac:dyDescent="0.25">
      <c r="A231" s="105"/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</row>
    <row r="232" spans="1:15" ht="14.25" customHeight="1" x14ac:dyDescent="0.25">
      <c r="A232" s="105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</row>
    <row r="233" spans="1:15" ht="14.25" customHeight="1" x14ac:dyDescent="0.25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</row>
    <row r="234" spans="1:15" ht="14.25" customHeight="1" x14ac:dyDescent="0.25">
      <c r="A234" s="105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</row>
    <row r="235" spans="1:15" ht="14.25" customHeight="1" x14ac:dyDescent="0.25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</row>
    <row r="236" spans="1:15" ht="14.25" customHeight="1" x14ac:dyDescent="0.25">
      <c r="A236" s="105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</row>
    <row r="237" spans="1:15" ht="14.25" customHeight="1" x14ac:dyDescent="0.25">
      <c r="A237" s="105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</row>
    <row r="238" spans="1:15" ht="14.25" customHeight="1" x14ac:dyDescent="0.25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</row>
    <row r="239" spans="1:15" ht="14.25" customHeight="1" x14ac:dyDescent="0.25">
      <c r="A239" s="105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</row>
    <row r="240" spans="1:15" ht="14.25" customHeight="1" x14ac:dyDescent="0.25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</row>
    <row r="241" spans="1:15" ht="14.25" customHeight="1" x14ac:dyDescent="0.25">
      <c r="A241" s="105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</row>
    <row r="242" spans="1:15" ht="14.25" customHeight="1" x14ac:dyDescent="0.25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</row>
    <row r="243" spans="1:15" ht="14.25" customHeight="1" x14ac:dyDescent="0.25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</row>
    <row r="244" spans="1:15" ht="14.25" customHeight="1" x14ac:dyDescent="0.25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</row>
    <row r="245" spans="1:15" ht="14.25" customHeight="1" x14ac:dyDescent="0.25">
      <c r="A245" s="105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</row>
    <row r="246" spans="1:15" ht="14.25" customHeight="1" x14ac:dyDescent="0.25">
      <c r="A246" s="105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</row>
    <row r="247" spans="1:15" ht="14.25" customHeight="1" x14ac:dyDescent="0.25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</row>
    <row r="248" spans="1:15" ht="14.25" customHeight="1" x14ac:dyDescent="0.25">
      <c r="A248" s="105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</row>
    <row r="249" spans="1:15" ht="14.25" customHeight="1" x14ac:dyDescent="0.25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</row>
    <row r="250" spans="1:15" ht="14.25" customHeight="1" x14ac:dyDescent="0.25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</row>
    <row r="251" spans="1:15" ht="14.25" customHeight="1" x14ac:dyDescent="0.25">
      <c r="A251" s="105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</row>
    <row r="252" spans="1:15" ht="14.25" customHeight="1" x14ac:dyDescent="0.25">
      <c r="A252" s="105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</row>
    <row r="253" spans="1:15" ht="14.25" customHeight="1" x14ac:dyDescent="0.25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</row>
    <row r="254" spans="1:15" ht="14.25" customHeight="1" x14ac:dyDescent="0.25">
      <c r="A254" s="105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</row>
    <row r="255" spans="1:15" ht="14.25" customHeight="1" x14ac:dyDescent="0.25">
      <c r="A255" s="105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</row>
    <row r="256" spans="1:15" ht="14.25" customHeight="1" x14ac:dyDescent="0.25">
      <c r="A256" s="105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</row>
    <row r="257" spans="1:15" ht="14.25" customHeight="1" x14ac:dyDescent="0.25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</row>
    <row r="258" spans="1:15" ht="14.25" customHeight="1" x14ac:dyDescent="0.25">
      <c r="A258" s="105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</row>
    <row r="259" spans="1:15" ht="14.25" customHeight="1" x14ac:dyDescent="0.25">
      <c r="A259" s="105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</row>
    <row r="260" spans="1:15" ht="14.25" customHeight="1" x14ac:dyDescent="0.25">
      <c r="A260" s="105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</row>
    <row r="261" spans="1:15" ht="14.25" customHeight="1" x14ac:dyDescent="0.25">
      <c r="A261" s="105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</row>
    <row r="262" spans="1:15" ht="14.25" customHeight="1" x14ac:dyDescent="0.25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</row>
    <row r="263" spans="1:15" ht="14.25" customHeight="1" x14ac:dyDescent="0.25">
      <c r="A263" s="105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</row>
    <row r="264" spans="1:15" ht="14.25" customHeight="1" x14ac:dyDescent="0.25">
      <c r="A264" s="105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</row>
    <row r="265" spans="1:15" ht="14.25" customHeight="1" x14ac:dyDescent="0.25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</row>
    <row r="266" spans="1:15" ht="14.25" customHeight="1" x14ac:dyDescent="0.25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</row>
    <row r="267" spans="1:15" ht="14.25" customHeight="1" x14ac:dyDescent="0.25">
      <c r="A267" s="105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</row>
    <row r="268" spans="1:15" ht="14.25" customHeight="1" x14ac:dyDescent="0.25">
      <c r="A268" s="105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</row>
    <row r="269" spans="1:15" ht="14.25" customHeight="1" x14ac:dyDescent="0.25">
      <c r="A269" s="105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</row>
    <row r="270" spans="1:15" ht="14.25" customHeight="1" x14ac:dyDescent="0.25">
      <c r="A270" s="105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</row>
    <row r="271" spans="1:15" ht="14.25" customHeight="1" x14ac:dyDescent="0.25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</row>
    <row r="272" spans="1:15" ht="14.25" customHeight="1" x14ac:dyDescent="0.25">
      <c r="A272" s="105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</row>
    <row r="273" spans="1:15" ht="14.25" customHeight="1" x14ac:dyDescent="0.25">
      <c r="A273" s="105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</row>
    <row r="274" spans="1:15" ht="14.25" customHeight="1" x14ac:dyDescent="0.25">
      <c r="A274" s="105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</row>
    <row r="275" spans="1:15" ht="14.25" customHeight="1" x14ac:dyDescent="0.25">
      <c r="A275" s="105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</row>
    <row r="276" spans="1:15" ht="14.25" customHeight="1" x14ac:dyDescent="0.25">
      <c r="A276" s="105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</row>
    <row r="277" spans="1:15" ht="14.25" customHeight="1" x14ac:dyDescent="0.25">
      <c r="A277" s="105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</row>
    <row r="278" spans="1:15" ht="14.25" customHeight="1" x14ac:dyDescent="0.25">
      <c r="A278" s="105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</row>
    <row r="279" spans="1:15" ht="14.25" customHeight="1" x14ac:dyDescent="0.25">
      <c r="A279" s="105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</row>
    <row r="280" spans="1:15" ht="14.25" customHeight="1" x14ac:dyDescent="0.25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</row>
    <row r="281" spans="1:15" ht="14.25" customHeight="1" x14ac:dyDescent="0.25">
      <c r="A281" s="105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</row>
    <row r="282" spans="1:15" ht="14.25" customHeight="1" x14ac:dyDescent="0.25">
      <c r="A282" s="105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</row>
    <row r="283" spans="1:15" ht="14.25" customHeight="1" x14ac:dyDescent="0.25">
      <c r="A283" s="105"/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</row>
    <row r="284" spans="1:15" ht="14.25" customHeight="1" x14ac:dyDescent="0.25">
      <c r="A284" s="105"/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</row>
    <row r="285" spans="1:15" ht="14.25" customHeight="1" x14ac:dyDescent="0.25">
      <c r="A285" s="105"/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</row>
    <row r="286" spans="1:15" ht="14.25" customHeight="1" x14ac:dyDescent="0.25">
      <c r="A286" s="105"/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</row>
    <row r="287" spans="1:15" ht="14.25" customHeight="1" x14ac:dyDescent="0.25">
      <c r="A287" s="105"/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</row>
    <row r="288" spans="1:15" ht="14.25" customHeight="1" x14ac:dyDescent="0.25">
      <c r="A288" s="105"/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</row>
    <row r="289" spans="1:15" ht="14.25" customHeight="1" x14ac:dyDescent="0.25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</row>
    <row r="290" spans="1:15" ht="14.25" customHeight="1" x14ac:dyDescent="0.25">
      <c r="A290" s="105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</row>
    <row r="291" spans="1:15" ht="14.25" customHeight="1" x14ac:dyDescent="0.25">
      <c r="A291" s="105"/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</row>
    <row r="292" spans="1:15" ht="14.25" customHeight="1" x14ac:dyDescent="0.25">
      <c r="A292" s="105"/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</row>
    <row r="293" spans="1:15" ht="14.25" customHeight="1" x14ac:dyDescent="0.25">
      <c r="A293" s="105"/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</row>
    <row r="294" spans="1:15" ht="14.25" customHeight="1" x14ac:dyDescent="0.25">
      <c r="A294" s="105"/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</row>
    <row r="295" spans="1:15" ht="14.25" customHeight="1" x14ac:dyDescent="0.25">
      <c r="A295" s="105"/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</row>
    <row r="296" spans="1:15" ht="14.25" customHeight="1" x14ac:dyDescent="0.25">
      <c r="A296" s="105"/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</row>
    <row r="297" spans="1:15" ht="14.25" customHeight="1" x14ac:dyDescent="0.25">
      <c r="A297" s="105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</row>
    <row r="298" spans="1:15" ht="14.25" customHeight="1" x14ac:dyDescent="0.25">
      <c r="A298" s="105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</row>
    <row r="299" spans="1:15" ht="14.25" customHeight="1" x14ac:dyDescent="0.25">
      <c r="A299" s="105"/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</row>
    <row r="300" spans="1:15" ht="14.25" customHeight="1" x14ac:dyDescent="0.25">
      <c r="A300" s="105"/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</row>
    <row r="301" spans="1:15" ht="14.25" customHeight="1" x14ac:dyDescent="0.25">
      <c r="A301" s="105"/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</row>
    <row r="302" spans="1:15" ht="14.25" customHeight="1" x14ac:dyDescent="0.25">
      <c r="A302" s="105"/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</row>
    <row r="303" spans="1:15" ht="14.25" customHeight="1" x14ac:dyDescent="0.25">
      <c r="A303" s="105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</row>
    <row r="304" spans="1:15" ht="14.25" customHeight="1" x14ac:dyDescent="0.25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</row>
    <row r="305" spans="1:15" ht="14.25" customHeight="1" x14ac:dyDescent="0.25">
      <c r="A305" s="105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</row>
    <row r="306" spans="1:15" ht="14.25" customHeight="1" x14ac:dyDescent="0.25">
      <c r="A306" s="105"/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</row>
    <row r="307" spans="1:15" ht="14.25" customHeight="1" x14ac:dyDescent="0.25">
      <c r="A307" s="105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</row>
    <row r="308" spans="1:15" ht="14.25" customHeight="1" x14ac:dyDescent="0.25">
      <c r="A308" s="105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</row>
    <row r="309" spans="1:15" ht="14.25" customHeight="1" x14ac:dyDescent="0.25">
      <c r="A309" s="105"/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</row>
    <row r="310" spans="1:15" ht="14.25" customHeight="1" x14ac:dyDescent="0.25">
      <c r="A310" s="105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</row>
    <row r="311" spans="1:15" ht="14.25" customHeight="1" x14ac:dyDescent="0.25">
      <c r="A311" s="105"/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</row>
    <row r="312" spans="1:15" ht="14.25" customHeight="1" x14ac:dyDescent="0.25">
      <c r="A312" s="105"/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</row>
    <row r="313" spans="1:15" ht="14.25" customHeight="1" x14ac:dyDescent="0.25">
      <c r="A313" s="105"/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</row>
    <row r="314" spans="1:15" ht="14.25" customHeight="1" x14ac:dyDescent="0.25">
      <c r="A314" s="105"/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</row>
    <row r="315" spans="1:15" ht="14.25" customHeight="1" x14ac:dyDescent="0.25">
      <c r="A315" s="105"/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</row>
    <row r="316" spans="1:15" ht="14.25" customHeight="1" x14ac:dyDescent="0.25">
      <c r="A316" s="105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</row>
    <row r="317" spans="1:15" ht="14.25" customHeight="1" x14ac:dyDescent="0.25">
      <c r="A317" s="105"/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</row>
    <row r="318" spans="1:15" ht="14.25" customHeight="1" x14ac:dyDescent="0.25">
      <c r="A318" s="105"/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</row>
    <row r="319" spans="1:15" ht="14.25" customHeight="1" x14ac:dyDescent="0.25">
      <c r="A319" s="105"/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</row>
    <row r="320" spans="1:15" ht="14.25" customHeight="1" x14ac:dyDescent="0.25">
      <c r="A320" s="105"/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</row>
    <row r="321" spans="1:15" ht="14.25" customHeight="1" x14ac:dyDescent="0.25">
      <c r="A321" s="105"/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</row>
    <row r="322" spans="1:15" ht="14.25" customHeight="1" x14ac:dyDescent="0.25">
      <c r="A322" s="105"/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</row>
    <row r="323" spans="1:15" ht="14.25" customHeight="1" x14ac:dyDescent="0.25">
      <c r="A323" s="105"/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</row>
    <row r="324" spans="1:15" ht="14.25" customHeight="1" x14ac:dyDescent="0.25">
      <c r="A324" s="105"/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</row>
    <row r="325" spans="1:15" ht="14.25" customHeight="1" x14ac:dyDescent="0.25">
      <c r="A325" s="105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</row>
    <row r="326" spans="1:15" ht="14.25" customHeight="1" x14ac:dyDescent="0.25">
      <c r="A326" s="105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</row>
    <row r="327" spans="1:15" ht="14.25" customHeight="1" x14ac:dyDescent="0.25">
      <c r="A327" s="105"/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</row>
    <row r="328" spans="1:15" ht="14.25" customHeight="1" x14ac:dyDescent="0.25">
      <c r="A328" s="105"/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</row>
    <row r="329" spans="1:15" ht="14.25" customHeight="1" x14ac:dyDescent="0.25">
      <c r="A329" s="105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</row>
    <row r="330" spans="1:15" ht="14.25" customHeight="1" x14ac:dyDescent="0.25">
      <c r="A330" s="105"/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</row>
    <row r="331" spans="1:15" ht="14.25" customHeight="1" x14ac:dyDescent="0.25">
      <c r="A331" s="105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</row>
    <row r="332" spans="1:15" ht="14.25" customHeight="1" x14ac:dyDescent="0.25">
      <c r="A332" s="105"/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</row>
    <row r="333" spans="1:15" ht="14.25" customHeight="1" x14ac:dyDescent="0.25">
      <c r="A333" s="105"/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</row>
    <row r="334" spans="1:15" ht="14.25" customHeight="1" x14ac:dyDescent="0.25">
      <c r="A334" s="105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</row>
    <row r="335" spans="1:15" ht="14.25" customHeight="1" x14ac:dyDescent="0.25">
      <c r="A335" s="105"/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</row>
    <row r="336" spans="1:15" ht="14.25" customHeight="1" x14ac:dyDescent="0.25">
      <c r="A336" s="105"/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</row>
    <row r="337" spans="1:15" ht="14.25" customHeight="1" x14ac:dyDescent="0.25">
      <c r="A337" s="105"/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</row>
    <row r="338" spans="1:15" ht="14.25" customHeight="1" x14ac:dyDescent="0.25">
      <c r="A338" s="105"/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</row>
    <row r="339" spans="1:15" ht="14.25" customHeight="1" x14ac:dyDescent="0.25">
      <c r="A339" s="105"/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</row>
    <row r="340" spans="1:15" ht="14.25" customHeight="1" x14ac:dyDescent="0.25">
      <c r="A340" s="105"/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</row>
    <row r="341" spans="1:15" ht="14.25" customHeight="1" x14ac:dyDescent="0.25">
      <c r="A341" s="105"/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</row>
    <row r="342" spans="1:15" ht="14.25" customHeight="1" x14ac:dyDescent="0.25">
      <c r="A342" s="105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</row>
    <row r="343" spans="1:15" ht="14.25" customHeight="1" x14ac:dyDescent="0.25">
      <c r="A343" s="105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</row>
    <row r="344" spans="1:15" ht="14.25" customHeight="1" x14ac:dyDescent="0.25">
      <c r="A344" s="105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</row>
    <row r="345" spans="1:15" ht="14.25" customHeight="1" x14ac:dyDescent="0.25">
      <c r="A345" s="105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</row>
    <row r="346" spans="1:15" ht="14.25" customHeight="1" x14ac:dyDescent="0.25">
      <c r="A346" s="105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</row>
    <row r="347" spans="1:15" ht="14.25" customHeight="1" x14ac:dyDescent="0.25">
      <c r="A347" s="105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</row>
    <row r="348" spans="1:15" ht="14.25" customHeight="1" x14ac:dyDescent="0.25">
      <c r="A348" s="105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</row>
    <row r="349" spans="1:15" ht="14.25" customHeight="1" x14ac:dyDescent="0.25">
      <c r="A349" s="105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</row>
    <row r="350" spans="1:15" ht="14.25" customHeight="1" x14ac:dyDescent="0.25">
      <c r="A350" s="105"/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</row>
    <row r="351" spans="1:15" ht="14.25" customHeight="1" x14ac:dyDescent="0.25">
      <c r="A351" s="105"/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</row>
    <row r="352" spans="1:15" ht="14.25" customHeight="1" x14ac:dyDescent="0.25">
      <c r="A352" s="105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</row>
    <row r="353" spans="1:15" ht="14.25" customHeight="1" x14ac:dyDescent="0.25">
      <c r="A353" s="105"/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</row>
    <row r="354" spans="1:15" ht="14.25" customHeight="1" x14ac:dyDescent="0.25">
      <c r="A354" s="105"/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</row>
    <row r="355" spans="1:15" ht="14.25" customHeight="1" x14ac:dyDescent="0.25">
      <c r="A355" s="105"/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</row>
    <row r="356" spans="1:15" ht="14.25" customHeight="1" x14ac:dyDescent="0.25">
      <c r="A356" s="105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</row>
    <row r="357" spans="1:15" ht="14.25" customHeight="1" x14ac:dyDescent="0.25">
      <c r="A357" s="105"/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</row>
    <row r="358" spans="1:15" ht="14.25" customHeight="1" x14ac:dyDescent="0.25">
      <c r="A358" s="105"/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</row>
    <row r="359" spans="1:15" ht="14.25" customHeight="1" x14ac:dyDescent="0.25">
      <c r="A359" s="105"/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</row>
    <row r="360" spans="1:15" ht="14.25" customHeight="1" x14ac:dyDescent="0.25">
      <c r="A360" s="105"/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</row>
    <row r="361" spans="1:15" ht="14.25" customHeight="1" x14ac:dyDescent="0.25">
      <c r="A361" s="105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</row>
    <row r="362" spans="1:15" ht="14.25" customHeight="1" x14ac:dyDescent="0.25">
      <c r="A362" s="105"/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</row>
    <row r="363" spans="1:15" ht="14.25" customHeight="1" x14ac:dyDescent="0.25">
      <c r="A363" s="105"/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</row>
    <row r="364" spans="1:15" ht="14.25" customHeight="1" x14ac:dyDescent="0.25">
      <c r="A364" s="105"/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</row>
    <row r="365" spans="1:15" ht="14.25" customHeight="1" x14ac:dyDescent="0.25">
      <c r="A365" s="105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</row>
    <row r="366" spans="1:15" ht="14.25" customHeight="1" x14ac:dyDescent="0.25">
      <c r="A366" s="105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</row>
    <row r="367" spans="1:15" ht="14.25" customHeight="1" x14ac:dyDescent="0.25">
      <c r="A367" s="105"/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</row>
    <row r="368" spans="1:15" ht="14.25" customHeight="1" x14ac:dyDescent="0.25">
      <c r="A368" s="105"/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</row>
    <row r="369" spans="1:15" ht="14.25" customHeight="1" x14ac:dyDescent="0.25">
      <c r="A369" s="105"/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</row>
    <row r="370" spans="1:15" ht="14.25" customHeight="1" x14ac:dyDescent="0.25">
      <c r="A370" s="105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</row>
    <row r="371" spans="1:15" ht="14.25" customHeight="1" x14ac:dyDescent="0.25">
      <c r="A371" s="105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</row>
    <row r="372" spans="1:15" ht="14.25" customHeight="1" x14ac:dyDescent="0.25">
      <c r="A372" s="105"/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</row>
    <row r="373" spans="1:15" ht="14.25" customHeight="1" x14ac:dyDescent="0.25">
      <c r="A373" s="105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</row>
    <row r="374" spans="1:15" ht="14.25" customHeight="1" x14ac:dyDescent="0.25">
      <c r="A374" s="105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</row>
    <row r="375" spans="1:15" ht="14.25" customHeight="1" x14ac:dyDescent="0.25">
      <c r="A375" s="105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</row>
    <row r="376" spans="1:15" ht="14.25" customHeight="1" x14ac:dyDescent="0.25">
      <c r="A376" s="105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</row>
    <row r="377" spans="1:15" ht="14.25" customHeight="1" x14ac:dyDescent="0.25">
      <c r="A377" s="105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</row>
    <row r="378" spans="1:15" ht="14.25" customHeight="1" x14ac:dyDescent="0.25">
      <c r="A378" s="105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</row>
    <row r="379" spans="1:15" ht="14.25" customHeight="1" x14ac:dyDescent="0.25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</row>
    <row r="380" spans="1:15" ht="14.25" customHeight="1" x14ac:dyDescent="0.25">
      <c r="A380" s="105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</row>
    <row r="381" spans="1:15" ht="14.25" customHeight="1" x14ac:dyDescent="0.25">
      <c r="A381" s="105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</row>
    <row r="382" spans="1:15" ht="14.25" customHeight="1" x14ac:dyDescent="0.25">
      <c r="A382" s="105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</row>
    <row r="383" spans="1:15" ht="14.25" customHeight="1" x14ac:dyDescent="0.25">
      <c r="A383" s="105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</row>
    <row r="384" spans="1:15" ht="14.25" customHeight="1" x14ac:dyDescent="0.25">
      <c r="A384" s="105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</row>
    <row r="385" spans="1:15" ht="14.25" customHeight="1" x14ac:dyDescent="0.25">
      <c r="A385" s="105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</row>
    <row r="386" spans="1:15" ht="14.25" customHeight="1" x14ac:dyDescent="0.25">
      <c r="A386" s="105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</row>
    <row r="387" spans="1:15" ht="14.25" customHeight="1" x14ac:dyDescent="0.25">
      <c r="A387" s="105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</row>
    <row r="388" spans="1:15" ht="14.25" customHeight="1" x14ac:dyDescent="0.25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</row>
    <row r="389" spans="1:15" ht="14.25" customHeight="1" x14ac:dyDescent="0.25">
      <c r="A389" s="105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</row>
    <row r="390" spans="1:15" ht="14.25" customHeight="1" x14ac:dyDescent="0.25">
      <c r="A390" s="105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</row>
    <row r="391" spans="1:15" ht="14.25" customHeight="1" x14ac:dyDescent="0.25">
      <c r="A391" s="105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</row>
    <row r="392" spans="1:15" ht="14.25" customHeight="1" x14ac:dyDescent="0.25">
      <c r="A392" s="105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</row>
    <row r="393" spans="1:15" ht="14.25" customHeight="1" x14ac:dyDescent="0.25">
      <c r="A393" s="105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</row>
    <row r="394" spans="1:15" ht="14.25" customHeight="1" x14ac:dyDescent="0.25">
      <c r="A394" s="105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</row>
    <row r="395" spans="1:15" ht="14.25" customHeight="1" x14ac:dyDescent="0.25">
      <c r="A395" s="105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</row>
    <row r="396" spans="1:15" ht="14.25" customHeight="1" x14ac:dyDescent="0.25">
      <c r="A396" s="105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</row>
    <row r="397" spans="1:15" ht="14.25" customHeight="1" x14ac:dyDescent="0.25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</row>
    <row r="398" spans="1:15" ht="14.25" customHeight="1" x14ac:dyDescent="0.25">
      <c r="A398" s="105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</row>
    <row r="399" spans="1:15" ht="14.25" customHeight="1" x14ac:dyDescent="0.25">
      <c r="A399" s="105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</row>
    <row r="400" spans="1:15" ht="14.25" customHeight="1" x14ac:dyDescent="0.25">
      <c r="A400" s="105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</row>
    <row r="401" spans="1:15" ht="14.25" customHeight="1" x14ac:dyDescent="0.25">
      <c r="A401" s="105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</row>
    <row r="402" spans="1:15" ht="14.25" customHeight="1" x14ac:dyDescent="0.25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</row>
    <row r="403" spans="1:15" ht="14.25" customHeight="1" x14ac:dyDescent="0.25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</row>
    <row r="404" spans="1:15" ht="14.25" customHeight="1" x14ac:dyDescent="0.25">
      <c r="A404" s="105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</row>
    <row r="405" spans="1:15" ht="14.25" customHeight="1" x14ac:dyDescent="0.25">
      <c r="A405" s="105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</row>
    <row r="406" spans="1:15" ht="14.25" customHeight="1" x14ac:dyDescent="0.25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</row>
    <row r="407" spans="1:15" ht="14.25" customHeight="1" x14ac:dyDescent="0.25">
      <c r="A407" s="105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</row>
    <row r="408" spans="1:15" ht="14.25" customHeight="1" x14ac:dyDescent="0.25">
      <c r="A408" s="105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</row>
    <row r="409" spans="1:15" ht="14.25" customHeight="1" x14ac:dyDescent="0.25">
      <c r="A409" s="105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</row>
    <row r="410" spans="1:15" ht="14.25" customHeight="1" x14ac:dyDescent="0.25">
      <c r="A410" s="105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</row>
    <row r="411" spans="1:15" ht="14.25" customHeight="1" x14ac:dyDescent="0.25">
      <c r="A411" s="105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</row>
    <row r="412" spans="1:15" ht="14.25" customHeight="1" x14ac:dyDescent="0.25">
      <c r="A412" s="105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</row>
    <row r="413" spans="1:15" ht="14.25" customHeight="1" x14ac:dyDescent="0.25">
      <c r="A413" s="105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</row>
    <row r="414" spans="1:15" ht="14.25" customHeight="1" x14ac:dyDescent="0.25">
      <c r="A414" s="105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</row>
    <row r="415" spans="1:15" ht="14.25" customHeight="1" x14ac:dyDescent="0.25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</row>
    <row r="416" spans="1:15" ht="14.25" customHeight="1" x14ac:dyDescent="0.25">
      <c r="A416" s="105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</row>
    <row r="417" spans="1:15" ht="14.25" customHeight="1" x14ac:dyDescent="0.25">
      <c r="A417" s="105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</row>
    <row r="418" spans="1:15" ht="14.25" customHeight="1" x14ac:dyDescent="0.25">
      <c r="A418" s="105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</row>
    <row r="419" spans="1:15" ht="14.25" customHeight="1" x14ac:dyDescent="0.25">
      <c r="A419" s="105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</row>
    <row r="420" spans="1:15" ht="14.25" customHeight="1" x14ac:dyDescent="0.25">
      <c r="A420" s="105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</row>
    <row r="421" spans="1:15" ht="14.25" customHeight="1" x14ac:dyDescent="0.25">
      <c r="A421" s="105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</row>
    <row r="422" spans="1:15" ht="14.25" customHeight="1" x14ac:dyDescent="0.25">
      <c r="A422" s="105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</row>
    <row r="423" spans="1:15" ht="14.25" customHeight="1" x14ac:dyDescent="0.25">
      <c r="A423" s="105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</row>
    <row r="424" spans="1:15" ht="14.25" customHeight="1" x14ac:dyDescent="0.25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</row>
    <row r="425" spans="1:15" ht="14.25" customHeight="1" x14ac:dyDescent="0.25">
      <c r="A425" s="105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</row>
    <row r="426" spans="1:15" ht="14.25" customHeight="1" x14ac:dyDescent="0.25">
      <c r="A426" s="105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</row>
    <row r="427" spans="1:15" ht="14.25" customHeight="1" x14ac:dyDescent="0.25">
      <c r="A427" s="105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</row>
    <row r="428" spans="1:15" ht="14.25" customHeight="1" x14ac:dyDescent="0.25">
      <c r="A428" s="105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</row>
    <row r="429" spans="1:15" ht="14.25" customHeight="1" x14ac:dyDescent="0.25">
      <c r="A429" s="105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</row>
    <row r="430" spans="1:15" ht="14.25" customHeight="1" x14ac:dyDescent="0.25">
      <c r="A430" s="105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</row>
    <row r="431" spans="1:15" ht="14.25" customHeight="1" x14ac:dyDescent="0.25">
      <c r="A431" s="105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</row>
    <row r="432" spans="1:15" ht="14.25" customHeight="1" x14ac:dyDescent="0.25">
      <c r="A432" s="105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</row>
    <row r="433" spans="1:15" ht="14.25" customHeight="1" x14ac:dyDescent="0.25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</row>
    <row r="434" spans="1:15" ht="14.25" customHeight="1" x14ac:dyDescent="0.25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</row>
    <row r="435" spans="1:15" ht="14.25" customHeight="1" x14ac:dyDescent="0.25">
      <c r="A435" s="105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</row>
    <row r="436" spans="1:15" ht="14.25" customHeight="1" x14ac:dyDescent="0.25">
      <c r="A436" s="105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</row>
    <row r="437" spans="1:15" ht="14.25" customHeight="1" x14ac:dyDescent="0.25">
      <c r="A437" s="105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</row>
    <row r="438" spans="1:15" ht="14.25" customHeight="1" x14ac:dyDescent="0.25">
      <c r="A438" s="105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</row>
    <row r="439" spans="1:15" ht="14.25" customHeight="1" x14ac:dyDescent="0.25">
      <c r="A439" s="105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</row>
    <row r="440" spans="1:15" ht="14.25" customHeight="1" x14ac:dyDescent="0.25">
      <c r="A440" s="105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</row>
    <row r="441" spans="1:15" ht="14.25" customHeight="1" x14ac:dyDescent="0.25">
      <c r="A441" s="105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</row>
    <row r="442" spans="1:15" ht="14.25" customHeight="1" x14ac:dyDescent="0.25">
      <c r="A442" s="105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</row>
    <row r="443" spans="1:15" ht="14.25" customHeight="1" x14ac:dyDescent="0.25">
      <c r="A443" s="105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</row>
    <row r="444" spans="1:15" ht="14.25" customHeight="1" x14ac:dyDescent="0.25">
      <c r="A444" s="105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</row>
    <row r="445" spans="1:15" ht="14.25" customHeight="1" x14ac:dyDescent="0.25">
      <c r="A445" s="105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</row>
    <row r="446" spans="1:15" ht="14.25" customHeight="1" x14ac:dyDescent="0.25">
      <c r="A446" s="105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</row>
    <row r="447" spans="1:15" ht="14.25" customHeight="1" x14ac:dyDescent="0.25">
      <c r="A447" s="105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</row>
    <row r="448" spans="1:15" ht="14.25" customHeight="1" x14ac:dyDescent="0.25">
      <c r="A448" s="105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</row>
    <row r="449" spans="1:15" ht="14.25" customHeight="1" x14ac:dyDescent="0.25">
      <c r="A449" s="105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</row>
    <row r="450" spans="1:15" ht="14.25" customHeight="1" x14ac:dyDescent="0.25">
      <c r="A450" s="105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</row>
    <row r="451" spans="1:15" ht="14.25" customHeight="1" x14ac:dyDescent="0.25">
      <c r="A451" s="105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</row>
    <row r="452" spans="1:15" ht="14.25" customHeight="1" x14ac:dyDescent="0.25">
      <c r="A452" s="105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</row>
    <row r="453" spans="1:15" ht="14.25" customHeight="1" x14ac:dyDescent="0.25">
      <c r="A453" s="105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</row>
    <row r="454" spans="1:15" ht="14.25" customHeight="1" x14ac:dyDescent="0.25">
      <c r="A454" s="105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</row>
    <row r="455" spans="1:15" ht="14.25" customHeight="1" x14ac:dyDescent="0.25">
      <c r="A455" s="105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</row>
    <row r="456" spans="1:15" ht="14.25" customHeight="1" x14ac:dyDescent="0.25">
      <c r="A456" s="105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</row>
    <row r="457" spans="1:15" ht="14.25" customHeight="1" x14ac:dyDescent="0.25">
      <c r="A457" s="105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</row>
    <row r="458" spans="1:15" ht="14.25" customHeight="1" x14ac:dyDescent="0.25">
      <c r="A458" s="105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</row>
    <row r="459" spans="1:15" ht="14.25" customHeight="1" x14ac:dyDescent="0.25">
      <c r="A459" s="105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</row>
    <row r="460" spans="1:15" ht="14.25" customHeight="1" x14ac:dyDescent="0.25">
      <c r="A460" s="105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</row>
    <row r="461" spans="1:15" ht="14.25" customHeight="1" x14ac:dyDescent="0.25">
      <c r="A461" s="105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</row>
    <row r="462" spans="1:15" ht="14.25" customHeight="1" x14ac:dyDescent="0.25">
      <c r="A462" s="105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</row>
    <row r="463" spans="1:15" ht="14.25" customHeight="1" x14ac:dyDescent="0.25">
      <c r="A463" s="105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</row>
    <row r="464" spans="1:15" ht="14.25" customHeight="1" x14ac:dyDescent="0.25">
      <c r="A464" s="105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</row>
    <row r="465" spans="1:15" ht="14.25" customHeight="1" x14ac:dyDescent="0.25">
      <c r="A465" s="105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</row>
    <row r="466" spans="1:15" ht="14.25" customHeight="1" x14ac:dyDescent="0.25">
      <c r="A466" s="105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</row>
    <row r="467" spans="1:15" ht="14.25" customHeight="1" x14ac:dyDescent="0.25">
      <c r="A467" s="105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</row>
    <row r="468" spans="1:15" ht="14.25" customHeight="1" x14ac:dyDescent="0.25">
      <c r="A468" s="105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</row>
    <row r="469" spans="1:15" ht="14.25" customHeight="1" x14ac:dyDescent="0.25">
      <c r="A469" s="105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</row>
    <row r="470" spans="1:15" ht="14.25" customHeight="1" x14ac:dyDescent="0.25">
      <c r="A470" s="105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</row>
    <row r="471" spans="1:15" ht="14.25" customHeight="1" x14ac:dyDescent="0.25">
      <c r="A471" s="105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</row>
    <row r="472" spans="1:15" ht="14.25" customHeight="1" x14ac:dyDescent="0.25">
      <c r="A472" s="105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</row>
    <row r="473" spans="1:15" ht="14.25" customHeight="1" x14ac:dyDescent="0.25">
      <c r="A473" s="105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</row>
    <row r="474" spans="1:15" ht="14.25" customHeight="1" x14ac:dyDescent="0.25">
      <c r="A474" s="105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</row>
    <row r="475" spans="1:15" ht="14.25" customHeight="1" x14ac:dyDescent="0.25">
      <c r="A475" s="105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</row>
    <row r="476" spans="1:15" ht="14.25" customHeight="1" x14ac:dyDescent="0.25">
      <c r="A476" s="105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</row>
    <row r="477" spans="1:15" ht="14.25" customHeight="1" x14ac:dyDescent="0.25">
      <c r="A477" s="105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</row>
    <row r="478" spans="1:15" ht="14.25" customHeight="1" x14ac:dyDescent="0.25">
      <c r="A478" s="105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</row>
    <row r="479" spans="1:15" ht="14.25" customHeight="1" x14ac:dyDescent="0.25">
      <c r="A479" s="105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</row>
    <row r="480" spans="1:15" ht="14.25" customHeight="1" x14ac:dyDescent="0.25">
      <c r="A480" s="105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</row>
    <row r="481" spans="1:15" ht="14.25" customHeight="1" x14ac:dyDescent="0.25">
      <c r="A481" s="105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</row>
    <row r="482" spans="1:15" ht="14.25" customHeight="1" x14ac:dyDescent="0.25">
      <c r="A482" s="105"/>
      <c r="B482" s="10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</row>
    <row r="483" spans="1:15" ht="14.25" customHeight="1" x14ac:dyDescent="0.25">
      <c r="A483" s="105"/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</row>
    <row r="484" spans="1:15" ht="14.25" customHeight="1" x14ac:dyDescent="0.25">
      <c r="A484" s="105"/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</row>
    <row r="485" spans="1:15" ht="14.25" customHeight="1" x14ac:dyDescent="0.25">
      <c r="A485" s="105"/>
      <c r="B485" s="105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</row>
    <row r="486" spans="1:15" ht="14.25" customHeight="1" x14ac:dyDescent="0.25">
      <c r="A486" s="105"/>
      <c r="B486" s="105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</row>
    <row r="487" spans="1:15" ht="14.25" customHeight="1" x14ac:dyDescent="0.25">
      <c r="A487" s="105"/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</row>
    <row r="488" spans="1:15" ht="14.25" customHeight="1" x14ac:dyDescent="0.25">
      <c r="A488" s="105"/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</row>
    <row r="489" spans="1:15" ht="14.25" customHeight="1" x14ac:dyDescent="0.25">
      <c r="A489" s="105"/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</row>
    <row r="490" spans="1:15" ht="14.25" customHeight="1" x14ac:dyDescent="0.25">
      <c r="A490" s="105"/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</row>
    <row r="491" spans="1:15" ht="14.25" customHeight="1" x14ac:dyDescent="0.25">
      <c r="A491" s="105"/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</row>
    <row r="492" spans="1:15" ht="14.25" customHeight="1" x14ac:dyDescent="0.25">
      <c r="A492" s="105"/>
      <c r="B492" s="105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</row>
    <row r="493" spans="1:15" ht="14.25" customHeight="1" x14ac:dyDescent="0.25">
      <c r="A493" s="105"/>
      <c r="B493" s="105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</row>
    <row r="494" spans="1:15" ht="14.25" customHeight="1" x14ac:dyDescent="0.25">
      <c r="A494" s="105"/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</row>
    <row r="495" spans="1:15" ht="14.25" customHeight="1" x14ac:dyDescent="0.25">
      <c r="A495" s="105"/>
      <c r="B495" s="105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</row>
    <row r="496" spans="1:15" ht="14.25" customHeight="1" x14ac:dyDescent="0.25">
      <c r="A496" s="105"/>
      <c r="B496" s="105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</row>
    <row r="497" spans="1:15" ht="14.25" customHeight="1" x14ac:dyDescent="0.25">
      <c r="A497" s="105"/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</row>
    <row r="498" spans="1:15" ht="14.25" customHeight="1" x14ac:dyDescent="0.25">
      <c r="A498" s="105"/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</row>
    <row r="499" spans="1:15" ht="14.25" customHeight="1" x14ac:dyDescent="0.25">
      <c r="A499" s="105"/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</row>
    <row r="500" spans="1:15" ht="14.25" customHeight="1" x14ac:dyDescent="0.25">
      <c r="A500" s="105"/>
      <c r="B500" s="105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</row>
    <row r="501" spans="1:15" ht="14.25" customHeight="1" x14ac:dyDescent="0.25">
      <c r="A501" s="105"/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</row>
    <row r="502" spans="1:15" ht="14.25" customHeight="1" x14ac:dyDescent="0.25">
      <c r="A502" s="105"/>
      <c r="B502" s="105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</row>
    <row r="503" spans="1:15" ht="14.25" customHeight="1" x14ac:dyDescent="0.25">
      <c r="A503" s="105"/>
      <c r="B503" s="105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</row>
    <row r="504" spans="1:15" ht="14.25" customHeight="1" x14ac:dyDescent="0.25">
      <c r="A504" s="105"/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</row>
    <row r="505" spans="1:15" ht="14.25" customHeight="1" x14ac:dyDescent="0.25">
      <c r="A505" s="105"/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</row>
    <row r="506" spans="1:15" ht="14.25" customHeight="1" x14ac:dyDescent="0.25">
      <c r="A506" s="105"/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</row>
    <row r="507" spans="1:15" ht="14.25" customHeight="1" x14ac:dyDescent="0.25">
      <c r="A507" s="105"/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</row>
    <row r="508" spans="1:15" ht="14.25" customHeight="1" x14ac:dyDescent="0.25">
      <c r="A508" s="105"/>
      <c r="B508" s="105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</row>
    <row r="509" spans="1:15" ht="14.25" customHeight="1" x14ac:dyDescent="0.25">
      <c r="A509" s="105"/>
      <c r="B509" s="105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</row>
    <row r="510" spans="1:15" ht="14.25" customHeight="1" x14ac:dyDescent="0.25">
      <c r="A510" s="105"/>
      <c r="B510" s="105"/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</row>
    <row r="511" spans="1:15" ht="14.25" customHeight="1" x14ac:dyDescent="0.25">
      <c r="A511" s="105"/>
      <c r="B511" s="105"/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</row>
    <row r="512" spans="1:15" ht="14.25" customHeight="1" x14ac:dyDescent="0.25">
      <c r="A512" s="105"/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</row>
    <row r="513" spans="1:15" ht="14.25" customHeight="1" x14ac:dyDescent="0.25">
      <c r="A513" s="105"/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</row>
    <row r="514" spans="1:15" ht="14.25" customHeight="1" x14ac:dyDescent="0.25">
      <c r="A514" s="105"/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</row>
    <row r="515" spans="1:15" ht="14.25" customHeight="1" x14ac:dyDescent="0.25">
      <c r="A515" s="105"/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</row>
    <row r="516" spans="1:15" ht="14.25" customHeight="1" x14ac:dyDescent="0.25">
      <c r="A516" s="105"/>
      <c r="B516" s="105"/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</row>
    <row r="517" spans="1:15" ht="14.25" customHeight="1" x14ac:dyDescent="0.25">
      <c r="A517" s="105"/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</row>
    <row r="518" spans="1:15" ht="14.25" customHeight="1" x14ac:dyDescent="0.25">
      <c r="A518" s="105"/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</row>
    <row r="519" spans="1:15" ht="14.25" customHeight="1" x14ac:dyDescent="0.25">
      <c r="A519" s="105"/>
      <c r="B519" s="105"/>
      <c r="C519" s="105"/>
      <c r="D519" s="105"/>
      <c r="E519" s="105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</row>
    <row r="520" spans="1:15" ht="14.25" customHeight="1" x14ac:dyDescent="0.25">
      <c r="A520" s="105"/>
      <c r="B520" s="105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</row>
    <row r="521" spans="1:15" ht="14.25" customHeight="1" x14ac:dyDescent="0.25">
      <c r="A521" s="105"/>
      <c r="B521" s="105"/>
      <c r="C521" s="105"/>
      <c r="D521" s="105"/>
      <c r="E521" s="105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</row>
    <row r="522" spans="1:15" ht="14.25" customHeight="1" x14ac:dyDescent="0.25">
      <c r="A522" s="105"/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</row>
    <row r="523" spans="1:15" ht="14.25" customHeight="1" x14ac:dyDescent="0.25">
      <c r="A523" s="105"/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</row>
    <row r="524" spans="1:15" ht="14.25" customHeight="1" x14ac:dyDescent="0.25">
      <c r="A524" s="105"/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</row>
    <row r="525" spans="1:15" ht="14.25" customHeight="1" x14ac:dyDescent="0.25">
      <c r="A525" s="105"/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</row>
    <row r="526" spans="1:15" ht="14.25" customHeight="1" x14ac:dyDescent="0.25">
      <c r="A526" s="105"/>
      <c r="B526" s="105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</row>
    <row r="527" spans="1:15" ht="14.25" customHeight="1" x14ac:dyDescent="0.25">
      <c r="A527" s="105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</row>
    <row r="528" spans="1:15" ht="14.25" customHeight="1" x14ac:dyDescent="0.25">
      <c r="A528" s="105"/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</row>
    <row r="529" spans="1:15" ht="14.25" customHeight="1" x14ac:dyDescent="0.25">
      <c r="A529" s="105"/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</row>
    <row r="530" spans="1:15" ht="14.25" customHeight="1" x14ac:dyDescent="0.25">
      <c r="A530" s="105"/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</row>
    <row r="531" spans="1:15" ht="14.25" customHeight="1" x14ac:dyDescent="0.25">
      <c r="A531" s="105"/>
      <c r="B531" s="105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</row>
    <row r="532" spans="1:15" ht="14.25" customHeight="1" x14ac:dyDescent="0.25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</row>
    <row r="533" spans="1:15" ht="14.25" customHeight="1" x14ac:dyDescent="0.25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</row>
    <row r="534" spans="1:15" ht="14.25" customHeight="1" x14ac:dyDescent="0.25">
      <c r="A534" s="105"/>
      <c r="B534" s="105"/>
      <c r="C534" s="105"/>
      <c r="D534" s="105"/>
      <c r="E534" s="105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</row>
    <row r="535" spans="1:15" ht="14.25" customHeight="1" x14ac:dyDescent="0.25">
      <c r="A535" s="105"/>
      <c r="B535" s="105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</row>
    <row r="536" spans="1:15" ht="14.25" customHeight="1" x14ac:dyDescent="0.25">
      <c r="A536" s="105"/>
      <c r="B536" s="105"/>
      <c r="C536" s="105"/>
      <c r="D536" s="105"/>
      <c r="E536" s="105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</row>
    <row r="537" spans="1:15" ht="14.25" customHeight="1" x14ac:dyDescent="0.25">
      <c r="A537" s="105"/>
      <c r="B537" s="105"/>
      <c r="C537" s="105"/>
      <c r="D537" s="105"/>
      <c r="E537" s="105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</row>
    <row r="538" spans="1:15" ht="14.25" customHeight="1" x14ac:dyDescent="0.25">
      <c r="A538" s="105"/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</row>
    <row r="539" spans="1:15" ht="14.25" customHeight="1" x14ac:dyDescent="0.25">
      <c r="A539" s="105"/>
      <c r="B539" s="105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</row>
    <row r="540" spans="1:15" ht="14.25" customHeight="1" x14ac:dyDescent="0.25">
      <c r="A540" s="105"/>
      <c r="B540" s="105"/>
      <c r="C540" s="105"/>
      <c r="D540" s="105"/>
      <c r="E540" s="105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</row>
    <row r="541" spans="1:15" ht="14.25" customHeight="1" x14ac:dyDescent="0.25">
      <c r="A541" s="105"/>
      <c r="B541" s="105"/>
      <c r="C541" s="105"/>
      <c r="D541" s="105"/>
      <c r="E541" s="105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</row>
    <row r="542" spans="1:15" ht="14.25" customHeight="1" x14ac:dyDescent="0.25">
      <c r="A542" s="105"/>
      <c r="B542" s="105"/>
      <c r="C542" s="105"/>
      <c r="D542" s="105"/>
      <c r="E542" s="105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</row>
    <row r="543" spans="1:15" ht="14.25" customHeight="1" x14ac:dyDescent="0.25">
      <c r="A543" s="105"/>
      <c r="B543" s="105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</row>
    <row r="544" spans="1:15" ht="14.25" customHeight="1" x14ac:dyDescent="0.25">
      <c r="A544" s="105"/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</row>
    <row r="545" spans="1:15" ht="14.25" customHeight="1" x14ac:dyDescent="0.25">
      <c r="A545" s="105"/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</row>
    <row r="546" spans="1:15" ht="14.25" customHeight="1" x14ac:dyDescent="0.25">
      <c r="A546" s="105"/>
      <c r="B546" s="105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</row>
    <row r="547" spans="1:15" ht="14.25" customHeight="1" x14ac:dyDescent="0.25">
      <c r="A547" s="105"/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</row>
    <row r="548" spans="1:15" ht="14.25" customHeight="1" x14ac:dyDescent="0.25">
      <c r="A548" s="105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</row>
    <row r="549" spans="1:15" ht="14.25" customHeight="1" x14ac:dyDescent="0.25">
      <c r="A549" s="105"/>
      <c r="B549" s="105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</row>
    <row r="550" spans="1:15" ht="14.25" customHeight="1" x14ac:dyDescent="0.25">
      <c r="A550" s="105"/>
      <c r="B550" s="105"/>
      <c r="C550" s="105"/>
      <c r="D550" s="105"/>
      <c r="E550" s="105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</row>
    <row r="551" spans="1:15" ht="14.25" customHeight="1" x14ac:dyDescent="0.25">
      <c r="A551" s="105"/>
      <c r="B551" s="105"/>
      <c r="C551" s="105"/>
      <c r="D551" s="105"/>
      <c r="E551" s="105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</row>
    <row r="552" spans="1:15" ht="14.25" customHeight="1" x14ac:dyDescent="0.25">
      <c r="A552" s="105"/>
      <c r="B552" s="105"/>
      <c r="C552" s="105"/>
      <c r="D552" s="105"/>
      <c r="E552" s="105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</row>
    <row r="553" spans="1:15" ht="14.25" customHeight="1" x14ac:dyDescent="0.25">
      <c r="A553" s="105"/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</row>
    <row r="554" spans="1:15" ht="14.25" customHeight="1" x14ac:dyDescent="0.25">
      <c r="A554" s="105"/>
      <c r="B554" s="105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</row>
    <row r="555" spans="1:15" ht="14.25" customHeight="1" x14ac:dyDescent="0.25">
      <c r="A555" s="105"/>
      <c r="B555" s="105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</row>
    <row r="556" spans="1:15" ht="14.25" customHeight="1" x14ac:dyDescent="0.25">
      <c r="A556" s="105"/>
      <c r="B556" s="105"/>
      <c r="C556" s="105"/>
      <c r="D556" s="105"/>
      <c r="E556" s="105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</row>
    <row r="557" spans="1:15" ht="14.25" customHeight="1" x14ac:dyDescent="0.25">
      <c r="A557" s="105"/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</row>
    <row r="558" spans="1:15" ht="14.25" customHeight="1" x14ac:dyDescent="0.25">
      <c r="A558" s="105"/>
      <c r="B558" s="105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</row>
    <row r="559" spans="1:15" ht="14.25" customHeight="1" x14ac:dyDescent="0.25">
      <c r="A559" s="105"/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</row>
    <row r="560" spans="1:15" ht="14.25" customHeight="1" x14ac:dyDescent="0.25">
      <c r="A560" s="105"/>
      <c r="B560" s="105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</row>
    <row r="561" spans="1:15" ht="14.25" customHeight="1" x14ac:dyDescent="0.25">
      <c r="A561" s="105"/>
      <c r="B561" s="105"/>
      <c r="C561" s="105"/>
      <c r="D561" s="105"/>
      <c r="E561" s="105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</row>
    <row r="562" spans="1:15" ht="14.25" customHeight="1" x14ac:dyDescent="0.25">
      <c r="A562" s="105"/>
      <c r="B562" s="105"/>
      <c r="C562" s="105"/>
      <c r="D562" s="105"/>
      <c r="E562" s="105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</row>
    <row r="563" spans="1:15" ht="14.25" customHeight="1" x14ac:dyDescent="0.25">
      <c r="A563" s="105"/>
      <c r="B563" s="105"/>
      <c r="C563" s="105"/>
      <c r="D563" s="105"/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</row>
    <row r="564" spans="1:15" ht="14.25" customHeight="1" x14ac:dyDescent="0.25">
      <c r="A564" s="105"/>
      <c r="B564" s="105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</row>
    <row r="565" spans="1:15" ht="14.25" customHeight="1" x14ac:dyDescent="0.25">
      <c r="A565" s="105"/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</row>
    <row r="566" spans="1:15" ht="14.25" customHeight="1" x14ac:dyDescent="0.25">
      <c r="A566" s="105"/>
      <c r="B566" s="105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</row>
    <row r="567" spans="1:15" ht="14.25" customHeight="1" x14ac:dyDescent="0.25">
      <c r="A567" s="105"/>
      <c r="B567" s="105"/>
      <c r="C567" s="105"/>
      <c r="D567" s="105"/>
      <c r="E567" s="105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</row>
    <row r="568" spans="1:15" ht="14.25" customHeight="1" x14ac:dyDescent="0.25">
      <c r="A568" s="105"/>
      <c r="B568" s="105"/>
      <c r="C568" s="105"/>
      <c r="D568" s="105"/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</row>
    <row r="569" spans="1:15" ht="14.25" customHeight="1" x14ac:dyDescent="0.25">
      <c r="A569" s="105"/>
      <c r="B569" s="105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</row>
    <row r="570" spans="1:15" ht="14.25" customHeight="1" x14ac:dyDescent="0.25">
      <c r="A570" s="105"/>
      <c r="B570" s="105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</row>
    <row r="571" spans="1:15" ht="14.25" customHeight="1" x14ac:dyDescent="0.25">
      <c r="A571" s="105"/>
      <c r="B571" s="105"/>
      <c r="C571" s="105"/>
      <c r="D571" s="105"/>
      <c r="E571" s="105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</row>
    <row r="572" spans="1:15" ht="14.25" customHeight="1" x14ac:dyDescent="0.25">
      <c r="A572" s="105"/>
      <c r="B572" s="105"/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</row>
    <row r="573" spans="1:15" ht="14.25" customHeight="1" x14ac:dyDescent="0.25">
      <c r="A573" s="105"/>
      <c r="B573" s="105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</row>
    <row r="574" spans="1:15" ht="14.25" customHeight="1" x14ac:dyDescent="0.25">
      <c r="A574" s="105"/>
      <c r="B574" s="105"/>
      <c r="C574" s="105"/>
      <c r="D574" s="105"/>
      <c r="E574" s="105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</row>
    <row r="575" spans="1:15" ht="14.25" customHeight="1" x14ac:dyDescent="0.25">
      <c r="A575" s="105"/>
      <c r="B575" s="105"/>
      <c r="C575" s="105"/>
      <c r="D575" s="105"/>
      <c r="E575" s="105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</row>
    <row r="576" spans="1:15" ht="14.25" customHeight="1" x14ac:dyDescent="0.25">
      <c r="A576" s="105"/>
      <c r="B576" s="105"/>
      <c r="C576" s="105"/>
      <c r="D576" s="105"/>
      <c r="E576" s="105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</row>
    <row r="577" spans="1:15" ht="14.25" customHeight="1" x14ac:dyDescent="0.25">
      <c r="A577" s="105"/>
      <c r="B577" s="105"/>
      <c r="C577" s="105"/>
      <c r="D577" s="105"/>
      <c r="E577" s="105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</row>
    <row r="578" spans="1:15" ht="14.25" customHeight="1" x14ac:dyDescent="0.25">
      <c r="A578" s="105"/>
      <c r="B578" s="105"/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</row>
    <row r="579" spans="1:15" ht="14.25" customHeight="1" x14ac:dyDescent="0.25">
      <c r="A579" s="105"/>
      <c r="B579" s="105"/>
      <c r="C579" s="105"/>
      <c r="D579" s="105"/>
      <c r="E579" s="105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</row>
    <row r="580" spans="1:15" ht="14.25" customHeight="1" x14ac:dyDescent="0.25">
      <c r="A580" s="105"/>
      <c r="B580" s="105"/>
      <c r="C580" s="105"/>
      <c r="D580" s="105"/>
      <c r="E580" s="105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</row>
    <row r="581" spans="1:15" ht="14.25" customHeight="1" x14ac:dyDescent="0.25">
      <c r="A581" s="105"/>
      <c r="B581" s="105"/>
      <c r="C581" s="105"/>
      <c r="D581" s="105"/>
      <c r="E581" s="105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</row>
    <row r="582" spans="1:15" ht="14.25" customHeight="1" x14ac:dyDescent="0.25">
      <c r="A582" s="105"/>
      <c r="B582" s="105"/>
      <c r="C582" s="105"/>
      <c r="D582" s="105"/>
      <c r="E582" s="105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</row>
    <row r="583" spans="1:15" ht="14.25" customHeight="1" x14ac:dyDescent="0.25">
      <c r="A583" s="105"/>
      <c r="B583" s="105"/>
      <c r="C583" s="105"/>
      <c r="D583" s="105"/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</row>
    <row r="584" spans="1:15" ht="14.25" customHeight="1" x14ac:dyDescent="0.25">
      <c r="A584" s="105"/>
      <c r="B584" s="105"/>
      <c r="C584" s="105"/>
      <c r="D584" s="105"/>
      <c r="E584" s="105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</row>
    <row r="585" spans="1:15" ht="14.25" customHeight="1" x14ac:dyDescent="0.25">
      <c r="A585" s="105"/>
      <c r="B585" s="105"/>
      <c r="C585" s="105"/>
      <c r="D585" s="105"/>
      <c r="E585" s="105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</row>
    <row r="586" spans="1:15" ht="14.25" customHeight="1" x14ac:dyDescent="0.25">
      <c r="A586" s="105"/>
      <c r="B586" s="105"/>
      <c r="C586" s="105"/>
      <c r="D586" s="105"/>
      <c r="E586" s="105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</row>
    <row r="587" spans="1:15" ht="14.25" customHeight="1" x14ac:dyDescent="0.25">
      <c r="A587" s="105"/>
      <c r="B587" s="105"/>
      <c r="C587" s="105"/>
      <c r="D587" s="105"/>
      <c r="E587" s="105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</row>
    <row r="588" spans="1:15" ht="14.25" customHeight="1" x14ac:dyDescent="0.25">
      <c r="A588" s="105"/>
      <c r="B588" s="105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</row>
    <row r="589" spans="1:15" ht="14.25" customHeight="1" x14ac:dyDescent="0.25">
      <c r="A589" s="105"/>
      <c r="B589" s="105"/>
      <c r="C589" s="105"/>
      <c r="D589" s="105"/>
      <c r="E589" s="105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</row>
    <row r="590" spans="1:15" ht="14.25" customHeight="1" x14ac:dyDescent="0.25">
      <c r="A590" s="105"/>
      <c r="B590" s="105"/>
      <c r="C590" s="105"/>
      <c r="D590" s="105"/>
      <c r="E590" s="105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</row>
    <row r="591" spans="1:15" ht="14.25" customHeight="1" x14ac:dyDescent="0.25">
      <c r="A591" s="105"/>
      <c r="B591" s="105"/>
      <c r="C591" s="105"/>
      <c r="D591" s="105"/>
      <c r="E591" s="105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</row>
    <row r="592" spans="1:15" ht="14.25" customHeight="1" x14ac:dyDescent="0.25">
      <c r="A592" s="105"/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</row>
    <row r="593" spans="1:15" ht="14.25" customHeight="1" x14ac:dyDescent="0.25">
      <c r="A593" s="105"/>
      <c r="B593" s="105"/>
      <c r="C593" s="105"/>
      <c r="D593" s="105"/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</row>
    <row r="594" spans="1:15" ht="14.25" customHeight="1" x14ac:dyDescent="0.25">
      <c r="A594" s="105"/>
      <c r="B594" s="105"/>
      <c r="C594" s="105"/>
      <c r="D594" s="105"/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</row>
    <row r="595" spans="1:15" ht="14.25" customHeight="1" x14ac:dyDescent="0.25">
      <c r="A595" s="105"/>
      <c r="B595" s="105"/>
      <c r="C595" s="105"/>
      <c r="D595" s="105"/>
      <c r="E595" s="105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</row>
    <row r="596" spans="1:15" ht="14.25" customHeight="1" x14ac:dyDescent="0.25">
      <c r="A596" s="105"/>
      <c r="B596" s="105"/>
      <c r="C596" s="105"/>
      <c r="D596" s="105"/>
      <c r="E596" s="105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</row>
    <row r="597" spans="1:15" ht="14.25" customHeight="1" x14ac:dyDescent="0.25">
      <c r="A597" s="105"/>
      <c r="B597" s="105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</row>
    <row r="598" spans="1:15" ht="14.25" customHeight="1" x14ac:dyDescent="0.25">
      <c r="A598" s="105"/>
      <c r="B598" s="105"/>
      <c r="C598" s="105"/>
      <c r="D598" s="105"/>
      <c r="E598" s="105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</row>
    <row r="599" spans="1:15" ht="14.25" customHeight="1" x14ac:dyDescent="0.25">
      <c r="A599" s="105"/>
      <c r="B599" s="105"/>
      <c r="C599" s="105"/>
      <c r="D599" s="105"/>
      <c r="E599" s="105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</row>
    <row r="600" spans="1:15" ht="14.25" customHeight="1" x14ac:dyDescent="0.25">
      <c r="A600" s="105"/>
      <c r="B600" s="105"/>
      <c r="C600" s="105"/>
      <c r="D600" s="105"/>
      <c r="E600" s="105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</row>
    <row r="601" spans="1:15" ht="14.25" customHeight="1" x14ac:dyDescent="0.25">
      <c r="A601" s="105"/>
      <c r="B601" s="105"/>
      <c r="C601" s="105"/>
      <c r="D601" s="105"/>
      <c r="E601" s="105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</row>
    <row r="602" spans="1:15" ht="14.25" customHeight="1" x14ac:dyDescent="0.25">
      <c r="A602" s="105"/>
      <c r="B602" s="105"/>
      <c r="C602" s="105"/>
      <c r="D602" s="105"/>
      <c r="E602" s="105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</row>
    <row r="603" spans="1:15" ht="14.25" customHeight="1" x14ac:dyDescent="0.25">
      <c r="A603" s="105"/>
      <c r="B603" s="105"/>
      <c r="C603" s="105"/>
      <c r="D603" s="105"/>
      <c r="E603" s="105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</row>
    <row r="604" spans="1:15" ht="14.25" customHeight="1" x14ac:dyDescent="0.25">
      <c r="A604" s="105"/>
      <c r="B604" s="105"/>
      <c r="C604" s="105"/>
      <c r="D604" s="105"/>
      <c r="E604" s="105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</row>
    <row r="605" spans="1:15" ht="14.25" customHeight="1" x14ac:dyDescent="0.25">
      <c r="A605" s="105"/>
      <c r="B605" s="105"/>
      <c r="C605" s="105"/>
      <c r="D605" s="105"/>
      <c r="E605" s="105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</row>
    <row r="606" spans="1:15" ht="14.25" customHeight="1" x14ac:dyDescent="0.25">
      <c r="A606" s="105"/>
      <c r="B606" s="105"/>
      <c r="C606" s="105"/>
      <c r="D606" s="105"/>
      <c r="E606" s="105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</row>
    <row r="607" spans="1:15" ht="14.25" customHeight="1" x14ac:dyDescent="0.25">
      <c r="A607" s="105"/>
      <c r="B607" s="105"/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</row>
    <row r="608" spans="1:15" ht="14.25" customHeight="1" x14ac:dyDescent="0.25">
      <c r="A608" s="105"/>
      <c r="B608" s="105"/>
      <c r="C608" s="105"/>
      <c r="D608" s="105"/>
      <c r="E608" s="105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</row>
    <row r="609" spans="1:15" ht="14.25" customHeight="1" x14ac:dyDescent="0.25">
      <c r="A609" s="105"/>
      <c r="B609" s="105"/>
      <c r="C609" s="105"/>
      <c r="D609" s="105"/>
      <c r="E609" s="105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</row>
    <row r="610" spans="1:15" ht="14.25" customHeight="1" x14ac:dyDescent="0.25">
      <c r="A610" s="105"/>
      <c r="B610" s="105"/>
      <c r="C610" s="105"/>
      <c r="D610" s="105"/>
      <c r="E610" s="105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</row>
    <row r="611" spans="1:15" ht="14.25" customHeight="1" x14ac:dyDescent="0.25">
      <c r="A611" s="105"/>
      <c r="B611" s="105"/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</row>
    <row r="612" spans="1:15" ht="14.25" customHeight="1" x14ac:dyDescent="0.25">
      <c r="A612" s="105"/>
      <c r="B612" s="105"/>
      <c r="C612" s="105"/>
      <c r="D612" s="105"/>
      <c r="E612" s="105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</row>
    <row r="613" spans="1:15" ht="14.25" customHeight="1" x14ac:dyDescent="0.25">
      <c r="A613" s="105"/>
      <c r="B613" s="105"/>
      <c r="C613" s="105"/>
      <c r="D613" s="105"/>
      <c r="E613" s="105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</row>
    <row r="614" spans="1:15" ht="14.25" customHeight="1" x14ac:dyDescent="0.25">
      <c r="A614" s="105"/>
      <c r="B614" s="105"/>
      <c r="C614" s="105"/>
      <c r="D614" s="105"/>
      <c r="E614" s="105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</row>
    <row r="615" spans="1:15" ht="14.25" customHeight="1" x14ac:dyDescent="0.25">
      <c r="A615" s="105"/>
      <c r="B615" s="105"/>
      <c r="C615" s="105"/>
      <c r="D615" s="105"/>
      <c r="E615" s="105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</row>
    <row r="616" spans="1:15" ht="14.25" customHeight="1" x14ac:dyDescent="0.25">
      <c r="A616" s="105"/>
      <c r="B616" s="105"/>
      <c r="C616" s="105"/>
      <c r="D616" s="105"/>
      <c r="E616" s="105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</row>
    <row r="617" spans="1:15" ht="14.25" customHeight="1" x14ac:dyDescent="0.25">
      <c r="A617" s="105"/>
      <c r="B617" s="105"/>
      <c r="C617" s="105"/>
      <c r="D617" s="105"/>
      <c r="E617" s="105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</row>
    <row r="618" spans="1:15" ht="14.25" customHeight="1" x14ac:dyDescent="0.25">
      <c r="A618" s="105"/>
      <c r="B618" s="105"/>
      <c r="C618" s="105"/>
      <c r="D618" s="105"/>
      <c r="E618" s="105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</row>
    <row r="619" spans="1:15" ht="14.25" customHeight="1" x14ac:dyDescent="0.25">
      <c r="A619" s="105"/>
      <c r="B619" s="105"/>
      <c r="C619" s="105"/>
      <c r="D619" s="105"/>
      <c r="E619" s="105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</row>
    <row r="620" spans="1:15" ht="14.25" customHeight="1" x14ac:dyDescent="0.25">
      <c r="A620" s="105"/>
      <c r="B620" s="105"/>
      <c r="C620" s="105"/>
      <c r="D620" s="105"/>
      <c r="E620" s="105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</row>
    <row r="621" spans="1:15" ht="14.25" customHeight="1" x14ac:dyDescent="0.25">
      <c r="A621" s="105"/>
      <c r="B621" s="105"/>
      <c r="C621" s="105"/>
      <c r="D621" s="105"/>
      <c r="E621" s="105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</row>
    <row r="622" spans="1:15" ht="14.25" customHeight="1" x14ac:dyDescent="0.25">
      <c r="A622" s="105"/>
      <c r="B622" s="105"/>
      <c r="C622" s="105"/>
      <c r="D622" s="105"/>
      <c r="E622" s="105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</row>
    <row r="623" spans="1:15" ht="14.25" customHeight="1" x14ac:dyDescent="0.25">
      <c r="A623" s="105"/>
      <c r="B623" s="105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</row>
    <row r="624" spans="1:15" ht="14.25" customHeight="1" x14ac:dyDescent="0.25">
      <c r="A624" s="105"/>
      <c r="B624" s="105"/>
      <c r="C624" s="105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</row>
    <row r="625" spans="1:15" ht="14.25" customHeight="1" x14ac:dyDescent="0.25">
      <c r="A625" s="105"/>
      <c r="B625" s="105"/>
      <c r="C625" s="105"/>
      <c r="D625" s="105"/>
      <c r="E625" s="105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</row>
    <row r="626" spans="1:15" ht="14.25" customHeight="1" x14ac:dyDescent="0.25">
      <c r="A626" s="105"/>
      <c r="B626" s="105"/>
      <c r="C626" s="105"/>
      <c r="D626" s="105"/>
      <c r="E626" s="105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</row>
    <row r="627" spans="1:15" ht="14.25" customHeight="1" x14ac:dyDescent="0.25">
      <c r="A627" s="105"/>
      <c r="B627" s="105"/>
      <c r="C627" s="105"/>
      <c r="D627" s="105"/>
      <c r="E627" s="105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</row>
    <row r="628" spans="1:15" ht="14.25" customHeight="1" x14ac:dyDescent="0.25">
      <c r="A628" s="105"/>
      <c r="B628" s="105"/>
      <c r="C628" s="105"/>
      <c r="D628" s="105"/>
      <c r="E628" s="105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</row>
    <row r="629" spans="1:15" ht="14.25" customHeight="1" x14ac:dyDescent="0.25">
      <c r="A629" s="105"/>
      <c r="B629" s="105"/>
      <c r="C629" s="105"/>
      <c r="D629" s="105"/>
      <c r="E629" s="105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</row>
    <row r="630" spans="1:15" ht="14.25" customHeight="1" x14ac:dyDescent="0.25">
      <c r="A630" s="105"/>
      <c r="B630" s="105"/>
      <c r="C630" s="105"/>
      <c r="D630" s="105"/>
      <c r="E630" s="105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</row>
    <row r="631" spans="1:15" ht="14.25" customHeight="1" x14ac:dyDescent="0.25">
      <c r="A631" s="105"/>
      <c r="B631" s="105"/>
      <c r="C631" s="105"/>
      <c r="D631" s="105"/>
      <c r="E631" s="105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</row>
    <row r="632" spans="1:15" ht="14.25" customHeight="1" x14ac:dyDescent="0.25">
      <c r="A632" s="105"/>
      <c r="B632" s="105"/>
      <c r="C632" s="105"/>
      <c r="D632" s="105"/>
      <c r="E632" s="105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</row>
    <row r="633" spans="1:15" ht="14.25" customHeight="1" x14ac:dyDescent="0.25">
      <c r="A633" s="105"/>
      <c r="B633" s="105"/>
      <c r="C633" s="105"/>
      <c r="D633" s="105"/>
      <c r="E633" s="105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</row>
    <row r="634" spans="1:15" ht="14.25" customHeight="1" x14ac:dyDescent="0.25">
      <c r="A634" s="105"/>
      <c r="B634" s="105"/>
      <c r="C634" s="105"/>
      <c r="D634" s="105"/>
      <c r="E634" s="105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</row>
    <row r="635" spans="1:15" ht="14.25" customHeight="1" x14ac:dyDescent="0.25">
      <c r="A635" s="105"/>
      <c r="B635" s="105"/>
      <c r="C635" s="105"/>
      <c r="D635" s="105"/>
      <c r="E635" s="105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</row>
    <row r="636" spans="1:15" ht="14.25" customHeight="1" x14ac:dyDescent="0.25">
      <c r="A636" s="105"/>
      <c r="B636" s="105"/>
      <c r="C636" s="105"/>
      <c r="D636" s="105"/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</row>
    <row r="637" spans="1:15" ht="14.25" customHeight="1" x14ac:dyDescent="0.25">
      <c r="A637" s="105"/>
      <c r="B637" s="105"/>
      <c r="C637" s="105"/>
      <c r="D637" s="105"/>
      <c r="E637" s="105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</row>
    <row r="638" spans="1:15" ht="14.25" customHeight="1" x14ac:dyDescent="0.25">
      <c r="A638" s="105"/>
      <c r="B638" s="105"/>
      <c r="C638" s="105"/>
      <c r="D638" s="105"/>
      <c r="E638" s="105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</row>
    <row r="639" spans="1:15" ht="14.25" customHeight="1" x14ac:dyDescent="0.25">
      <c r="A639" s="105"/>
      <c r="B639" s="105"/>
      <c r="C639" s="105"/>
      <c r="D639" s="105"/>
      <c r="E639" s="105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</row>
    <row r="640" spans="1:15" ht="14.25" customHeight="1" x14ac:dyDescent="0.25">
      <c r="A640" s="105"/>
      <c r="B640" s="105"/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</row>
    <row r="641" spans="1:15" ht="14.25" customHeight="1" x14ac:dyDescent="0.25">
      <c r="A641" s="105"/>
      <c r="B641" s="105"/>
      <c r="C641" s="105"/>
      <c r="D641" s="105"/>
      <c r="E641" s="105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</row>
    <row r="642" spans="1:15" ht="14.25" customHeight="1" x14ac:dyDescent="0.25">
      <c r="A642" s="105"/>
      <c r="B642" s="105"/>
      <c r="C642" s="105"/>
      <c r="D642" s="105"/>
      <c r="E642" s="105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</row>
    <row r="643" spans="1:15" ht="14.25" customHeight="1" x14ac:dyDescent="0.25">
      <c r="A643" s="105"/>
      <c r="B643" s="105"/>
      <c r="C643" s="105"/>
      <c r="D643" s="105"/>
      <c r="E643" s="105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</row>
    <row r="644" spans="1:15" ht="14.25" customHeight="1" x14ac:dyDescent="0.25">
      <c r="A644" s="105"/>
      <c r="B644" s="105"/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</row>
    <row r="645" spans="1:15" ht="14.25" customHeight="1" x14ac:dyDescent="0.25">
      <c r="A645" s="105"/>
      <c r="B645" s="105"/>
      <c r="C645" s="105"/>
      <c r="D645" s="105"/>
      <c r="E645" s="105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</row>
    <row r="646" spans="1:15" ht="14.25" customHeight="1" x14ac:dyDescent="0.25">
      <c r="A646" s="105"/>
      <c r="B646" s="105"/>
      <c r="C646" s="105"/>
      <c r="D646" s="105"/>
      <c r="E646" s="105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</row>
    <row r="647" spans="1:15" ht="14.25" customHeight="1" x14ac:dyDescent="0.25">
      <c r="A647" s="105"/>
      <c r="B647" s="105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</row>
    <row r="648" spans="1:15" ht="14.25" customHeight="1" x14ac:dyDescent="0.25">
      <c r="A648" s="105"/>
      <c r="B648" s="105"/>
      <c r="C648" s="105"/>
      <c r="D648" s="105"/>
      <c r="E648" s="105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</row>
    <row r="649" spans="1:15" ht="14.25" customHeight="1" x14ac:dyDescent="0.25">
      <c r="A649" s="105"/>
      <c r="B649" s="105"/>
      <c r="C649" s="105"/>
      <c r="D649" s="105"/>
      <c r="E649" s="105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</row>
    <row r="650" spans="1:15" ht="14.25" customHeight="1" x14ac:dyDescent="0.25">
      <c r="A650" s="105"/>
      <c r="B650" s="105"/>
      <c r="C650" s="105"/>
      <c r="D650" s="105"/>
      <c r="E650" s="105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</row>
    <row r="651" spans="1:15" ht="14.25" customHeight="1" x14ac:dyDescent="0.25">
      <c r="A651" s="105"/>
      <c r="B651" s="105"/>
      <c r="C651" s="105"/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</row>
    <row r="652" spans="1:15" ht="14.25" customHeight="1" x14ac:dyDescent="0.25">
      <c r="A652" s="105"/>
      <c r="B652" s="105"/>
      <c r="C652" s="105"/>
      <c r="D652" s="105"/>
      <c r="E652" s="105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</row>
    <row r="653" spans="1:15" ht="14.25" customHeight="1" x14ac:dyDescent="0.25">
      <c r="A653" s="105"/>
      <c r="B653" s="105"/>
      <c r="C653" s="105"/>
      <c r="D653" s="105"/>
      <c r="E653" s="105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</row>
    <row r="654" spans="1:15" ht="14.25" customHeight="1" x14ac:dyDescent="0.25">
      <c r="A654" s="105"/>
      <c r="B654" s="105"/>
      <c r="C654" s="105"/>
      <c r="D654" s="105"/>
      <c r="E654" s="105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</row>
    <row r="655" spans="1:15" ht="14.25" customHeight="1" x14ac:dyDescent="0.25">
      <c r="A655" s="105"/>
      <c r="B655" s="105"/>
      <c r="C655" s="105"/>
      <c r="D655" s="105"/>
      <c r="E655" s="105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</row>
    <row r="656" spans="1:15" ht="14.25" customHeight="1" x14ac:dyDescent="0.25">
      <c r="A656" s="105"/>
      <c r="B656" s="105"/>
      <c r="C656" s="105"/>
      <c r="D656" s="105"/>
      <c r="E656" s="105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</row>
    <row r="657" spans="1:15" ht="14.25" customHeight="1" x14ac:dyDescent="0.25">
      <c r="A657" s="105"/>
      <c r="B657" s="105"/>
      <c r="C657" s="105"/>
      <c r="D657" s="105"/>
      <c r="E657" s="105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</row>
    <row r="658" spans="1:15" ht="14.25" customHeight="1" x14ac:dyDescent="0.25">
      <c r="A658" s="105"/>
      <c r="B658" s="105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</row>
    <row r="659" spans="1:15" ht="14.25" customHeight="1" x14ac:dyDescent="0.25">
      <c r="A659" s="105"/>
      <c r="B659" s="105"/>
      <c r="C659" s="105"/>
      <c r="D659" s="105"/>
      <c r="E659" s="105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</row>
    <row r="660" spans="1:15" ht="14.25" customHeight="1" x14ac:dyDescent="0.25">
      <c r="A660" s="105"/>
      <c r="B660" s="105"/>
      <c r="C660" s="105"/>
      <c r="D660" s="105"/>
      <c r="E660" s="105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</row>
    <row r="661" spans="1:15" ht="14.25" customHeight="1" x14ac:dyDescent="0.25">
      <c r="A661" s="105"/>
      <c r="B661" s="105"/>
      <c r="C661" s="105"/>
      <c r="D661" s="105"/>
      <c r="E661" s="105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</row>
    <row r="662" spans="1:15" ht="14.25" customHeight="1" x14ac:dyDescent="0.25">
      <c r="A662" s="105"/>
      <c r="B662" s="105"/>
      <c r="C662" s="105"/>
      <c r="D662" s="105"/>
      <c r="E662" s="105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</row>
    <row r="663" spans="1:15" ht="14.25" customHeight="1" x14ac:dyDescent="0.25">
      <c r="A663" s="105"/>
      <c r="B663" s="105"/>
      <c r="C663" s="105"/>
      <c r="D663" s="105"/>
      <c r="E663" s="105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</row>
    <row r="664" spans="1:15" ht="14.25" customHeight="1" x14ac:dyDescent="0.25">
      <c r="A664" s="105"/>
      <c r="B664" s="105"/>
      <c r="C664" s="105"/>
      <c r="D664" s="105"/>
      <c r="E664" s="105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</row>
    <row r="665" spans="1:15" ht="14.25" customHeight="1" x14ac:dyDescent="0.25">
      <c r="A665" s="105"/>
      <c r="B665" s="105"/>
      <c r="C665" s="105"/>
      <c r="D665" s="105"/>
      <c r="E665" s="105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</row>
    <row r="666" spans="1:15" ht="14.25" customHeight="1" x14ac:dyDescent="0.25">
      <c r="A666" s="105"/>
      <c r="B666" s="105"/>
      <c r="C666" s="105"/>
      <c r="D666" s="105"/>
      <c r="E666" s="105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</row>
    <row r="667" spans="1:15" ht="14.25" customHeight="1" x14ac:dyDescent="0.25">
      <c r="A667" s="105"/>
      <c r="B667" s="105"/>
      <c r="C667" s="105"/>
      <c r="D667" s="105"/>
      <c r="E667" s="105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</row>
    <row r="668" spans="1:15" ht="14.25" customHeight="1" x14ac:dyDescent="0.25">
      <c r="A668" s="105"/>
      <c r="B668" s="105"/>
      <c r="C668" s="105"/>
      <c r="D668" s="105"/>
      <c r="E668" s="105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</row>
    <row r="669" spans="1:15" ht="14.25" customHeight="1" x14ac:dyDescent="0.25">
      <c r="A669" s="105"/>
      <c r="B669" s="105"/>
      <c r="C669" s="105"/>
      <c r="D669" s="105"/>
      <c r="E669" s="105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</row>
    <row r="670" spans="1:15" ht="14.25" customHeight="1" x14ac:dyDescent="0.25">
      <c r="A670" s="105"/>
      <c r="B670" s="105"/>
      <c r="C670" s="105"/>
      <c r="D670" s="105"/>
      <c r="E670" s="105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</row>
    <row r="671" spans="1:15" ht="14.25" customHeight="1" x14ac:dyDescent="0.25">
      <c r="A671" s="105"/>
      <c r="B671" s="105"/>
      <c r="C671" s="105"/>
      <c r="D671" s="105"/>
      <c r="E671" s="105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</row>
    <row r="672" spans="1:15" ht="14.25" customHeight="1" x14ac:dyDescent="0.25">
      <c r="A672" s="105"/>
      <c r="B672" s="105"/>
      <c r="C672" s="105"/>
      <c r="D672" s="105"/>
      <c r="E672" s="105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</row>
    <row r="673" spans="1:15" ht="14.25" customHeight="1" x14ac:dyDescent="0.25">
      <c r="A673" s="105"/>
      <c r="B673" s="105"/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</row>
    <row r="674" spans="1:15" ht="14.25" customHeight="1" x14ac:dyDescent="0.25">
      <c r="A674" s="105"/>
      <c r="B674" s="105"/>
      <c r="C674" s="105"/>
      <c r="D674" s="105"/>
      <c r="E674" s="105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</row>
    <row r="675" spans="1:15" ht="14.25" customHeight="1" x14ac:dyDescent="0.25">
      <c r="A675" s="105"/>
      <c r="B675" s="105"/>
      <c r="C675" s="105"/>
      <c r="D675" s="105"/>
      <c r="E675" s="105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</row>
    <row r="676" spans="1:15" ht="14.25" customHeight="1" x14ac:dyDescent="0.25">
      <c r="A676" s="105"/>
      <c r="B676" s="105"/>
      <c r="C676" s="105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</row>
    <row r="677" spans="1:15" ht="14.25" customHeight="1" x14ac:dyDescent="0.25">
      <c r="A677" s="105"/>
      <c r="B677" s="105"/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</row>
    <row r="678" spans="1:15" ht="14.25" customHeight="1" x14ac:dyDescent="0.25">
      <c r="A678" s="105"/>
      <c r="B678" s="105"/>
      <c r="C678" s="105"/>
      <c r="D678" s="105"/>
      <c r="E678" s="105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</row>
    <row r="679" spans="1:15" ht="14.25" customHeight="1" x14ac:dyDescent="0.25">
      <c r="A679" s="105"/>
      <c r="B679" s="105"/>
      <c r="C679" s="105"/>
      <c r="D679" s="105"/>
      <c r="E679" s="105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</row>
    <row r="680" spans="1:15" ht="14.25" customHeight="1" x14ac:dyDescent="0.25">
      <c r="A680" s="105"/>
      <c r="B680" s="105"/>
      <c r="C680" s="105"/>
      <c r="D680" s="105"/>
      <c r="E680" s="105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</row>
    <row r="681" spans="1:15" ht="14.25" customHeight="1" x14ac:dyDescent="0.25">
      <c r="A681" s="105"/>
      <c r="B681" s="105"/>
      <c r="C681" s="105"/>
      <c r="D681" s="105"/>
      <c r="E681" s="105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</row>
    <row r="682" spans="1:15" ht="14.25" customHeight="1" x14ac:dyDescent="0.25">
      <c r="A682" s="105"/>
      <c r="B682" s="105"/>
      <c r="C682" s="105"/>
      <c r="D682" s="105"/>
      <c r="E682" s="105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</row>
    <row r="683" spans="1:15" ht="14.25" customHeight="1" x14ac:dyDescent="0.25">
      <c r="A683" s="105"/>
      <c r="B683" s="105"/>
      <c r="C683" s="105"/>
      <c r="D683" s="105"/>
      <c r="E683" s="105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</row>
    <row r="684" spans="1:15" ht="14.25" customHeight="1" x14ac:dyDescent="0.25">
      <c r="A684" s="105"/>
      <c r="B684" s="105"/>
      <c r="C684" s="105"/>
      <c r="D684" s="105"/>
      <c r="E684" s="105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</row>
    <row r="685" spans="1:15" ht="14.25" customHeight="1" x14ac:dyDescent="0.25">
      <c r="A685" s="105"/>
      <c r="B685" s="105"/>
      <c r="C685" s="105"/>
      <c r="D685" s="105"/>
      <c r="E685" s="105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</row>
    <row r="686" spans="1:15" ht="14.25" customHeight="1" x14ac:dyDescent="0.25">
      <c r="A686" s="105"/>
      <c r="B686" s="105"/>
      <c r="C686" s="105"/>
      <c r="D686" s="105"/>
      <c r="E686" s="105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</row>
    <row r="687" spans="1:15" ht="14.25" customHeight="1" x14ac:dyDescent="0.25">
      <c r="A687" s="105"/>
      <c r="B687" s="105"/>
      <c r="C687" s="105"/>
      <c r="D687" s="105"/>
      <c r="E687" s="105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</row>
    <row r="688" spans="1:15" ht="14.25" customHeight="1" x14ac:dyDescent="0.25">
      <c r="A688" s="105"/>
      <c r="B688" s="105"/>
      <c r="C688" s="105"/>
      <c r="D688" s="105"/>
      <c r="E688" s="105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</row>
    <row r="689" spans="1:15" ht="14.25" customHeight="1" x14ac:dyDescent="0.25">
      <c r="A689" s="105"/>
      <c r="B689" s="105"/>
      <c r="C689" s="105"/>
      <c r="D689" s="105"/>
      <c r="E689" s="105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</row>
    <row r="690" spans="1:15" ht="14.25" customHeight="1" x14ac:dyDescent="0.25">
      <c r="A690" s="105"/>
      <c r="B690" s="105"/>
      <c r="C690" s="105"/>
      <c r="D690" s="105"/>
      <c r="E690" s="105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</row>
    <row r="691" spans="1:15" ht="14.25" customHeight="1" x14ac:dyDescent="0.25">
      <c r="A691" s="105"/>
      <c r="B691" s="105"/>
      <c r="C691" s="105"/>
      <c r="D691" s="105"/>
      <c r="E691" s="105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</row>
    <row r="692" spans="1:15" ht="14.25" customHeight="1" x14ac:dyDescent="0.25">
      <c r="A692" s="105"/>
      <c r="B692" s="105"/>
      <c r="C692" s="105"/>
      <c r="D692" s="105"/>
      <c r="E692" s="105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</row>
    <row r="693" spans="1:15" ht="14.25" customHeight="1" x14ac:dyDescent="0.25">
      <c r="A693" s="105"/>
      <c r="B693" s="105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</row>
    <row r="694" spans="1:15" ht="14.25" customHeight="1" x14ac:dyDescent="0.25">
      <c r="A694" s="105"/>
      <c r="B694" s="105"/>
      <c r="C694" s="105"/>
      <c r="D694" s="105"/>
      <c r="E694" s="105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</row>
    <row r="695" spans="1:15" ht="14.25" customHeight="1" x14ac:dyDescent="0.25">
      <c r="A695" s="105"/>
      <c r="B695" s="105"/>
      <c r="C695" s="105"/>
      <c r="D695" s="105"/>
      <c r="E695" s="105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</row>
    <row r="696" spans="1:15" ht="14.25" customHeight="1" x14ac:dyDescent="0.25">
      <c r="A696" s="105"/>
      <c r="B696" s="105"/>
      <c r="C696" s="105"/>
      <c r="D696" s="105"/>
      <c r="E696" s="105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</row>
    <row r="697" spans="1:15" ht="14.25" customHeight="1" x14ac:dyDescent="0.25">
      <c r="A697" s="105"/>
      <c r="B697" s="105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</row>
    <row r="698" spans="1:15" ht="14.25" customHeight="1" x14ac:dyDescent="0.25">
      <c r="A698" s="105"/>
      <c r="B698" s="105"/>
      <c r="C698" s="105"/>
      <c r="D698" s="105"/>
      <c r="E698" s="105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</row>
    <row r="699" spans="1:15" ht="14.25" customHeight="1" x14ac:dyDescent="0.25">
      <c r="A699" s="105"/>
      <c r="B699" s="105"/>
      <c r="C699" s="105"/>
      <c r="D699" s="105"/>
      <c r="E699" s="105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</row>
    <row r="700" spans="1:15" ht="14.25" customHeight="1" x14ac:dyDescent="0.25">
      <c r="A700" s="105"/>
      <c r="B700" s="105"/>
      <c r="C700" s="105"/>
      <c r="D700" s="105"/>
      <c r="E700" s="105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</row>
    <row r="701" spans="1:15" ht="14.25" customHeight="1" x14ac:dyDescent="0.25">
      <c r="A701" s="105"/>
      <c r="B701" s="105"/>
      <c r="C701" s="105"/>
      <c r="D701" s="105"/>
      <c r="E701" s="105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</row>
    <row r="702" spans="1:15" ht="14.25" customHeight="1" x14ac:dyDescent="0.25">
      <c r="A702" s="105"/>
      <c r="B702" s="105"/>
      <c r="C702" s="105"/>
      <c r="D702" s="105"/>
      <c r="E702" s="105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</row>
    <row r="703" spans="1:15" ht="14.25" customHeight="1" x14ac:dyDescent="0.25">
      <c r="A703" s="105"/>
      <c r="B703" s="105"/>
      <c r="C703" s="105"/>
      <c r="D703" s="105"/>
      <c r="E703" s="105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</row>
    <row r="704" spans="1:15" ht="14.25" customHeight="1" x14ac:dyDescent="0.25">
      <c r="A704" s="105"/>
      <c r="B704" s="105"/>
      <c r="C704" s="105"/>
      <c r="D704" s="105"/>
      <c r="E704" s="105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</row>
    <row r="705" spans="1:15" ht="14.25" customHeight="1" x14ac:dyDescent="0.25">
      <c r="A705" s="105"/>
      <c r="B705" s="105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</row>
    <row r="706" spans="1:15" ht="14.25" customHeight="1" x14ac:dyDescent="0.25">
      <c r="A706" s="105"/>
      <c r="B706" s="105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</row>
    <row r="707" spans="1:15" ht="14.25" customHeight="1" x14ac:dyDescent="0.25">
      <c r="A707" s="105"/>
      <c r="B707" s="105"/>
      <c r="C707" s="105"/>
      <c r="D707" s="105"/>
      <c r="E707" s="105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</row>
    <row r="708" spans="1:15" ht="14.25" customHeight="1" x14ac:dyDescent="0.25">
      <c r="A708" s="105"/>
      <c r="B708" s="105"/>
      <c r="C708" s="105"/>
      <c r="D708" s="105"/>
      <c r="E708" s="105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</row>
    <row r="709" spans="1:15" ht="14.25" customHeight="1" x14ac:dyDescent="0.25">
      <c r="A709" s="105"/>
      <c r="B709" s="105"/>
      <c r="C709" s="105"/>
      <c r="D709" s="105"/>
      <c r="E709" s="105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</row>
    <row r="710" spans="1:15" ht="14.25" customHeight="1" x14ac:dyDescent="0.25">
      <c r="A710" s="105"/>
      <c r="B710" s="105"/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</row>
    <row r="711" spans="1:15" ht="14.25" customHeight="1" x14ac:dyDescent="0.25">
      <c r="A711" s="105"/>
      <c r="B711" s="105"/>
      <c r="C711" s="105"/>
      <c r="D711" s="105"/>
      <c r="E711" s="105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</row>
    <row r="712" spans="1:15" ht="14.25" customHeight="1" x14ac:dyDescent="0.25">
      <c r="A712" s="105"/>
      <c r="B712" s="105"/>
      <c r="C712" s="105"/>
      <c r="D712" s="105"/>
      <c r="E712" s="105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</row>
    <row r="713" spans="1:15" ht="14.25" customHeight="1" x14ac:dyDescent="0.25">
      <c r="A713" s="105"/>
      <c r="B713" s="105"/>
      <c r="C713" s="105"/>
      <c r="D713" s="105"/>
      <c r="E713" s="105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</row>
    <row r="714" spans="1:15" ht="14.25" customHeight="1" x14ac:dyDescent="0.25">
      <c r="A714" s="105"/>
      <c r="B714" s="105"/>
      <c r="C714" s="105"/>
      <c r="D714" s="105"/>
      <c r="E714" s="105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</row>
    <row r="715" spans="1:15" ht="14.25" customHeight="1" x14ac:dyDescent="0.25">
      <c r="A715" s="105"/>
      <c r="B715" s="105"/>
      <c r="C715" s="105"/>
      <c r="D715" s="105"/>
      <c r="E715" s="105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</row>
    <row r="716" spans="1:15" ht="14.25" customHeight="1" x14ac:dyDescent="0.25">
      <c r="A716" s="105"/>
      <c r="B716" s="105"/>
      <c r="C716" s="105"/>
      <c r="D716" s="105"/>
      <c r="E716" s="105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</row>
    <row r="717" spans="1:15" ht="14.25" customHeight="1" x14ac:dyDescent="0.25">
      <c r="A717" s="105"/>
      <c r="B717" s="105"/>
      <c r="C717" s="105"/>
      <c r="D717" s="105"/>
      <c r="E717" s="105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</row>
    <row r="718" spans="1:15" ht="14.25" customHeight="1" x14ac:dyDescent="0.25">
      <c r="A718" s="105"/>
      <c r="B718" s="105"/>
      <c r="C718" s="105"/>
      <c r="D718" s="105"/>
      <c r="E718" s="105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</row>
    <row r="719" spans="1:15" ht="14.25" customHeight="1" x14ac:dyDescent="0.25">
      <c r="A719" s="105"/>
      <c r="B719" s="105"/>
      <c r="C719" s="105"/>
      <c r="D719" s="105"/>
      <c r="E719" s="105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</row>
    <row r="720" spans="1:15" ht="14.25" customHeight="1" x14ac:dyDescent="0.25">
      <c r="A720" s="105"/>
      <c r="B720" s="105"/>
      <c r="C720" s="105"/>
      <c r="D720" s="105"/>
      <c r="E720" s="105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</row>
    <row r="721" spans="1:15" ht="14.25" customHeight="1" x14ac:dyDescent="0.25">
      <c r="A721" s="105"/>
      <c r="B721" s="105"/>
      <c r="C721" s="105"/>
      <c r="D721" s="105"/>
      <c r="E721" s="105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</row>
    <row r="722" spans="1:15" ht="14.25" customHeight="1" x14ac:dyDescent="0.25">
      <c r="A722" s="105"/>
      <c r="B722" s="105"/>
      <c r="C722" s="105"/>
      <c r="D722" s="105"/>
      <c r="E722" s="105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</row>
    <row r="723" spans="1:15" ht="14.25" customHeight="1" x14ac:dyDescent="0.25">
      <c r="A723" s="105"/>
      <c r="B723" s="105"/>
      <c r="C723" s="105"/>
      <c r="D723" s="105"/>
      <c r="E723" s="105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</row>
    <row r="724" spans="1:15" ht="14.25" customHeight="1" x14ac:dyDescent="0.25">
      <c r="A724" s="105"/>
      <c r="B724" s="105"/>
      <c r="C724" s="105"/>
      <c r="D724" s="105"/>
      <c r="E724" s="105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</row>
    <row r="725" spans="1:15" ht="14.25" customHeight="1" x14ac:dyDescent="0.25">
      <c r="A725" s="105"/>
      <c r="B725" s="105"/>
      <c r="C725" s="105"/>
      <c r="D725" s="105"/>
      <c r="E725" s="105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</row>
    <row r="726" spans="1:15" ht="14.25" customHeight="1" x14ac:dyDescent="0.25">
      <c r="A726" s="105"/>
      <c r="B726" s="105"/>
      <c r="C726" s="105"/>
      <c r="D726" s="105"/>
      <c r="E726" s="105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</row>
    <row r="727" spans="1:15" ht="14.25" customHeight="1" x14ac:dyDescent="0.25">
      <c r="A727" s="105"/>
      <c r="B727" s="105"/>
      <c r="C727" s="105"/>
      <c r="D727" s="105"/>
      <c r="E727" s="105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</row>
    <row r="728" spans="1:15" ht="14.25" customHeight="1" x14ac:dyDescent="0.25">
      <c r="A728" s="105"/>
      <c r="B728" s="105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</row>
    <row r="729" spans="1:15" ht="14.25" customHeight="1" x14ac:dyDescent="0.25">
      <c r="A729" s="105"/>
      <c r="B729" s="105"/>
      <c r="C729" s="105"/>
      <c r="D729" s="105"/>
      <c r="E729" s="105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</row>
    <row r="730" spans="1:15" ht="14.25" customHeight="1" x14ac:dyDescent="0.25">
      <c r="A730" s="105"/>
      <c r="B730" s="105"/>
      <c r="C730" s="105"/>
      <c r="D730" s="105"/>
      <c r="E730" s="105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</row>
    <row r="731" spans="1:15" ht="14.25" customHeight="1" x14ac:dyDescent="0.25">
      <c r="A731" s="105"/>
      <c r="B731" s="105"/>
      <c r="C731" s="105"/>
      <c r="D731" s="105"/>
      <c r="E731" s="105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</row>
    <row r="732" spans="1:15" ht="14.25" customHeight="1" x14ac:dyDescent="0.25">
      <c r="A732" s="105"/>
      <c r="B732" s="105"/>
      <c r="C732" s="105"/>
      <c r="D732" s="105"/>
      <c r="E732" s="105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</row>
    <row r="733" spans="1:15" ht="14.25" customHeight="1" x14ac:dyDescent="0.25">
      <c r="A733" s="105"/>
      <c r="B733" s="105"/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</row>
    <row r="734" spans="1:15" ht="14.25" customHeight="1" x14ac:dyDescent="0.25">
      <c r="A734" s="105"/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</row>
    <row r="735" spans="1:15" ht="14.25" customHeight="1" x14ac:dyDescent="0.25">
      <c r="A735" s="105"/>
      <c r="B735" s="105"/>
      <c r="C735" s="105"/>
      <c r="D735" s="105"/>
      <c r="E735" s="105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</row>
    <row r="736" spans="1:15" ht="14.25" customHeight="1" x14ac:dyDescent="0.25">
      <c r="A736" s="105"/>
      <c r="B736" s="105"/>
      <c r="C736" s="105"/>
      <c r="D736" s="105"/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</row>
    <row r="737" spans="1:15" ht="14.25" customHeight="1" x14ac:dyDescent="0.25">
      <c r="A737" s="105"/>
      <c r="B737" s="105"/>
      <c r="C737" s="105"/>
      <c r="D737" s="105"/>
      <c r="E737" s="105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</row>
    <row r="738" spans="1:15" ht="14.25" customHeight="1" x14ac:dyDescent="0.25">
      <c r="A738" s="105"/>
      <c r="B738" s="105"/>
      <c r="C738" s="105"/>
      <c r="D738" s="105"/>
      <c r="E738" s="105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</row>
    <row r="739" spans="1:15" ht="14.25" customHeight="1" x14ac:dyDescent="0.25">
      <c r="A739" s="105"/>
      <c r="B739" s="105"/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</row>
    <row r="740" spans="1:15" ht="14.25" customHeight="1" x14ac:dyDescent="0.25">
      <c r="A740" s="105"/>
      <c r="B740" s="105"/>
      <c r="C740" s="105"/>
      <c r="D740" s="105"/>
      <c r="E740" s="105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</row>
    <row r="741" spans="1:15" ht="14.25" customHeight="1" x14ac:dyDescent="0.25">
      <c r="A741" s="105"/>
      <c r="B741" s="105"/>
      <c r="C741" s="105"/>
      <c r="D741" s="105"/>
      <c r="E741" s="105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</row>
    <row r="742" spans="1:15" ht="14.25" customHeight="1" x14ac:dyDescent="0.25">
      <c r="A742" s="105"/>
      <c r="B742" s="105"/>
      <c r="C742" s="105"/>
      <c r="D742" s="105"/>
      <c r="E742" s="105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</row>
    <row r="743" spans="1:15" ht="14.25" customHeight="1" x14ac:dyDescent="0.25">
      <c r="A743" s="105"/>
      <c r="B743" s="105"/>
      <c r="C743" s="105"/>
      <c r="D743" s="105"/>
      <c r="E743" s="105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</row>
    <row r="744" spans="1:15" ht="14.25" customHeight="1" x14ac:dyDescent="0.25">
      <c r="A744" s="105"/>
      <c r="B744" s="105"/>
      <c r="C744" s="105"/>
      <c r="D744" s="105"/>
      <c r="E744" s="105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</row>
    <row r="745" spans="1:15" ht="14.25" customHeight="1" x14ac:dyDescent="0.25">
      <c r="A745" s="105"/>
      <c r="B745" s="105"/>
      <c r="C745" s="105"/>
      <c r="D745" s="105"/>
      <c r="E745" s="105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</row>
    <row r="746" spans="1:15" ht="14.25" customHeight="1" x14ac:dyDescent="0.25">
      <c r="A746" s="105"/>
      <c r="B746" s="105"/>
      <c r="C746" s="105"/>
      <c r="D746" s="105"/>
      <c r="E746" s="105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</row>
    <row r="747" spans="1:15" ht="14.25" customHeight="1" x14ac:dyDescent="0.25">
      <c r="A747" s="105"/>
      <c r="B747" s="105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</row>
    <row r="748" spans="1:15" ht="14.25" customHeight="1" x14ac:dyDescent="0.25">
      <c r="A748" s="105"/>
      <c r="B748" s="105"/>
      <c r="C748" s="105"/>
      <c r="D748" s="105"/>
      <c r="E748" s="105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</row>
    <row r="749" spans="1:15" ht="14.25" customHeight="1" x14ac:dyDescent="0.25">
      <c r="A749" s="105"/>
      <c r="B749" s="105"/>
      <c r="C749" s="105"/>
      <c r="D749" s="105"/>
      <c r="E749" s="105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</row>
    <row r="750" spans="1:15" ht="14.25" customHeight="1" x14ac:dyDescent="0.25">
      <c r="A750" s="105"/>
      <c r="B750" s="105"/>
      <c r="C750" s="105"/>
      <c r="D750" s="105"/>
      <c r="E750" s="105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</row>
    <row r="751" spans="1:15" ht="14.25" customHeight="1" x14ac:dyDescent="0.25">
      <c r="A751" s="105"/>
      <c r="B751" s="105"/>
      <c r="C751" s="105"/>
      <c r="D751" s="105"/>
      <c r="E751" s="105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</row>
    <row r="752" spans="1:15" ht="14.25" customHeight="1" x14ac:dyDescent="0.25">
      <c r="A752" s="105"/>
      <c r="B752" s="105"/>
      <c r="C752" s="105"/>
      <c r="D752" s="105"/>
      <c r="E752" s="105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</row>
    <row r="753" spans="1:15" ht="14.25" customHeight="1" x14ac:dyDescent="0.25">
      <c r="A753" s="105"/>
      <c r="B753" s="105"/>
      <c r="C753" s="105"/>
      <c r="D753" s="105"/>
      <c r="E753" s="105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</row>
    <row r="754" spans="1:15" ht="14.25" customHeight="1" x14ac:dyDescent="0.25">
      <c r="A754" s="105"/>
      <c r="B754" s="105"/>
      <c r="C754" s="105"/>
      <c r="D754" s="105"/>
      <c r="E754" s="105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</row>
    <row r="755" spans="1:15" ht="14.25" customHeight="1" x14ac:dyDescent="0.25">
      <c r="A755" s="105"/>
      <c r="B755" s="105"/>
      <c r="C755" s="105"/>
      <c r="D755" s="105"/>
      <c r="E755" s="105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</row>
    <row r="756" spans="1:15" ht="14.25" customHeight="1" x14ac:dyDescent="0.25">
      <c r="A756" s="105"/>
      <c r="B756" s="105"/>
      <c r="C756" s="105"/>
      <c r="D756" s="105"/>
      <c r="E756" s="105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</row>
    <row r="757" spans="1:15" ht="14.25" customHeight="1" x14ac:dyDescent="0.25">
      <c r="A757" s="105"/>
      <c r="B757" s="105"/>
      <c r="C757" s="105"/>
      <c r="D757" s="105"/>
      <c r="E757" s="105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</row>
    <row r="758" spans="1:15" ht="14.25" customHeight="1" x14ac:dyDescent="0.25">
      <c r="A758" s="105"/>
      <c r="B758" s="105"/>
      <c r="C758" s="105"/>
      <c r="D758" s="105"/>
      <c r="E758" s="105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</row>
    <row r="759" spans="1:15" ht="14.25" customHeight="1" x14ac:dyDescent="0.25">
      <c r="A759" s="105"/>
      <c r="B759" s="105"/>
      <c r="C759" s="105"/>
      <c r="D759" s="105"/>
      <c r="E759" s="105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</row>
    <row r="760" spans="1:15" ht="14.25" customHeight="1" x14ac:dyDescent="0.25">
      <c r="A760" s="105"/>
      <c r="B760" s="105"/>
      <c r="C760" s="105"/>
      <c r="D760" s="105"/>
      <c r="E760" s="105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</row>
    <row r="761" spans="1:15" ht="14.25" customHeight="1" x14ac:dyDescent="0.25">
      <c r="A761" s="105"/>
      <c r="B761" s="105"/>
      <c r="C761" s="105"/>
      <c r="D761" s="105"/>
      <c r="E761" s="105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</row>
    <row r="762" spans="1:15" ht="14.25" customHeight="1" x14ac:dyDescent="0.25">
      <c r="A762" s="105"/>
      <c r="B762" s="105"/>
      <c r="C762" s="105"/>
      <c r="D762" s="105"/>
      <c r="E762" s="105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</row>
    <row r="763" spans="1:15" ht="14.25" customHeight="1" x14ac:dyDescent="0.25">
      <c r="A763" s="105"/>
      <c r="B763" s="105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</row>
    <row r="764" spans="1:15" ht="14.25" customHeight="1" x14ac:dyDescent="0.25">
      <c r="A764" s="105"/>
      <c r="B764" s="105"/>
      <c r="C764" s="105"/>
      <c r="D764" s="105"/>
      <c r="E764" s="105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</row>
    <row r="765" spans="1:15" ht="14.25" customHeight="1" x14ac:dyDescent="0.25">
      <c r="A765" s="105"/>
      <c r="B765" s="105"/>
      <c r="C765" s="105"/>
      <c r="D765" s="105"/>
      <c r="E765" s="105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</row>
    <row r="766" spans="1:15" ht="14.25" customHeight="1" x14ac:dyDescent="0.25">
      <c r="A766" s="105"/>
      <c r="B766" s="105"/>
      <c r="C766" s="105"/>
      <c r="D766" s="105"/>
      <c r="E766" s="105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</row>
    <row r="767" spans="1:15" ht="14.25" customHeight="1" x14ac:dyDescent="0.25">
      <c r="A767" s="105"/>
      <c r="B767" s="105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</row>
    <row r="768" spans="1:15" ht="14.25" customHeight="1" x14ac:dyDescent="0.25">
      <c r="A768" s="105"/>
      <c r="B768" s="105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</row>
    <row r="769" spans="1:15" ht="14.25" customHeight="1" x14ac:dyDescent="0.25">
      <c r="A769" s="105"/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</row>
    <row r="770" spans="1:15" ht="14.25" customHeight="1" x14ac:dyDescent="0.25">
      <c r="A770" s="105"/>
      <c r="B770" s="105"/>
      <c r="C770" s="105"/>
      <c r="D770" s="105"/>
      <c r="E770" s="105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</row>
    <row r="771" spans="1:15" ht="14.25" customHeight="1" x14ac:dyDescent="0.25">
      <c r="A771" s="105"/>
      <c r="B771" s="105"/>
      <c r="C771" s="105"/>
      <c r="D771" s="105"/>
      <c r="E771" s="105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</row>
    <row r="772" spans="1:15" ht="14.25" customHeight="1" x14ac:dyDescent="0.25">
      <c r="A772" s="105"/>
      <c r="B772" s="105"/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</row>
    <row r="773" spans="1:15" ht="14.25" customHeight="1" x14ac:dyDescent="0.25">
      <c r="A773" s="105"/>
      <c r="B773" s="105"/>
      <c r="C773" s="105"/>
      <c r="D773" s="105"/>
      <c r="E773" s="105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</row>
    <row r="774" spans="1:15" ht="14.25" customHeight="1" x14ac:dyDescent="0.25">
      <c r="A774" s="105"/>
      <c r="B774" s="105"/>
      <c r="C774" s="105"/>
      <c r="D774" s="105"/>
      <c r="E774" s="105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</row>
    <row r="775" spans="1:15" ht="14.25" customHeight="1" x14ac:dyDescent="0.25">
      <c r="A775" s="105"/>
      <c r="B775" s="105"/>
      <c r="C775" s="105"/>
      <c r="D775" s="105"/>
      <c r="E775" s="105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</row>
    <row r="776" spans="1:15" ht="14.25" customHeight="1" x14ac:dyDescent="0.25">
      <c r="A776" s="105"/>
      <c r="B776" s="105"/>
      <c r="C776" s="105"/>
      <c r="D776" s="105"/>
      <c r="E776" s="105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</row>
    <row r="777" spans="1:15" ht="14.25" customHeight="1" x14ac:dyDescent="0.25">
      <c r="A777" s="105"/>
      <c r="B777" s="105"/>
      <c r="C777" s="105"/>
      <c r="D777" s="105"/>
      <c r="E777" s="105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</row>
    <row r="778" spans="1:15" ht="14.25" customHeight="1" x14ac:dyDescent="0.25">
      <c r="A778" s="105"/>
      <c r="B778" s="105"/>
      <c r="C778" s="105"/>
      <c r="D778" s="105"/>
      <c r="E778" s="105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</row>
    <row r="779" spans="1:15" ht="14.25" customHeight="1" x14ac:dyDescent="0.25">
      <c r="A779" s="105"/>
      <c r="B779" s="105"/>
      <c r="C779" s="105"/>
      <c r="D779" s="105"/>
      <c r="E779" s="105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</row>
    <row r="780" spans="1:15" ht="14.25" customHeight="1" x14ac:dyDescent="0.25">
      <c r="A780" s="105"/>
      <c r="B780" s="105"/>
      <c r="C780" s="105"/>
      <c r="D780" s="105"/>
      <c r="E780" s="105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</row>
    <row r="781" spans="1:15" ht="14.25" customHeight="1" x14ac:dyDescent="0.25">
      <c r="A781" s="105"/>
      <c r="B781" s="105"/>
      <c r="C781" s="105"/>
      <c r="D781" s="105"/>
      <c r="E781" s="105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</row>
    <row r="782" spans="1:15" ht="14.25" customHeight="1" x14ac:dyDescent="0.25">
      <c r="A782" s="105"/>
      <c r="B782" s="105"/>
      <c r="C782" s="105"/>
      <c r="D782" s="105"/>
      <c r="E782" s="105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</row>
    <row r="783" spans="1:15" ht="14.25" customHeight="1" x14ac:dyDescent="0.25">
      <c r="A783" s="105"/>
      <c r="B783" s="105"/>
      <c r="C783" s="105"/>
      <c r="D783" s="105"/>
      <c r="E783" s="105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</row>
    <row r="784" spans="1:15" ht="14.25" customHeight="1" x14ac:dyDescent="0.25">
      <c r="A784" s="105"/>
      <c r="B784" s="105"/>
      <c r="C784" s="105"/>
      <c r="D784" s="105"/>
      <c r="E784" s="105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</row>
    <row r="785" spans="1:15" ht="14.25" customHeight="1" x14ac:dyDescent="0.25">
      <c r="A785" s="105"/>
      <c r="B785" s="105"/>
      <c r="C785" s="105"/>
      <c r="D785" s="105"/>
      <c r="E785" s="105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</row>
    <row r="786" spans="1:15" ht="14.25" customHeight="1" x14ac:dyDescent="0.25">
      <c r="A786" s="105"/>
      <c r="B786" s="105"/>
      <c r="C786" s="105"/>
      <c r="D786" s="105"/>
      <c r="E786" s="105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</row>
    <row r="787" spans="1:15" ht="14.25" customHeight="1" x14ac:dyDescent="0.25">
      <c r="A787" s="105"/>
      <c r="B787" s="105"/>
      <c r="C787" s="105"/>
      <c r="D787" s="105"/>
      <c r="E787" s="105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</row>
    <row r="788" spans="1:15" ht="14.25" customHeight="1" x14ac:dyDescent="0.25">
      <c r="A788" s="105"/>
      <c r="B788" s="105"/>
      <c r="C788" s="105"/>
      <c r="D788" s="105"/>
      <c r="E788" s="105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</row>
    <row r="789" spans="1:15" ht="14.25" customHeight="1" x14ac:dyDescent="0.25">
      <c r="A789" s="105"/>
      <c r="B789" s="105"/>
      <c r="C789" s="105"/>
      <c r="D789" s="105"/>
      <c r="E789" s="105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</row>
    <row r="790" spans="1:15" ht="14.25" customHeight="1" x14ac:dyDescent="0.25">
      <c r="A790" s="105"/>
      <c r="B790" s="105"/>
      <c r="C790" s="105"/>
      <c r="D790" s="105"/>
      <c r="E790" s="105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</row>
    <row r="791" spans="1:15" ht="14.25" customHeight="1" x14ac:dyDescent="0.25">
      <c r="A791" s="105"/>
      <c r="B791" s="105"/>
      <c r="C791" s="105"/>
      <c r="D791" s="105"/>
      <c r="E791" s="105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</row>
    <row r="792" spans="1:15" ht="14.25" customHeight="1" x14ac:dyDescent="0.25">
      <c r="A792" s="105"/>
      <c r="B792" s="105"/>
      <c r="C792" s="105"/>
      <c r="D792" s="105"/>
      <c r="E792" s="105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</row>
    <row r="793" spans="1:15" ht="14.25" customHeight="1" x14ac:dyDescent="0.25">
      <c r="A793" s="105"/>
      <c r="B793" s="105"/>
      <c r="C793" s="105"/>
      <c r="D793" s="105"/>
      <c r="E793" s="105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</row>
    <row r="794" spans="1:15" ht="14.25" customHeight="1" x14ac:dyDescent="0.25">
      <c r="A794" s="105"/>
      <c r="B794" s="105"/>
      <c r="C794" s="105"/>
      <c r="D794" s="105"/>
      <c r="E794" s="105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</row>
    <row r="795" spans="1:15" ht="14.25" customHeight="1" x14ac:dyDescent="0.25">
      <c r="A795" s="105"/>
      <c r="B795" s="105"/>
      <c r="C795" s="105"/>
      <c r="D795" s="105"/>
      <c r="E795" s="105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</row>
    <row r="796" spans="1:15" ht="14.25" customHeight="1" x14ac:dyDescent="0.25">
      <c r="A796" s="105"/>
      <c r="B796" s="105"/>
      <c r="C796" s="105"/>
      <c r="D796" s="105"/>
      <c r="E796" s="105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</row>
    <row r="797" spans="1:15" ht="14.25" customHeight="1" x14ac:dyDescent="0.25">
      <c r="A797" s="105"/>
      <c r="B797" s="105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</row>
    <row r="798" spans="1:15" ht="14.25" customHeight="1" x14ac:dyDescent="0.25">
      <c r="A798" s="105"/>
      <c r="B798" s="105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</row>
    <row r="799" spans="1:15" ht="14.25" customHeight="1" x14ac:dyDescent="0.25">
      <c r="A799" s="105"/>
      <c r="B799" s="105"/>
      <c r="C799" s="105"/>
      <c r="D799" s="105"/>
      <c r="E799" s="105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</row>
    <row r="800" spans="1:15" ht="14.25" customHeight="1" x14ac:dyDescent="0.25">
      <c r="A800" s="105"/>
      <c r="B800" s="105"/>
      <c r="C800" s="105"/>
      <c r="D800" s="105"/>
      <c r="E800" s="105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</row>
    <row r="801" spans="1:15" ht="14.25" customHeight="1" x14ac:dyDescent="0.25">
      <c r="A801" s="105"/>
      <c r="B801" s="105"/>
      <c r="C801" s="105"/>
      <c r="D801" s="105"/>
      <c r="E801" s="105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</row>
    <row r="802" spans="1:15" ht="14.25" customHeight="1" x14ac:dyDescent="0.25">
      <c r="A802" s="105"/>
      <c r="B802" s="105"/>
      <c r="C802" s="105"/>
      <c r="D802" s="105"/>
      <c r="E802" s="105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</row>
    <row r="803" spans="1:15" ht="14.25" customHeight="1" x14ac:dyDescent="0.25">
      <c r="A803" s="105"/>
      <c r="B803" s="105"/>
      <c r="C803" s="105"/>
      <c r="D803" s="105"/>
      <c r="E803" s="105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</row>
    <row r="804" spans="1:15" ht="14.25" customHeight="1" x14ac:dyDescent="0.25">
      <c r="A804" s="105"/>
      <c r="B804" s="105"/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</row>
    <row r="805" spans="1:15" ht="14.25" customHeight="1" x14ac:dyDescent="0.25">
      <c r="A805" s="105"/>
      <c r="B805" s="105"/>
      <c r="C805" s="105"/>
      <c r="D805" s="105"/>
      <c r="E805" s="105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</row>
    <row r="806" spans="1:15" ht="14.25" customHeight="1" x14ac:dyDescent="0.25">
      <c r="A806" s="105"/>
      <c r="B806" s="105"/>
      <c r="C806" s="105"/>
      <c r="D806" s="105"/>
      <c r="E806" s="105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</row>
    <row r="807" spans="1:15" ht="14.25" customHeight="1" x14ac:dyDescent="0.25">
      <c r="A807" s="105"/>
      <c r="B807" s="105"/>
      <c r="C807" s="105"/>
      <c r="D807" s="105"/>
      <c r="E807" s="105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</row>
    <row r="808" spans="1:15" ht="14.25" customHeight="1" x14ac:dyDescent="0.25">
      <c r="A808" s="105"/>
      <c r="B808" s="105"/>
      <c r="C808" s="105"/>
      <c r="D808" s="105"/>
      <c r="E808" s="105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</row>
    <row r="809" spans="1:15" ht="14.25" customHeight="1" x14ac:dyDescent="0.25">
      <c r="A809" s="105"/>
      <c r="B809" s="105"/>
      <c r="C809" s="105"/>
      <c r="D809" s="105"/>
      <c r="E809" s="105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</row>
    <row r="810" spans="1:15" ht="14.25" customHeight="1" x14ac:dyDescent="0.25">
      <c r="A810" s="105"/>
      <c r="B810" s="105"/>
      <c r="C810" s="105"/>
      <c r="D810" s="105"/>
      <c r="E810" s="105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</row>
    <row r="811" spans="1:15" ht="14.25" customHeight="1" x14ac:dyDescent="0.25">
      <c r="A811" s="105"/>
      <c r="B811" s="105"/>
      <c r="C811" s="105"/>
      <c r="D811" s="105"/>
      <c r="E811" s="105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</row>
    <row r="812" spans="1:15" ht="14.25" customHeight="1" x14ac:dyDescent="0.25">
      <c r="A812" s="105"/>
      <c r="B812" s="105"/>
      <c r="C812" s="105"/>
      <c r="D812" s="105"/>
      <c r="E812" s="105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</row>
    <row r="813" spans="1:15" ht="14.25" customHeight="1" x14ac:dyDescent="0.25">
      <c r="A813" s="105"/>
      <c r="B813" s="105"/>
      <c r="C813" s="105"/>
      <c r="D813" s="105"/>
      <c r="E813" s="105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</row>
    <row r="814" spans="1:15" ht="14.25" customHeight="1" x14ac:dyDescent="0.25">
      <c r="A814" s="105"/>
      <c r="B814" s="105"/>
      <c r="C814" s="105"/>
      <c r="D814" s="105"/>
      <c r="E814" s="105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</row>
    <row r="815" spans="1:15" ht="14.25" customHeight="1" x14ac:dyDescent="0.25">
      <c r="A815" s="105"/>
      <c r="B815" s="105"/>
      <c r="C815" s="105"/>
      <c r="D815" s="105"/>
      <c r="E815" s="105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</row>
    <row r="816" spans="1:15" ht="14.25" customHeight="1" x14ac:dyDescent="0.25">
      <c r="A816" s="105"/>
      <c r="B816" s="105"/>
      <c r="C816" s="105"/>
      <c r="D816" s="105"/>
      <c r="E816" s="105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</row>
    <row r="817" spans="1:15" ht="14.25" customHeight="1" x14ac:dyDescent="0.25">
      <c r="A817" s="105"/>
      <c r="B817" s="105"/>
      <c r="C817" s="105"/>
      <c r="D817" s="105"/>
      <c r="E817" s="105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</row>
    <row r="818" spans="1:15" ht="14.25" customHeight="1" x14ac:dyDescent="0.25">
      <c r="A818" s="105"/>
      <c r="B818" s="105"/>
      <c r="C818" s="105"/>
      <c r="D818" s="105"/>
      <c r="E818" s="105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</row>
    <row r="819" spans="1:15" ht="14.25" customHeight="1" x14ac:dyDescent="0.25">
      <c r="A819" s="105"/>
      <c r="B819" s="105"/>
      <c r="C819" s="105"/>
      <c r="D819" s="105"/>
      <c r="E819" s="105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</row>
    <row r="820" spans="1:15" ht="14.25" customHeight="1" x14ac:dyDescent="0.25">
      <c r="A820" s="105"/>
      <c r="B820" s="105"/>
      <c r="C820" s="105"/>
      <c r="D820" s="105"/>
      <c r="E820" s="105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</row>
    <row r="821" spans="1:15" ht="14.25" customHeight="1" x14ac:dyDescent="0.25">
      <c r="A821" s="105"/>
      <c r="B821" s="105"/>
      <c r="C821" s="105"/>
      <c r="D821" s="105"/>
      <c r="E821" s="105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</row>
    <row r="822" spans="1:15" ht="14.25" customHeight="1" x14ac:dyDescent="0.25">
      <c r="A822" s="105"/>
      <c r="B822" s="105"/>
      <c r="C822" s="105"/>
      <c r="D822" s="105"/>
      <c r="E822" s="105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</row>
    <row r="823" spans="1:15" ht="14.25" customHeight="1" x14ac:dyDescent="0.25">
      <c r="A823" s="105"/>
      <c r="B823" s="105"/>
      <c r="C823" s="105"/>
      <c r="D823" s="105"/>
      <c r="E823" s="105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</row>
    <row r="824" spans="1:15" ht="14.25" customHeight="1" x14ac:dyDescent="0.25">
      <c r="A824" s="105"/>
      <c r="B824" s="105"/>
      <c r="C824" s="105"/>
      <c r="D824" s="105"/>
      <c r="E824" s="105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</row>
    <row r="825" spans="1:15" ht="14.25" customHeight="1" x14ac:dyDescent="0.25">
      <c r="A825" s="105"/>
      <c r="B825" s="105"/>
      <c r="C825" s="105"/>
      <c r="D825" s="105"/>
      <c r="E825" s="105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</row>
    <row r="826" spans="1:15" ht="14.25" customHeight="1" x14ac:dyDescent="0.25">
      <c r="A826" s="105"/>
      <c r="B826" s="105"/>
      <c r="C826" s="105"/>
      <c r="D826" s="105"/>
      <c r="E826" s="105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</row>
    <row r="827" spans="1:15" ht="14.25" customHeight="1" x14ac:dyDescent="0.25">
      <c r="A827" s="105"/>
      <c r="B827" s="105"/>
      <c r="C827" s="105"/>
      <c r="D827" s="105"/>
      <c r="E827" s="105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</row>
    <row r="828" spans="1:15" ht="14.25" customHeight="1" x14ac:dyDescent="0.25">
      <c r="A828" s="105"/>
      <c r="B828" s="105"/>
      <c r="C828" s="105"/>
      <c r="D828" s="105"/>
      <c r="E828" s="105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</row>
    <row r="829" spans="1:15" ht="14.25" customHeight="1" x14ac:dyDescent="0.25">
      <c r="A829" s="105"/>
      <c r="B829" s="105"/>
      <c r="C829" s="105"/>
      <c r="D829" s="105"/>
      <c r="E829" s="105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</row>
    <row r="830" spans="1:15" ht="14.25" customHeight="1" x14ac:dyDescent="0.25">
      <c r="A830" s="105"/>
      <c r="B830" s="105"/>
      <c r="C830" s="105"/>
      <c r="D830" s="105"/>
      <c r="E830" s="105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</row>
    <row r="831" spans="1:15" ht="14.25" customHeight="1" x14ac:dyDescent="0.25">
      <c r="A831" s="105"/>
      <c r="B831" s="105"/>
      <c r="C831" s="105"/>
      <c r="D831" s="105"/>
      <c r="E831" s="105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</row>
    <row r="832" spans="1:15" ht="14.25" customHeight="1" x14ac:dyDescent="0.25">
      <c r="A832" s="105"/>
      <c r="B832" s="105"/>
      <c r="C832" s="105"/>
      <c r="D832" s="105"/>
      <c r="E832" s="105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</row>
    <row r="833" spans="1:15" ht="14.25" customHeight="1" x14ac:dyDescent="0.25">
      <c r="A833" s="105"/>
      <c r="B833" s="105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</row>
    <row r="834" spans="1:15" ht="14.25" customHeight="1" x14ac:dyDescent="0.25">
      <c r="A834" s="105"/>
      <c r="B834" s="105"/>
      <c r="C834" s="105"/>
      <c r="D834" s="105"/>
      <c r="E834" s="105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</row>
    <row r="835" spans="1:15" ht="14.25" customHeight="1" x14ac:dyDescent="0.25">
      <c r="A835" s="105"/>
      <c r="B835" s="105"/>
      <c r="C835" s="105"/>
      <c r="D835" s="105"/>
      <c r="E835" s="105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</row>
    <row r="836" spans="1:15" ht="14.25" customHeight="1" x14ac:dyDescent="0.25">
      <c r="A836" s="105"/>
      <c r="B836" s="105"/>
      <c r="C836" s="105"/>
      <c r="D836" s="105"/>
      <c r="E836" s="105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</row>
    <row r="837" spans="1:15" ht="14.25" customHeight="1" x14ac:dyDescent="0.25">
      <c r="A837" s="105"/>
      <c r="B837" s="105"/>
      <c r="C837" s="105"/>
      <c r="D837" s="105"/>
      <c r="E837" s="105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</row>
    <row r="838" spans="1:15" ht="14.25" customHeight="1" x14ac:dyDescent="0.25">
      <c r="A838" s="105"/>
      <c r="B838" s="105"/>
      <c r="C838" s="105"/>
      <c r="D838" s="105"/>
      <c r="E838" s="105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</row>
    <row r="839" spans="1:15" ht="14.25" customHeight="1" x14ac:dyDescent="0.25">
      <c r="A839" s="105"/>
      <c r="B839" s="105"/>
      <c r="C839" s="105"/>
      <c r="D839" s="105"/>
      <c r="E839" s="105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</row>
    <row r="840" spans="1:15" ht="14.25" customHeight="1" x14ac:dyDescent="0.25">
      <c r="A840" s="105"/>
      <c r="B840" s="105"/>
      <c r="C840" s="105"/>
      <c r="D840" s="105"/>
      <c r="E840" s="105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</row>
    <row r="841" spans="1:15" ht="14.25" customHeight="1" x14ac:dyDescent="0.25">
      <c r="A841" s="105"/>
      <c r="B841" s="105"/>
      <c r="C841" s="105"/>
      <c r="D841" s="105"/>
      <c r="E841" s="105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</row>
    <row r="842" spans="1:15" ht="14.25" customHeight="1" x14ac:dyDescent="0.25">
      <c r="A842" s="105"/>
      <c r="B842" s="105"/>
      <c r="C842" s="105"/>
      <c r="D842" s="105"/>
      <c r="E842" s="105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</row>
    <row r="843" spans="1:15" ht="14.25" customHeight="1" x14ac:dyDescent="0.25">
      <c r="A843" s="105"/>
      <c r="B843" s="105"/>
      <c r="C843" s="105"/>
      <c r="D843" s="105"/>
      <c r="E843" s="105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</row>
    <row r="844" spans="1:15" ht="14.25" customHeight="1" x14ac:dyDescent="0.25">
      <c r="A844" s="105"/>
      <c r="B844" s="105"/>
      <c r="C844" s="105"/>
      <c r="D844" s="105"/>
      <c r="E844" s="105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</row>
    <row r="845" spans="1:15" ht="14.25" customHeight="1" x14ac:dyDescent="0.25">
      <c r="A845" s="105"/>
      <c r="B845" s="105"/>
      <c r="C845" s="105"/>
      <c r="D845" s="105"/>
      <c r="E845" s="105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</row>
    <row r="846" spans="1:15" ht="14.25" customHeight="1" x14ac:dyDescent="0.25">
      <c r="A846" s="105"/>
      <c r="B846" s="105"/>
      <c r="C846" s="105"/>
      <c r="D846" s="105"/>
      <c r="E846" s="105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</row>
    <row r="847" spans="1:15" ht="14.25" customHeight="1" x14ac:dyDescent="0.25">
      <c r="A847" s="105"/>
      <c r="B847" s="105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</row>
    <row r="848" spans="1:15" ht="14.25" customHeight="1" x14ac:dyDescent="0.25">
      <c r="A848" s="105"/>
      <c r="B848" s="105"/>
      <c r="C848" s="105"/>
      <c r="D848" s="105"/>
      <c r="E848" s="105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</row>
    <row r="849" spans="1:15" ht="14.25" customHeight="1" x14ac:dyDescent="0.25">
      <c r="A849" s="105"/>
      <c r="B849" s="105"/>
      <c r="C849" s="105"/>
      <c r="D849" s="105"/>
      <c r="E849" s="105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</row>
    <row r="850" spans="1:15" ht="14.25" customHeight="1" x14ac:dyDescent="0.25">
      <c r="A850" s="105"/>
      <c r="B850" s="105"/>
      <c r="C850" s="105"/>
      <c r="D850" s="105"/>
      <c r="E850" s="105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</row>
    <row r="851" spans="1:15" ht="14.25" customHeight="1" x14ac:dyDescent="0.25">
      <c r="A851" s="105"/>
      <c r="B851" s="105"/>
      <c r="C851" s="105"/>
      <c r="D851" s="105"/>
      <c r="E851" s="105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</row>
    <row r="852" spans="1:15" ht="14.25" customHeight="1" x14ac:dyDescent="0.25">
      <c r="A852" s="105"/>
      <c r="B852" s="105"/>
      <c r="C852" s="105"/>
      <c r="D852" s="105"/>
      <c r="E852" s="105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</row>
    <row r="853" spans="1:15" ht="14.25" customHeight="1" x14ac:dyDescent="0.25">
      <c r="A853" s="105"/>
      <c r="B853" s="105"/>
      <c r="C853" s="105"/>
      <c r="D853" s="105"/>
      <c r="E853" s="105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</row>
    <row r="854" spans="1:15" ht="14.25" customHeight="1" x14ac:dyDescent="0.25">
      <c r="A854" s="105"/>
      <c r="B854" s="105"/>
      <c r="C854" s="105"/>
      <c r="D854" s="105"/>
      <c r="E854" s="105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</row>
    <row r="855" spans="1:15" ht="14.25" customHeight="1" x14ac:dyDescent="0.25">
      <c r="A855" s="105"/>
      <c r="B855" s="105"/>
      <c r="C855" s="105"/>
      <c r="D855" s="105"/>
      <c r="E855" s="105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</row>
    <row r="856" spans="1:15" ht="14.25" customHeight="1" x14ac:dyDescent="0.25">
      <c r="A856" s="105"/>
      <c r="B856" s="105"/>
      <c r="C856" s="105"/>
      <c r="D856" s="105"/>
      <c r="E856" s="105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</row>
    <row r="857" spans="1:15" ht="14.25" customHeight="1" x14ac:dyDescent="0.25">
      <c r="A857" s="105"/>
      <c r="B857" s="105"/>
      <c r="C857" s="105"/>
      <c r="D857" s="105"/>
      <c r="E857" s="105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</row>
    <row r="858" spans="1:15" ht="14.25" customHeight="1" x14ac:dyDescent="0.25">
      <c r="A858" s="105"/>
      <c r="B858" s="105"/>
      <c r="C858" s="105"/>
      <c r="D858" s="105"/>
      <c r="E858" s="105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</row>
    <row r="859" spans="1:15" ht="14.25" customHeight="1" x14ac:dyDescent="0.25">
      <c r="A859" s="105"/>
      <c r="B859" s="105"/>
      <c r="C859" s="105"/>
      <c r="D859" s="105"/>
      <c r="E859" s="105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</row>
    <row r="860" spans="1:15" ht="14.25" customHeight="1" x14ac:dyDescent="0.25">
      <c r="A860" s="105"/>
      <c r="B860" s="105"/>
      <c r="C860" s="105"/>
      <c r="D860" s="105"/>
      <c r="E860" s="105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</row>
    <row r="861" spans="1:15" ht="14.25" customHeight="1" x14ac:dyDescent="0.25">
      <c r="A861" s="105"/>
      <c r="B861" s="105"/>
      <c r="C861" s="105"/>
      <c r="D861" s="105"/>
      <c r="E861" s="105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</row>
    <row r="862" spans="1:15" ht="14.25" customHeight="1" x14ac:dyDescent="0.25">
      <c r="A862" s="105"/>
      <c r="B862" s="105"/>
      <c r="C862" s="105"/>
      <c r="D862" s="105"/>
      <c r="E862" s="105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</row>
    <row r="863" spans="1:15" ht="14.25" customHeight="1" x14ac:dyDescent="0.25">
      <c r="A863" s="105"/>
      <c r="B863" s="105"/>
      <c r="C863" s="105"/>
      <c r="D863" s="105"/>
      <c r="E863" s="105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</row>
    <row r="864" spans="1:15" ht="14.25" customHeight="1" x14ac:dyDescent="0.25">
      <c r="A864" s="105"/>
      <c r="B864" s="105"/>
      <c r="C864" s="105"/>
      <c r="D864" s="105"/>
      <c r="E864" s="105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</row>
    <row r="865" spans="1:15" ht="14.25" customHeight="1" x14ac:dyDescent="0.25">
      <c r="A865" s="105"/>
      <c r="B865" s="105"/>
      <c r="C865" s="105"/>
      <c r="D865" s="105"/>
      <c r="E865" s="105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</row>
    <row r="866" spans="1:15" ht="14.25" customHeight="1" x14ac:dyDescent="0.25">
      <c r="A866" s="105"/>
      <c r="B866" s="105"/>
      <c r="C866" s="105"/>
      <c r="D866" s="105"/>
      <c r="E866" s="105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</row>
    <row r="867" spans="1:15" ht="14.25" customHeight="1" x14ac:dyDescent="0.25">
      <c r="A867" s="105"/>
      <c r="B867" s="105"/>
      <c r="C867" s="105"/>
      <c r="D867" s="105"/>
      <c r="E867" s="105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</row>
    <row r="868" spans="1:15" ht="14.25" customHeight="1" x14ac:dyDescent="0.25">
      <c r="A868" s="105"/>
      <c r="B868" s="105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</row>
    <row r="869" spans="1:15" ht="14.25" customHeight="1" x14ac:dyDescent="0.25">
      <c r="A869" s="105"/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</row>
    <row r="870" spans="1:15" ht="14.25" customHeight="1" x14ac:dyDescent="0.25">
      <c r="A870" s="105"/>
      <c r="B870" s="105"/>
      <c r="C870" s="105"/>
      <c r="D870" s="105"/>
      <c r="E870" s="105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</row>
    <row r="871" spans="1:15" ht="14.25" customHeight="1" x14ac:dyDescent="0.25">
      <c r="A871" s="105"/>
      <c r="B871" s="105"/>
      <c r="C871" s="105"/>
      <c r="D871" s="105"/>
      <c r="E871" s="105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</row>
    <row r="872" spans="1:15" ht="14.25" customHeight="1" x14ac:dyDescent="0.25">
      <c r="A872" s="105"/>
      <c r="B872" s="105"/>
      <c r="C872" s="105"/>
      <c r="D872" s="105"/>
      <c r="E872" s="105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</row>
    <row r="873" spans="1:15" ht="14.25" customHeight="1" x14ac:dyDescent="0.25">
      <c r="A873" s="105"/>
      <c r="B873" s="105"/>
      <c r="C873" s="105"/>
      <c r="D873" s="105"/>
      <c r="E873" s="105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</row>
    <row r="874" spans="1:15" ht="14.25" customHeight="1" x14ac:dyDescent="0.25">
      <c r="A874" s="105"/>
      <c r="B874" s="105"/>
      <c r="C874" s="105"/>
      <c r="D874" s="105"/>
      <c r="E874" s="105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</row>
    <row r="875" spans="1:15" ht="14.25" customHeight="1" x14ac:dyDescent="0.25">
      <c r="A875" s="105"/>
      <c r="B875" s="105"/>
      <c r="C875" s="105"/>
      <c r="D875" s="105"/>
      <c r="E875" s="105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</row>
    <row r="876" spans="1:15" ht="14.25" customHeight="1" x14ac:dyDescent="0.25">
      <c r="A876" s="105"/>
      <c r="B876" s="105"/>
      <c r="C876" s="105"/>
      <c r="D876" s="105"/>
      <c r="E876" s="105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</row>
    <row r="877" spans="1:15" ht="14.25" customHeight="1" x14ac:dyDescent="0.25">
      <c r="A877" s="105"/>
      <c r="B877" s="105"/>
      <c r="C877" s="105"/>
      <c r="D877" s="105"/>
      <c r="E877" s="105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</row>
    <row r="878" spans="1:15" ht="14.25" customHeight="1" x14ac:dyDescent="0.25">
      <c r="A878" s="105"/>
      <c r="B878" s="105"/>
      <c r="C878" s="105"/>
      <c r="D878" s="105"/>
      <c r="E878" s="105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</row>
    <row r="879" spans="1:15" ht="14.25" customHeight="1" x14ac:dyDescent="0.25">
      <c r="A879" s="105"/>
      <c r="B879" s="105"/>
      <c r="C879" s="105"/>
      <c r="D879" s="105"/>
      <c r="E879" s="105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</row>
    <row r="880" spans="1:15" ht="14.25" customHeight="1" x14ac:dyDescent="0.25">
      <c r="A880" s="105"/>
      <c r="B880" s="105"/>
      <c r="C880" s="105"/>
      <c r="D880" s="105"/>
      <c r="E880" s="105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</row>
    <row r="881" spans="1:15" ht="14.25" customHeight="1" x14ac:dyDescent="0.25">
      <c r="A881" s="105"/>
      <c r="B881" s="105"/>
      <c r="C881" s="105"/>
      <c r="D881" s="105"/>
      <c r="E881" s="105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</row>
    <row r="882" spans="1:15" ht="14.25" customHeight="1" x14ac:dyDescent="0.25">
      <c r="A882" s="105"/>
      <c r="B882" s="105"/>
      <c r="C882" s="105"/>
      <c r="D882" s="105"/>
      <c r="E882" s="105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</row>
    <row r="883" spans="1:15" ht="14.25" customHeight="1" x14ac:dyDescent="0.25">
      <c r="A883" s="105"/>
      <c r="B883" s="105"/>
      <c r="C883" s="105"/>
      <c r="D883" s="105"/>
      <c r="E883" s="105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</row>
    <row r="884" spans="1:15" ht="14.25" customHeight="1" x14ac:dyDescent="0.25">
      <c r="A884" s="105"/>
      <c r="B884" s="105"/>
      <c r="C884" s="105"/>
      <c r="D884" s="105"/>
      <c r="E884" s="105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</row>
    <row r="885" spans="1:15" ht="14.25" customHeight="1" x14ac:dyDescent="0.25">
      <c r="A885" s="105"/>
      <c r="B885" s="105"/>
      <c r="C885" s="105"/>
      <c r="D885" s="105"/>
      <c r="E885" s="105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</row>
    <row r="886" spans="1:15" ht="14.25" customHeight="1" x14ac:dyDescent="0.25">
      <c r="A886" s="105"/>
      <c r="B886" s="105"/>
      <c r="C886" s="105"/>
      <c r="D886" s="105"/>
      <c r="E886" s="105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</row>
    <row r="887" spans="1:15" ht="14.25" customHeight="1" x14ac:dyDescent="0.25">
      <c r="A887" s="105"/>
      <c r="B887" s="105"/>
      <c r="C887" s="105"/>
      <c r="D887" s="105"/>
      <c r="E887" s="105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</row>
    <row r="888" spans="1:15" ht="14.25" customHeight="1" x14ac:dyDescent="0.25">
      <c r="A888" s="105"/>
      <c r="B888" s="105"/>
      <c r="C888" s="105"/>
      <c r="D888" s="105"/>
      <c r="E888" s="105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</row>
    <row r="889" spans="1:15" ht="14.25" customHeight="1" x14ac:dyDescent="0.25">
      <c r="A889" s="105"/>
      <c r="B889" s="105"/>
      <c r="C889" s="105"/>
      <c r="D889" s="105"/>
      <c r="E889" s="105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</row>
    <row r="890" spans="1:15" ht="14.25" customHeight="1" x14ac:dyDescent="0.25">
      <c r="A890" s="105"/>
      <c r="B890" s="105"/>
      <c r="C890" s="105"/>
      <c r="D890" s="105"/>
      <c r="E890" s="105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</row>
    <row r="891" spans="1:15" ht="14.25" customHeight="1" x14ac:dyDescent="0.25">
      <c r="A891" s="105"/>
      <c r="B891" s="105"/>
      <c r="C891" s="105"/>
      <c r="D891" s="105"/>
      <c r="E891" s="105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</row>
    <row r="892" spans="1:15" ht="14.25" customHeight="1" x14ac:dyDescent="0.25">
      <c r="A892" s="105"/>
      <c r="B892" s="105"/>
      <c r="C892" s="105"/>
      <c r="D892" s="105"/>
      <c r="E892" s="105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</row>
    <row r="893" spans="1:15" ht="14.25" customHeight="1" x14ac:dyDescent="0.25">
      <c r="A893" s="105"/>
      <c r="B893" s="105"/>
      <c r="C893" s="105"/>
      <c r="D893" s="105"/>
      <c r="E893" s="105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</row>
    <row r="894" spans="1:15" ht="14.25" customHeight="1" x14ac:dyDescent="0.25">
      <c r="A894" s="105"/>
      <c r="B894" s="105"/>
      <c r="C894" s="105"/>
      <c r="D894" s="105"/>
      <c r="E894" s="105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</row>
    <row r="895" spans="1:15" ht="14.25" customHeight="1" x14ac:dyDescent="0.25">
      <c r="A895" s="105"/>
      <c r="B895" s="105"/>
      <c r="C895" s="105"/>
      <c r="D895" s="105"/>
      <c r="E895" s="105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</row>
    <row r="896" spans="1:15" ht="14.25" customHeight="1" x14ac:dyDescent="0.25">
      <c r="A896" s="105"/>
      <c r="B896" s="105"/>
      <c r="C896" s="105"/>
      <c r="D896" s="105"/>
      <c r="E896" s="105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</row>
    <row r="897" spans="1:15" ht="14.25" customHeight="1" x14ac:dyDescent="0.25">
      <c r="A897" s="105"/>
      <c r="B897" s="105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</row>
    <row r="898" spans="1:15" ht="14.25" customHeight="1" x14ac:dyDescent="0.25">
      <c r="A898" s="105"/>
      <c r="B898" s="105"/>
      <c r="C898" s="105"/>
      <c r="D898" s="105"/>
      <c r="E898" s="105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</row>
    <row r="899" spans="1:15" ht="14.25" customHeight="1" x14ac:dyDescent="0.25">
      <c r="A899" s="105"/>
      <c r="B899" s="105"/>
      <c r="C899" s="105"/>
      <c r="D899" s="105"/>
      <c r="E899" s="105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</row>
    <row r="900" spans="1:15" ht="14.25" customHeight="1" x14ac:dyDescent="0.25">
      <c r="A900" s="105"/>
      <c r="B900" s="105"/>
      <c r="C900" s="105"/>
      <c r="D900" s="105"/>
      <c r="E900" s="105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</row>
    <row r="901" spans="1:15" ht="14.25" customHeight="1" x14ac:dyDescent="0.25">
      <c r="A901" s="105"/>
      <c r="B901" s="105"/>
      <c r="C901" s="105"/>
      <c r="D901" s="105"/>
      <c r="E901" s="105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</row>
    <row r="902" spans="1:15" ht="14.25" customHeight="1" x14ac:dyDescent="0.25">
      <c r="A902" s="105"/>
      <c r="B902" s="105"/>
      <c r="C902" s="105"/>
      <c r="D902" s="105"/>
      <c r="E902" s="105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</row>
    <row r="903" spans="1:15" ht="14.25" customHeight="1" x14ac:dyDescent="0.25">
      <c r="A903" s="105"/>
      <c r="B903" s="105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</row>
    <row r="904" spans="1:15" ht="14.25" customHeight="1" x14ac:dyDescent="0.25">
      <c r="A904" s="105"/>
      <c r="B904" s="105"/>
      <c r="C904" s="105"/>
      <c r="D904" s="105"/>
      <c r="E904" s="105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</row>
    <row r="905" spans="1:15" ht="14.25" customHeight="1" x14ac:dyDescent="0.25">
      <c r="A905" s="105"/>
      <c r="B905" s="105"/>
      <c r="C905" s="105"/>
      <c r="D905" s="105"/>
      <c r="E905" s="105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</row>
    <row r="906" spans="1:15" ht="14.25" customHeight="1" x14ac:dyDescent="0.25">
      <c r="A906" s="105"/>
      <c r="B906" s="105"/>
      <c r="C906" s="105"/>
      <c r="D906" s="105"/>
      <c r="E906" s="105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</row>
    <row r="907" spans="1:15" ht="14.25" customHeight="1" x14ac:dyDescent="0.25">
      <c r="A907" s="105"/>
      <c r="B907" s="105"/>
      <c r="C907" s="105"/>
      <c r="D907" s="105"/>
      <c r="E907" s="105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</row>
    <row r="908" spans="1:15" ht="14.25" customHeight="1" x14ac:dyDescent="0.25">
      <c r="A908" s="105"/>
      <c r="B908" s="105"/>
      <c r="C908" s="105"/>
      <c r="D908" s="105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</row>
    <row r="909" spans="1:15" ht="14.25" customHeight="1" x14ac:dyDescent="0.25">
      <c r="A909" s="105"/>
      <c r="B909" s="105"/>
      <c r="C909" s="105"/>
      <c r="D909" s="105"/>
      <c r="E909" s="105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</row>
    <row r="910" spans="1:15" ht="14.25" customHeight="1" x14ac:dyDescent="0.25">
      <c r="A910" s="105"/>
      <c r="B910" s="105"/>
      <c r="C910" s="105"/>
      <c r="D910" s="105"/>
      <c r="E910" s="105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</row>
    <row r="911" spans="1:15" ht="14.25" customHeight="1" x14ac:dyDescent="0.25">
      <c r="A911" s="105"/>
      <c r="B911" s="105"/>
      <c r="C911" s="105"/>
      <c r="D911" s="105"/>
      <c r="E911" s="105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</row>
    <row r="912" spans="1:15" ht="14.25" customHeight="1" x14ac:dyDescent="0.25">
      <c r="A912" s="105"/>
      <c r="B912" s="105"/>
      <c r="C912" s="105"/>
      <c r="D912" s="105"/>
      <c r="E912" s="105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</row>
    <row r="913" spans="1:15" ht="14.25" customHeight="1" x14ac:dyDescent="0.25">
      <c r="A913" s="105"/>
      <c r="B913" s="105"/>
      <c r="C913" s="105"/>
      <c r="D913" s="105"/>
      <c r="E913" s="105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</row>
    <row r="914" spans="1:15" ht="14.25" customHeight="1" x14ac:dyDescent="0.25">
      <c r="A914" s="105"/>
      <c r="B914" s="105"/>
      <c r="C914" s="105"/>
      <c r="D914" s="105"/>
      <c r="E914" s="105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</row>
    <row r="915" spans="1:15" ht="14.25" customHeight="1" x14ac:dyDescent="0.25">
      <c r="A915" s="105"/>
      <c r="B915" s="105"/>
      <c r="C915" s="105"/>
      <c r="D915" s="105"/>
      <c r="E915" s="105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</row>
    <row r="916" spans="1:15" ht="14.25" customHeight="1" x14ac:dyDescent="0.25">
      <c r="A916" s="105"/>
      <c r="B916" s="105"/>
      <c r="C916" s="105"/>
      <c r="D916" s="105"/>
      <c r="E916" s="105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</row>
    <row r="917" spans="1:15" ht="14.25" customHeight="1" x14ac:dyDescent="0.25">
      <c r="A917" s="105"/>
      <c r="B917" s="105"/>
      <c r="C917" s="105"/>
      <c r="D917" s="105"/>
      <c r="E917" s="105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</row>
    <row r="918" spans="1:15" ht="14.25" customHeight="1" x14ac:dyDescent="0.25">
      <c r="A918" s="105"/>
      <c r="B918" s="105"/>
      <c r="C918" s="105"/>
      <c r="D918" s="105"/>
      <c r="E918" s="105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</row>
    <row r="919" spans="1:15" ht="14.25" customHeight="1" x14ac:dyDescent="0.25">
      <c r="A919" s="105"/>
      <c r="B919" s="105"/>
      <c r="C919" s="105"/>
      <c r="D919" s="105"/>
      <c r="E919" s="105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</row>
    <row r="920" spans="1:15" ht="14.25" customHeight="1" x14ac:dyDescent="0.25">
      <c r="A920" s="105"/>
      <c r="B920" s="105"/>
      <c r="C920" s="105"/>
      <c r="D920" s="105"/>
      <c r="E920" s="105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</row>
    <row r="921" spans="1:15" ht="14.25" customHeight="1" x14ac:dyDescent="0.25">
      <c r="A921" s="105"/>
      <c r="B921" s="105"/>
      <c r="C921" s="105"/>
      <c r="D921" s="105"/>
      <c r="E921" s="105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</row>
    <row r="922" spans="1:15" ht="14.25" customHeight="1" x14ac:dyDescent="0.25">
      <c r="A922" s="105"/>
      <c r="B922" s="105"/>
      <c r="C922" s="105"/>
      <c r="D922" s="105"/>
      <c r="E922" s="105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</row>
    <row r="923" spans="1:15" ht="14.25" customHeight="1" x14ac:dyDescent="0.25">
      <c r="A923" s="105"/>
      <c r="B923" s="105"/>
      <c r="C923" s="105"/>
      <c r="D923" s="105"/>
      <c r="E923" s="105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</row>
    <row r="924" spans="1:15" ht="14.25" customHeight="1" x14ac:dyDescent="0.25">
      <c r="A924" s="105"/>
      <c r="B924" s="105"/>
      <c r="C924" s="105"/>
      <c r="D924" s="105"/>
      <c r="E924" s="105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</row>
    <row r="925" spans="1:15" ht="14.25" customHeight="1" x14ac:dyDescent="0.25">
      <c r="A925" s="105"/>
      <c r="B925" s="105"/>
      <c r="C925" s="105"/>
      <c r="D925" s="105"/>
      <c r="E925" s="105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</row>
    <row r="926" spans="1:15" ht="14.25" customHeight="1" x14ac:dyDescent="0.25">
      <c r="A926" s="105"/>
      <c r="B926" s="105"/>
      <c r="C926" s="105"/>
      <c r="D926" s="105"/>
      <c r="E926" s="105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</row>
    <row r="927" spans="1:15" ht="14.25" customHeight="1" x14ac:dyDescent="0.25">
      <c r="A927" s="105"/>
      <c r="B927" s="105"/>
      <c r="C927" s="105"/>
      <c r="D927" s="105"/>
      <c r="E927" s="105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</row>
    <row r="928" spans="1:15" ht="14.25" customHeight="1" x14ac:dyDescent="0.25">
      <c r="A928" s="105"/>
      <c r="B928" s="105"/>
      <c r="C928" s="105"/>
      <c r="D928" s="105"/>
      <c r="E928" s="105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</row>
    <row r="929" spans="1:15" ht="14.25" customHeight="1" x14ac:dyDescent="0.25">
      <c r="A929" s="105"/>
      <c r="B929" s="105"/>
      <c r="C929" s="105"/>
      <c r="D929" s="105"/>
      <c r="E929" s="105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</row>
    <row r="930" spans="1:15" ht="14.25" customHeight="1" x14ac:dyDescent="0.25">
      <c r="A930" s="105"/>
      <c r="B930" s="105"/>
      <c r="C930" s="105"/>
      <c r="D930" s="105"/>
      <c r="E930" s="105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</row>
    <row r="931" spans="1:15" ht="14.25" customHeight="1" x14ac:dyDescent="0.25">
      <c r="A931" s="105"/>
      <c r="B931" s="105"/>
      <c r="C931" s="105"/>
      <c r="D931" s="105"/>
      <c r="E931" s="105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</row>
    <row r="932" spans="1:15" ht="14.25" customHeight="1" x14ac:dyDescent="0.25">
      <c r="A932" s="105"/>
      <c r="B932" s="105"/>
      <c r="C932" s="105"/>
      <c r="D932" s="105"/>
      <c r="E932" s="105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</row>
    <row r="933" spans="1:15" ht="14.25" customHeight="1" x14ac:dyDescent="0.25">
      <c r="A933" s="105"/>
      <c r="B933" s="105"/>
      <c r="C933" s="105"/>
      <c r="D933" s="105"/>
      <c r="E933" s="105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</row>
    <row r="934" spans="1:15" ht="14.25" customHeight="1" x14ac:dyDescent="0.25">
      <c r="A934" s="105"/>
      <c r="B934" s="105"/>
      <c r="C934" s="105"/>
      <c r="D934" s="105"/>
      <c r="E934" s="105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</row>
    <row r="935" spans="1:15" ht="14.25" customHeight="1" x14ac:dyDescent="0.25">
      <c r="A935" s="105"/>
      <c r="B935" s="105"/>
      <c r="C935" s="105"/>
      <c r="D935" s="105"/>
      <c r="E935" s="105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</row>
    <row r="936" spans="1:15" ht="14.25" customHeight="1" x14ac:dyDescent="0.25">
      <c r="A936" s="105"/>
      <c r="B936" s="105"/>
      <c r="C936" s="105"/>
      <c r="D936" s="105"/>
      <c r="E936" s="105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</row>
    <row r="937" spans="1:15" ht="14.25" customHeight="1" x14ac:dyDescent="0.25">
      <c r="A937" s="105"/>
      <c r="B937" s="105"/>
      <c r="C937" s="105"/>
      <c r="D937" s="105"/>
      <c r="E937" s="105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</row>
    <row r="938" spans="1:15" ht="14.25" customHeight="1" x14ac:dyDescent="0.25">
      <c r="A938" s="105"/>
      <c r="B938" s="105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</row>
    <row r="939" spans="1:15" ht="14.25" customHeight="1" x14ac:dyDescent="0.25">
      <c r="A939" s="105"/>
      <c r="B939" s="105"/>
      <c r="C939" s="105"/>
      <c r="D939" s="105"/>
      <c r="E939" s="105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</row>
    <row r="940" spans="1:15" ht="14.25" customHeight="1" x14ac:dyDescent="0.25">
      <c r="A940" s="105"/>
      <c r="B940" s="105"/>
      <c r="C940" s="105"/>
      <c r="D940" s="105"/>
      <c r="E940" s="105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</row>
    <row r="941" spans="1:15" ht="14.25" customHeight="1" x14ac:dyDescent="0.25">
      <c r="A941" s="105"/>
      <c r="B941" s="105"/>
      <c r="C941" s="105"/>
      <c r="D941" s="105"/>
      <c r="E941" s="105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</row>
    <row r="942" spans="1:15" ht="14.25" customHeight="1" x14ac:dyDescent="0.25">
      <c r="A942" s="105"/>
      <c r="B942" s="105"/>
      <c r="C942" s="105"/>
      <c r="D942" s="105"/>
      <c r="E942" s="105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</row>
    <row r="943" spans="1:15" ht="14.25" customHeight="1" x14ac:dyDescent="0.25">
      <c r="A943" s="105"/>
      <c r="B943" s="105"/>
      <c r="C943" s="105"/>
      <c r="D943" s="105"/>
      <c r="E943" s="105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</row>
    <row r="944" spans="1:15" ht="14.25" customHeight="1" x14ac:dyDescent="0.25">
      <c r="A944" s="105"/>
      <c r="B944" s="105"/>
      <c r="C944" s="105"/>
      <c r="D944" s="105"/>
      <c r="E944" s="105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</row>
    <row r="945" spans="1:15" ht="14.25" customHeight="1" x14ac:dyDescent="0.25">
      <c r="A945" s="105"/>
      <c r="B945" s="105"/>
      <c r="C945" s="105"/>
      <c r="D945" s="105"/>
      <c r="E945" s="105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</row>
    <row r="946" spans="1:15" ht="14.25" customHeight="1" x14ac:dyDescent="0.25">
      <c r="A946" s="105"/>
      <c r="B946" s="105"/>
      <c r="C946" s="105"/>
      <c r="D946" s="105"/>
      <c r="E946" s="105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</row>
    <row r="947" spans="1:15" ht="14.25" customHeight="1" x14ac:dyDescent="0.25">
      <c r="A947" s="105"/>
      <c r="B947" s="105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</row>
    <row r="948" spans="1:15" ht="14.25" customHeight="1" x14ac:dyDescent="0.25">
      <c r="A948" s="105"/>
      <c r="B948" s="105"/>
      <c r="C948" s="105"/>
      <c r="D948" s="105"/>
      <c r="E948" s="105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</row>
    <row r="949" spans="1:15" ht="14.25" customHeight="1" x14ac:dyDescent="0.25">
      <c r="A949" s="105"/>
      <c r="B949" s="105"/>
      <c r="C949" s="105"/>
      <c r="D949" s="105"/>
      <c r="E949" s="105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</row>
    <row r="950" spans="1:15" ht="14.25" customHeight="1" x14ac:dyDescent="0.25">
      <c r="A950" s="105"/>
      <c r="B950" s="105"/>
      <c r="C950" s="105"/>
      <c r="D950" s="105"/>
      <c r="E950" s="105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</row>
    <row r="951" spans="1:15" ht="14.25" customHeight="1" x14ac:dyDescent="0.25">
      <c r="A951" s="105"/>
      <c r="B951" s="105"/>
      <c r="C951" s="105"/>
      <c r="D951" s="105"/>
      <c r="E951" s="105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</row>
    <row r="952" spans="1:15" ht="14.25" customHeight="1" x14ac:dyDescent="0.25">
      <c r="A952" s="105"/>
      <c r="B952" s="105"/>
      <c r="C952" s="105"/>
      <c r="D952" s="105"/>
      <c r="E952" s="105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</row>
    <row r="953" spans="1:15" ht="14.25" customHeight="1" x14ac:dyDescent="0.25">
      <c r="A953" s="105"/>
      <c r="B953" s="105"/>
      <c r="C953" s="105"/>
      <c r="D953" s="105"/>
      <c r="E953" s="105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</row>
    <row r="954" spans="1:15" ht="14.25" customHeight="1" x14ac:dyDescent="0.25">
      <c r="A954" s="105"/>
      <c r="B954" s="105"/>
      <c r="C954" s="105"/>
      <c r="D954" s="105"/>
      <c r="E954" s="105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</row>
    <row r="955" spans="1:15" ht="14.25" customHeight="1" x14ac:dyDescent="0.25">
      <c r="A955" s="105"/>
      <c r="B955" s="105"/>
      <c r="C955" s="105"/>
      <c r="D955" s="105"/>
      <c r="E955" s="105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</row>
    <row r="956" spans="1:15" ht="14.25" customHeight="1" x14ac:dyDescent="0.25">
      <c r="A956" s="105"/>
      <c r="B956" s="105"/>
      <c r="C956" s="105"/>
      <c r="D956" s="105"/>
      <c r="E956" s="105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</row>
    <row r="957" spans="1:15" ht="14.25" customHeight="1" x14ac:dyDescent="0.25">
      <c r="A957" s="105"/>
      <c r="B957" s="105"/>
      <c r="C957" s="105"/>
      <c r="D957" s="105"/>
      <c r="E957" s="105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</row>
    <row r="958" spans="1:15" ht="14.25" customHeight="1" x14ac:dyDescent="0.25">
      <c r="A958" s="105"/>
      <c r="B958" s="105"/>
      <c r="C958" s="105"/>
      <c r="D958" s="105"/>
      <c r="E958" s="105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</row>
    <row r="959" spans="1:15" ht="14.25" customHeight="1" x14ac:dyDescent="0.25">
      <c r="A959" s="105"/>
      <c r="B959" s="105"/>
      <c r="C959" s="105"/>
      <c r="D959" s="105"/>
      <c r="E959" s="105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</row>
    <row r="960" spans="1:15" ht="14.25" customHeight="1" x14ac:dyDescent="0.25">
      <c r="A960" s="105"/>
      <c r="B960" s="105"/>
      <c r="C960" s="105"/>
      <c r="D960" s="105"/>
      <c r="E960" s="105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</row>
    <row r="961" spans="1:15" ht="14.25" customHeight="1" x14ac:dyDescent="0.25">
      <c r="A961" s="105"/>
      <c r="B961" s="105"/>
      <c r="C961" s="105"/>
      <c r="D961" s="105"/>
      <c r="E961" s="105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</row>
    <row r="962" spans="1:15" ht="14.25" customHeight="1" x14ac:dyDescent="0.25">
      <c r="A962" s="105"/>
      <c r="B962" s="105"/>
      <c r="C962" s="105"/>
      <c r="D962" s="105"/>
      <c r="E962" s="105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</row>
    <row r="963" spans="1:15" ht="14.25" customHeight="1" x14ac:dyDescent="0.25">
      <c r="A963" s="105"/>
      <c r="B963" s="105"/>
      <c r="C963" s="105"/>
      <c r="D963" s="105"/>
      <c r="E963" s="105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</row>
    <row r="964" spans="1:15" ht="14.25" customHeight="1" x14ac:dyDescent="0.25">
      <c r="A964" s="105"/>
      <c r="B964" s="105"/>
      <c r="C964" s="105"/>
      <c r="D964" s="105"/>
      <c r="E964" s="105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</row>
    <row r="965" spans="1:15" ht="14.25" customHeight="1" x14ac:dyDescent="0.25">
      <c r="A965" s="105"/>
      <c r="B965" s="105"/>
      <c r="C965" s="105"/>
      <c r="D965" s="105"/>
      <c r="E965" s="105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</row>
    <row r="966" spans="1:15" ht="14.25" customHeight="1" x14ac:dyDescent="0.25">
      <c r="A966" s="105"/>
      <c r="B966" s="105"/>
      <c r="C966" s="105"/>
      <c r="D966" s="105"/>
      <c r="E966" s="105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</row>
    <row r="967" spans="1:15" ht="14.25" customHeight="1" x14ac:dyDescent="0.25">
      <c r="A967" s="105"/>
      <c r="B967" s="105"/>
      <c r="C967" s="105"/>
      <c r="D967" s="105"/>
      <c r="E967" s="105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</row>
    <row r="968" spans="1:15" ht="14.25" customHeight="1" x14ac:dyDescent="0.25">
      <c r="A968" s="105"/>
      <c r="B968" s="105"/>
      <c r="C968" s="105"/>
      <c r="D968" s="105"/>
      <c r="E968" s="105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</row>
    <row r="969" spans="1:15" ht="14.25" customHeight="1" x14ac:dyDescent="0.25">
      <c r="A969" s="105"/>
      <c r="B969" s="105"/>
      <c r="C969" s="105"/>
      <c r="D969" s="105"/>
      <c r="E969" s="105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</row>
    <row r="970" spans="1:15" ht="14.25" customHeight="1" x14ac:dyDescent="0.25">
      <c r="A970" s="105"/>
      <c r="B970" s="105"/>
      <c r="C970" s="105"/>
      <c r="D970" s="105"/>
      <c r="E970" s="105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</row>
    <row r="971" spans="1:15" ht="14.25" customHeight="1" x14ac:dyDescent="0.25">
      <c r="A971" s="105"/>
      <c r="B971" s="105"/>
      <c r="C971" s="105"/>
      <c r="D971" s="105"/>
      <c r="E971" s="105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</row>
    <row r="972" spans="1:15" ht="14.25" customHeight="1" x14ac:dyDescent="0.25">
      <c r="A972" s="105"/>
      <c r="B972" s="105"/>
      <c r="C972" s="105"/>
      <c r="D972" s="105"/>
      <c r="E972" s="105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</row>
    <row r="973" spans="1:15" ht="14.25" customHeight="1" x14ac:dyDescent="0.25">
      <c r="A973" s="105"/>
      <c r="B973" s="105"/>
      <c r="C973" s="105"/>
      <c r="D973" s="105"/>
      <c r="E973" s="105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</row>
    <row r="974" spans="1:15" ht="14.25" customHeight="1" x14ac:dyDescent="0.25">
      <c r="A974" s="105"/>
      <c r="B974" s="105"/>
      <c r="C974" s="105"/>
      <c r="D974" s="105"/>
      <c r="E974" s="105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</row>
    <row r="975" spans="1:15" ht="14.25" customHeight="1" x14ac:dyDescent="0.25">
      <c r="A975" s="105"/>
      <c r="B975" s="105"/>
      <c r="C975" s="105"/>
      <c r="D975" s="105"/>
      <c r="E975" s="105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</row>
    <row r="976" spans="1:15" ht="14.25" customHeight="1" x14ac:dyDescent="0.25">
      <c r="A976" s="105"/>
      <c r="B976" s="105"/>
      <c r="C976" s="105"/>
      <c r="D976" s="105"/>
      <c r="E976" s="105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</row>
    <row r="977" spans="1:15" ht="14.25" customHeight="1" x14ac:dyDescent="0.25">
      <c r="A977" s="105"/>
      <c r="B977" s="105"/>
      <c r="C977" s="105"/>
      <c r="D977" s="105"/>
      <c r="E977" s="105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</row>
    <row r="978" spans="1:15" ht="14.25" customHeight="1" x14ac:dyDescent="0.25">
      <c r="A978" s="105"/>
      <c r="B978" s="105"/>
      <c r="C978" s="105"/>
      <c r="D978" s="105"/>
      <c r="E978" s="105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</row>
    <row r="979" spans="1:15" ht="14.25" customHeight="1" x14ac:dyDescent="0.25">
      <c r="A979" s="105"/>
      <c r="B979" s="105"/>
      <c r="C979" s="105"/>
      <c r="D979" s="105"/>
      <c r="E979" s="105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</row>
    <row r="980" spans="1:15" ht="14.25" customHeight="1" x14ac:dyDescent="0.25">
      <c r="A980" s="105"/>
      <c r="B980" s="105"/>
      <c r="C980" s="105"/>
      <c r="D980" s="105"/>
      <c r="E980" s="105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</row>
    <row r="981" spans="1:15" ht="14.25" customHeight="1" x14ac:dyDescent="0.25">
      <c r="A981" s="105"/>
      <c r="B981" s="105"/>
      <c r="C981" s="105"/>
      <c r="D981" s="105"/>
      <c r="E981" s="105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</row>
    <row r="982" spans="1:15" ht="14.25" customHeight="1" x14ac:dyDescent="0.25">
      <c r="A982" s="105"/>
      <c r="B982" s="105"/>
      <c r="C982" s="105"/>
      <c r="D982" s="105"/>
      <c r="E982" s="105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</row>
    <row r="983" spans="1:15" ht="14.25" customHeight="1" x14ac:dyDescent="0.25">
      <c r="A983" s="105"/>
      <c r="B983" s="105"/>
      <c r="C983" s="105"/>
      <c r="D983" s="105"/>
      <c r="E983" s="105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</row>
    <row r="984" spans="1:15" ht="14.25" customHeight="1" x14ac:dyDescent="0.25">
      <c r="A984" s="105"/>
      <c r="B984" s="105"/>
      <c r="C984" s="105"/>
      <c r="D984" s="105"/>
      <c r="E984" s="105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</row>
    <row r="985" spans="1:15" ht="14.25" customHeight="1" x14ac:dyDescent="0.25">
      <c r="A985" s="105"/>
      <c r="B985" s="105"/>
      <c r="C985" s="105"/>
      <c r="D985" s="105"/>
      <c r="E985" s="105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</row>
    <row r="986" spans="1:15" ht="14.25" customHeight="1" x14ac:dyDescent="0.25">
      <c r="A986" s="105"/>
      <c r="B986" s="105"/>
      <c r="C986" s="105"/>
      <c r="D986" s="105"/>
      <c r="E986" s="105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</row>
    <row r="987" spans="1:15" ht="14.25" customHeight="1" x14ac:dyDescent="0.25">
      <c r="A987" s="105"/>
      <c r="B987" s="105"/>
      <c r="C987" s="105"/>
      <c r="D987" s="105"/>
      <c r="E987" s="105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</row>
    <row r="988" spans="1:15" ht="14.25" customHeight="1" x14ac:dyDescent="0.25">
      <c r="A988" s="105"/>
      <c r="B988" s="105"/>
      <c r="C988" s="105"/>
      <c r="D988" s="105"/>
      <c r="E988" s="105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</row>
    <row r="989" spans="1:15" ht="14.25" customHeight="1" x14ac:dyDescent="0.25">
      <c r="A989" s="105"/>
      <c r="B989" s="105"/>
      <c r="C989" s="105"/>
      <c r="D989" s="105"/>
      <c r="E989" s="105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</row>
    <row r="990" spans="1:15" ht="14.25" customHeight="1" x14ac:dyDescent="0.25">
      <c r="A990" s="105"/>
      <c r="B990" s="105"/>
      <c r="C990" s="105"/>
      <c r="D990" s="105"/>
      <c r="E990" s="105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</row>
    <row r="991" spans="1:15" ht="14.25" customHeight="1" x14ac:dyDescent="0.25">
      <c r="A991" s="105"/>
      <c r="B991" s="105"/>
      <c r="C991" s="105"/>
      <c r="D991" s="105"/>
      <c r="E991" s="105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</row>
    <row r="992" spans="1:15" ht="14.25" customHeight="1" x14ac:dyDescent="0.25">
      <c r="A992" s="105"/>
      <c r="B992" s="105"/>
      <c r="C992" s="105"/>
      <c r="D992" s="105"/>
      <c r="E992" s="105"/>
      <c r="F992" s="105"/>
      <c r="G992" s="105"/>
      <c r="H992" s="105"/>
      <c r="I992" s="105"/>
      <c r="J992" s="105"/>
      <c r="K992" s="105"/>
      <c r="L992" s="105"/>
      <c r="M992" s="105"/>
      <c r="N992" s="105"/>
      <c r="O992" s="105"/>
    </row>
    <row r="993" spans="1:15" ht="14.25" customHeight="1" x14ac:dyDescent="0.25">
      <c r="A993" s="105"/>
      <c r="B993" s="105"/>
      <c r="C993" s="105"/>
      <c r="D993" s="105"/>
      <c r="E993" s="105"/>
      <c r="F993" s="105"/>
      <c r="G993" s="105"/>
      <c r="H993" s="105"/>
      <c r="I993" s="105"/>
      <c r="J993" s="105"/>
      <c r="K993" s="105"/>
      <c r="L993" s="105"/>
      <c r="M993" s="105"/>
      <c r="N993" s="105"/>
      <c r="O993" s="105"/>
    </row>
    <row r="994" spans="1:15" ht="14.25" customHeight="1" x14ac:dyDescent="0.25">
      <c r="A994" s="105"/>
      <c r="B994" s="105"/>
      <c r="C994" s="105"/>
      <c r="D994" s="105"/>
      <c r="E994" s="105"/>
      <c r="F994" s="105"/>
      <c r="G994" s="105"/>
      <c r="H994" s="105"/>
      <c r="I994" s="105"/>
      <c r="J994" s="105"/>
      <c r="K994" s="105"/>
      <c r="L994" s="105"/>
      <c r="M994" s="105"/>
      <c r="N994" s="105"/>
      <c r="O994" s="105"/>
    </row>
    <row r="995" spans="1:15" ht="14.25" customHeight="1" x14ac:dyDescent="0.25">
      <c r="A995" s="105"/>
      <c r="B995" s="105"/>
      <c r="C995" s="105"/>
      <c r="D995" s="105"/>
      <c r="E995" s="105"/>
      <c r="F995" s="105"/>
      <c r="G995" s="105"/>
      <c r="H995" s="105"/>
      <c r="I995" s="105"/>
      <c r="J995" s="105"/>
      <c r="K995" s="105"/>
      <c r="L995" s="105"/>
      <c r="M995" s="105"/>
      <c r="N995" s="105"/>
      <c r="O995" s="105"/>
    </row>
    <row r="996" spans="1:15" ht="14.25" customHeight="1" x14ac:dyDescent="0.25">
      <c r="A996" s="105"/>
      <c r="B996" s="105"/>
      <c r="C996" s="105"/>
      <c r="D996" s="105"/>
      <c r="E996" s="105"/>
      <c r="F996" s="105"/>
      <c r="G996" s="105"/>
      <c r="H996" s="105"/>
      <c r="I996" s="105"/>
      <c r="J996" s="105"/>
      <c r="K996" s="105"/>
      <c r="L996" s="105"/>
      <c r="M996" s="105"/>
      <c r="N996" s="105"/>
      <c r="O996" s="105"/>
    </row>
    <row r="997" spans="1:15" ht="14.25" customHeight="1" x14ac:dyDescent="0.25">
      <c r="A997" s="105"/>
      <c r="B997" s="105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  <c r="M997" s="105"/>
      <c r="N997" s="105"/>
      <c r="O997" s="105"/>
    </row>
    <row r="998" spans="1:15" ht="14.25" customHeight="1" x14ac:dyDescent="0.25">
      <c r="A998" s="105"/>
      <c r="B998" s="105"/>
      <c r="C998" s="105"/>
      <c r="D998" s="105"/>
      <c r="E998" s="105"/>
      <c r="F998" s="105"/>
      <c r="G998" s="105"/>
      <c r="H998" s="105"/>
      <c r="I998" s="105"/>
      <c r="J998" s="105"/>
      <c r="K998" s="105"/>
      <c r="L998" s="105"/>
      <c r="M998" s="105"/>
      <c r="N998" s="105"/>
      <c r="O998" s="105"/>
    </row>
  </sheetData>
  <sheetProtection algorithmName="SHA-512" hashValue="dhhcvB8y8n/WzOqGZnMXvoH/687JEn5BNM8atuUCYUMQJwLYzA6AaeugGlD/ZVX8lZ/ayRYEKanUMhpQKDTnZQ==" saltValue="Ifqul5BmD/XzWSmtZgKCOg==" spinCount="100000" sheet="1" scenarios="1"/>
  <mergeCells count="41">
    <mergeCell ref="C29:E29"/>
    <mergeCell ref="H29:I29"/>
    <mergeCell ref="B25:E25"/>
    <mergeCell ref="B26:E26"/>
    <mergeCell ref="F26:I26"/>
    <mergeCell ref="B27:E27"/>
    <mergeCell ref="F27:I27"/>
    <mergeCell ref="B21:I21"/>
    <mergeCell ref="B24:D24"/>
    <mergeCell ref="E24:F24"/>
    <mergeCell ref="H24:I24"/>
    <mergeCell ref="F25:I25"/>
    <mergeCell ref="C30:E30"/>
    <mergeCell ref="H30:I30"/>
    <mergeCell ref="C31:E31"/>
    <mergeCell ref="H31:I31"/>
    <mergeCell ref="H32:I32"/>
    <mergeCell ref="C41:E41"/>
    <mergeCell ref="C32:E32"/>
    <mergeCell ref="C33:E33"/>
    <mergeCell ref="C34:E34"/>
    <mergeCell ref="C35:E35"/>
    <mergeCell ref="C36:E36"/>
    <mergeCell ref="C37:E37"/>
    <mergeCell ref="C38:E38"/>
    <mergeCell ref="B46:I46"/>
    <mergeCell ref="B47:I47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B43:I43"/>
    <mergeCell ref="B44:I44"/>
    <mergeCell ref="B45:I45"/>
    <mergeCell ref="C39:E39"/>
    <mergeCell ref="C40:E40"/>
  </mergeCells>
  <pageMargins left="0.511811024" right="0.511811024" top="0.78740157499999996" bottom="0.78740157499999996" header="0" footer="0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workbookViewId="0">
      <selection activeCell="C13" sqref="C13"/>
    </sheetView>
  </sheetViews>
  <sheetFormatPr defaultColWidth="14.42578125" defaultRowHeight="15" customHeight="1" x14ac:dyDescent="0.25"/>
  <cols>
    <col min="1" max="2" width="8.7109375" customWidth="1"/>
    <col min="3" max="3" width="60.28515625" customWidth="1"/>
    <col min="4" max="4" width="11.28515625" customWidth="1"/>
    <col min="5" max="5" width="10.7109375" customWidth="1"/>
    <col min="6" max="6" width="8.7109375" customWidth="1"/>
  </cols>
  <sheetData>
    <row r="1" spans="1:12" ht="14.25" customHeight="1" thickBot="1" x14ac:dyDescent="0.3">
      <c r="A1" s="115"/>
      <c r="B1" s="116"/>
      <c r="C1" s="115"/>
      <c r="D1" s="115"/>
      <c r="E1" s="115"/>
      <c r="F1" s="115"/>
    </row>
    <row r="2" spans="1:12" ht="66" customHeight="1" thickBot="1" x14ac:dyDescent="0.3">
      <c r="A2" s="115"/>
      <c r="B2" s="117" t="s">
        <v>150</v>
      </c>
      <c r="C2" s="118" t="s">
        <v>151</v>
      </c>
      <c r="D2" s="119" t="s">
        <v>152</v>
      </c>
      <c r="E2" s="120" t="s">
        <v>153</v>
      </c>
      <c r="F2" s="121"/>
      <c r="G2" s="278" t="s">
        <v>951</v>
      </c>
      <c r="H2" s="278"/>
      <c r="I2" s="278"/>
      <c r="J2" s="278"/>
      <c r="K2" s="278"/>
      <c r="L2" s="278"/>
    </row>
    <row r="3" spans="1:12" ht="14.25" customHeight="1" x14ac:dyDescent="0.25">
      <c r="A3" s="115"/>
      <c r="B3" s="122" t="s">
        <v>154</v>
      </c>
      <c r="C3" s="123" t="s">
        <v>155</v>
      </c>
      <c r="D3" s="124">
        <v>0.5</v>
      </c>
      <c r="E3" s="125">
        <v>0.5</v>
      </c>
      <c r="F3" s="121"/>
      <c r="G3" s="283" t="s">
        <v>942</v>
      </c>
      <c r="H3" s="283"/>
      <c r="I3" s="283"/>
      <c r="J3" s="283"/>
      <c r="K3" s="283"/>
      <c r="L3" s="283"/>
    </row>
    <row r="4" spans="1:12" ht="14.25" customHeight="1" x14ac:dyDescent="0.25">
      <c r="A4" s="115"/>
      <c r="B4" s="126" t="s">
        <v>156</v>
      </c>
      <c r="C4" s="127" t="s">
        <v>157</v>
      </c>
      <c r="D4" s="128">
        <v>0.5</v>
      </c>
      <c r="E4" s="129">
        <v>0.5</v>
      </c>
      <c r="F4" s="121"/>
      <c r="G4" s="283"/>
      <c r="H4" s="283"/>
      <c r="I4" s="283"/>
      <c r="J4" s="283"/>
      <c r="K4" s="283"/>
      <c r="L4" s="283"/>
    </row>
    <row r="5" spans="1:12" ht="14.25" customHeight="1" x14ac:dyDescent="0.25">
      <c r="A5" s="115"/>
      <c r="B5" s="126" t="s">
        <v>158</v>
      </c>
      <c r="C5" s="127" t="s">
        <v>159</v>
      </c>
      <c r="D5" s="128">
        <v>0.5</v>
      </c>
      <c r="E5" s="129">
        <v>0.5</v>
      </c>
      <c r="F5" s="121"/>
      <c r="G5" s="283"/>
      <c r="H5" s="283"/>
      <c r="I5" s="283"/>
      <c r="J5" s="283"/>
      <c r="K5" s="283"/>
      <c r="L5" s="283"/>
    </row>
    <row r="6" spans="1:12" ht="14.25" customHeight="1" x14ac:dyDescent="0.25">
      <c r="A6" s="115"/>
      <c r="B6" s="126" t="s">
        <v>160</v>
      </c>
      <c r="C6" s="127" t="s">
        <v>161</v>
      </c>
      <c r="D6" s="128">
        <v>0.5</v>
      </c>
      <c r="E6" s="129">
        <v>0.5</v>
      </c>
      <c r="F6" s="121"/>
      <c r="G6" s="283"/>
      <c r="H6" s="283"/>
      <c r="I6" s="283"/>
      <c r="J6" s="283"/>
      <c r="K6" s="283"/>
      <c r="L6" s="283"/>
    </row>
    <row r="7" spans="1:12" ht="14.25" customHeight="1" x14ac:dyDescent="0.25">
      <c r="A7" s="115"/>
      <c r="B7" s="126" t="s">
        <v>162</v>
      </c>
      <c r="C7" s="130" t="s">
        <v>163</v>
      </c>
      <c r="D7" s="128">
        <v>0.5</v>
      </c>
      <c r="E7" s="129">
        <v>0.5</v>
      </c>
      <c r="F7" s="121"/>
      <c r="G7" s="284" t="s">
        <v>956</v>
      </c>
      <c r="H7" s="284"/>
      <c r="I7" s="284"/>
      <c r="J7" s="284"/>
      <c r="K7" s="284"/>
      <c r="L7" s="284"/>
    </row>
    <row r="8" spans="1:12" ht="14.25" customHeight="1" x14ac:dyDescent="0.25">
      <c r="A8" s="115"/>
      <c r="B8" s="126" t="s">
        <v>164</v>
      </c>
      <c r="C8" s="127" t="s">
        <v>165</v>
      </c>
      <c r="D8" s="128">
        <v>0.5</v>
      </c>
      <c r="E8" s="129">
        <v>0.5</v>
      </c>
      <c r="F8" s="121"/>
      <c r="G8" s="284"/>
      <c r="H8" s="284"/>
      <c r="I8" s="284"/>
      <c r="J8" s="284"/>
      <c r="K8" s="284"/>
      <c r="L8" s="284"/>
    </row>
    <row r="9" spans="1:12" ht="14.25" customHeight="1" x14ac:dyDescent="0.25">
      <c r="A9" s="115"/>
      <c r="B9" s="126" t="s">
        <v>166</v>
      </c>
      <c r="C9" s="127" t="s">
        <v>167</v>
      </c>
      <c r="D9" s="128">
        <v>0.5</v>
      </c>
      <c r="E9" s="129">
        <v>0.5</v>
      </c>
      <c r="F9" s="121"/>
      <c r="G9" s="284"/>
      <c r="H9" s="284"/>
      <c r="I9" s="284"/>
      <c r="J9" s="284"/>
      <c r="K9" s="284"/>
      <c r="L9" s="284"/>
    </row>
    <row r="10" spans="1:12" ht="14.25" customHeight="1" x14ac:dyDescent="0.25">
      <c r="A10" s="115"/>
      <c r="B10" s="126" t="s">
        <v>168</v>
      </c>
      <c r="C10" s="127" t="s">
        <v>169</v>
      </c>
      <c r="D10" s="128">
        <v>0.5</v>
      </c>
      <c r="E10" s="129">
        <v>0.5</v>
      </c>
      <c r="H10" s="203"/>
      <c r="I10" s="203"/>
      <c r="J10" s="203"/>
      <c r="K10" s="203"/>
      <c r="L10" s="203"/>
    </row>
    <row r="11" spans="1:12" ht="14.25" customHeight="1" x14ac:dyDescent="0.25">
      <c r="A11" s="115"/>
      <c r="B11" s="126" t="s">
        <v>170</v>
      </c>
      <c r="C11" s="127" t="s">
        <v>171</v>
      </c>
      <c r="D11" s="128">
        <v>0.5</v>
      </c>
      <c r="E11" s="129">
        <v>0.5</v>
      </c>
      <c r="F11" s="121"/>
      <c r="G11" s="281" t="s">
        <v>943</v>
      </c>
      <c r="H11" s="281"/>
      <c r="I11" s="281"/>
      <c r="J11" s="281"/>
      <c r="K11" s="281"/>
      <c r="L11" s="281"/>
    </row>
    <row r="12" spans="1:12" ht="14.25" customHeight="1" x14ac:dyDescent="0.25">
      <c r="A12" s="131"/>
      <c r="B12" s="126" t="s">
        <v>172</v>
      </c>
      <c r="C12" s="127" t="s">
        <v>173</v>
      </c>
      <c r="D12" s="128">
        <v>0.5</v>
      </c>
      <c r="E12" s="129">
        <v>0.5</v>
      </c>
      <c r="F12" s="121"/>
      <c r="G12" s="281"/>
      <c r="H12" s="281"/>
      <c r="I12" s="281"/>
      <c r="J12" s="281"/>
      <c r="K12" s="281"/>
      <c r="L12" s="281"/>
    </row>
    <row r="13" spans="1:12" ht="14.25" customHeight="1" x14ac:dyDescent="0.25">
      <c r="A13" s="115"/>
      <c r="B13" s="126" t="s">
        <v>174</v>
      </c>
      <c r="C13" s="127" t="s">
        <v>175</v>
      </c>
      <c r="D13" s="128">
        <v>0.5</v>
      </c>
      <c r="E13" s="129">
        <v>0.5</v>
      </c>
      <c r="F13" s="121"/>
      <c r="G13" s="281"/>
      <c r="H13" s="281"/>
      <c r="I13" s="281"/>
      <c r="J13" s="281"/>
      <c r="K13" s="281"/>
      <c r="L13" s="281"/>
    </row>
    <row r="14" spans="1:12" ht="14.25" customHeight="1" x14ac:dyDescent="0.25">
      <c r="A14" s="115"/>
      <c r="B14" s="126" t="s">
        <v>176</v>
      </c>
      <c r="C14" s="127" t="s">
        <v>177</v>
      </c>
      <c r="D14" s="128">
        <v>0.5</v>
      </c>
      <c r="E14" s="129">
        <v>0.5</v>
      </c>
      <c r="F14" s="121"/>
      <c r="G14" s="281"/>
      <c r="H14" s="281"/>
      <c r="I14" s="281"/>
      <c r="J14" s="281"/>
      <c r="K14" s="281"/>
      <c r="L14" s="281"/>
    </row>
    <row r="15" spans="1:12" ht="14.25" customHeight="1" x14ac:dyDescent="0.25">
      <c r="A15" s="115"/>
      <c r="B15" s="126" t="s">
        <v>178</v>
      </c>
      <c r="C15" s="127" t="s">
        <v>179</v>
      </c>
      <c r="D15" s="128">
        <v>0.5</v>
      </c>
      <c r="E15" s="129">
        <v>0.5</v>
      </c>
      <c r="F15" s="121"/>
      <c r="G15" s="203"/>
      <c r="H15" s="208"/>
      <c r="I15" s="208"/>
      <c r="J15" s="208"/>
      <c r="K15" s="208"/>
      <c r="L15" s="208"/>
    </row>
    <row r="16" spans="1:12" ht="14.25" customHeight="1" x14ac:dyDescent="0.25">
      <c r="A16" s="115"/>
      <c r="B16" s="126" t="s">
        <v>180</v>
      </c>
      <c r="C16" s="127" t="s">
        <v>181</v>
      </c>
      <c r="D16" s="128">
        <v>0.5</v>
      </c>
      <c r="E16" s="129">
        <v>0.5</v>
      </c>
      <c r="F16" s="121"/>
      <c r="G16" s="281" t="s">
        <v>944</v>
      </c>
      <c r="H16" s="281"/>
      <c r="I16" s="281"/>
      <c r="J16" s="281"/>
      <c r="K16" s="281"/>
      <c r="L16" s="281"/>
    </row>
    <row r="17" spans="2:12" ht="14.25" customHeight="1" x14ac:dyDescent="0.25">
      <c r="B17" s="126" t="s">
        <v>182</v>
      </c>
      <c r="C17" s="127" t="s">
        <v>183</v>
      </c>
      <c r="D17" s="128">
        <v>0.5</v>
      </c>
      <c r="E17" s="129">
        <v>0.5</v>
      </c>
      <c r="F17" s="121"/>
      <c r="G17" s="281"/>
      <c r="H17" s="281"/>
      <c r="I17" s="281"/>
      <c r="J17" s="281"/>
      <c r="K17" s="281"/>
      <c r="L17" s="281"/>
    </row>
    <row r="18" spans="2:12" ht="14.25" customHeight="1" x14ac:dyDescent="0.25">
      <c r="B18" s="126" t="s">
        <v>184</v>
      </c>
      <c r="C18" s="127" t="s">
        <v>185</v>
      </c>
      <c r="D18" s="128">
        <v>0.5</v>
      </c>
      <c r="E18" s="129">
        <v>0.5</v>
      </c>
      <c r="F18" s="121"/>
      <c r="G18" s="281"/>
      <c r="H18" s="281"/>
      <c r="I18" s="281"/>
      <c r="J18" s="281"/>
      <c r="K18" s="281"/>
      <c r="L18" s="281"/>
    </row>
    <row r="19" spans="2:12" ht="14.25" customHeight="1" x14ac:dyDescent="0.25">
      <c r="B19" s="126" t="s">
        <v>186</v>
      </c>
      <c r="C19" s="127" t="s">
        <v>187</v>
      </c>
      <c r="D19" s="128">
        <v>0.5</v>
      </c>
      <c r="E19" s="129">
        <v>0.5</v>
      </c>
      <c r="F19" s="121"/>
      <c r="G19" s="203"/>
      <c r="H19" s="203"/>
      <c r="I19" s="203"/>
      <c r="J19" s="203"/>
      <c r="K19" s="203"/>
      <c r="L19" s="203"/>
    </row>
    <row r="20" spans="2:12" ht="14.25" customHeight="1" x14ac:dyDescent="0.25">
      <c r="B20" s="126" t="s">
        <v>188</v>
      </c>
      <c r="C20" s="127" t="s">
        <v>189</v>
      </c>
      <c r="D20" s="128">
        <v>0.5</v>
      </c>
      <c r="E20" s="129">
        <v>0.5</v>
      </c>
      <c r="F20" s="121"/>
      <c r="G20" s="281" t="s">
        <v>945</v>
      </c>
      <c r="H20" s="281"/>
      <c r="I20" s="281"/>
      <c r="J20" s="281"/>
      <c r="K20" s="281"/>
      <c r="L20" s="281"/>
    </row>
    <row r="21" spans="2:12" ht="14.25" customHeight="1" x14ac:dyDescent="0.25">
      <c r="B21" s="126" t="s">
        <v>190</v>
      </c>
      <c r="C21" s="127" t="s">
        <v>191</v>
      </c>
      <c r="D21" s="128">
        <v>0.5</v>
      </c>
      <c r="E21" s="129">
        <v>0.5</v>
      </c>
      <c r="F21" s="121"/>
      <c r="G21" s="281"/>
      <c r="H21" s="281"/>
      <c r="I21" s="281"/>
      <c r="J21" s="281"/>
      <c r="K21" s="281"/>
      <c r="L21" s="281"/>
    </row>
    <row r="22" spans="2:12" ht="14.25" customHeight="1" x14ac:dyDescent="0.25">
      <c r="B22" s="126" t="s">
        <v>192</v>
      </c>
      <c r="C22" s="130" t="s">
        <v>193</v>
      </c>
      <c r="D22" s="128">
        <v>0.5</v>
      </c>
      <c r="E22" s="129">
        <v>0.5</v>
      </c>
      <c r="F22" s="121"/>
      <c r="G22" s="281"/>
      <c r="H22" s="281"/>
      <c r="I22" s="281"/>
      <c r="J22" s="281"/>
      <c r="K22" s="281"/>
      <c r="L22" s="281"/>
    </row>
    <row r="23" spans="2:12" ht="14.25" customHeight="1" x14ac:dyDescent="0.25">
      <c r="B23" s="126" t="s">
        <v>194</v>
      </c>
      <c r="C23" s="127" t="s">
        <v>195</v>
      </c>
      <c r="D23" s="128">
        <v>0.5</v>
      </c>
      <c r="E23" s="129">
        <v>0.5</v>
      </c>
      <c r="F23" s="121"/>
      <c r="G23" s="281"/>
      <c r="H23" s="281"/>
      <c r="I23" s="281"/>
      <c r="J23" s="281"/>
      <c r="K23" s="281"/>
      <c r="L23" s="281"/>
    </row>
    <row r="24" spans="2:12" ht="14.25" customHeight="1" x14ac:dyDescent="0.25">
      <c r="B24" s="126" t="s">
        <v>196</v>
      </c>
      <c r="C24" s="127" t="s">
        <v>197</v>
      </c>
      <c r="D24" s="128">
        <v>0.5</v>
      </c>
      <c r="E24" s="129">
        <v>0.5</v>
      </c>
      <c r="F24" s="121"/>
      <c r="G24" s="281" t="s">
        <v>946</v>
      </c>
      <c r="H24" s="281"/>
      <c r="I24" s="281"/>
      <c r="J24" s="281"/>
      <c r="K24" s="281"/>
      <c r="L24" s="281"/>
    </row>
    <row r="25" spans="2:12" ht="14.25" customHeight="1" x14ac:dyDescent="0.25">
      <c r="B25" s="126" t="s">
        <v>198</v>
      </c>
      <c r="C25" s="127" t="s">
        <v>199</v>
      </c>
      <c r="D25" s="128">
        <v>0.5</v>
      </c>
      <c r="E25" s="129">
        <v>0.5</v>
      </c>
      <c r="F25" s="121"/>
      <c r="G25" s="281"/>
      <c r="H25" s="281"/>
      <c r="I25" s="281"/>
      <c r="J25" s="281"/>
      <c r="K25" s="281"/>
      <c r="L25" s="281"/>
    </row>
    <row r="26" spans="2:12" ht="14.25" customHeight="1" x14ac:dyDescent="0.25">
      <c r="B26" s="126" t="s">
        <v>200</v>
      </c>
      <c r="C26" s="127" t="s">
        <v>201</v>
      </c>
      <c r="D26" s="128">
        <v>0.5</v>
      </c>
      <c r="E26" s="129">
        <v>0.5</v>
      </c>
      <c r="F26" s="121"/>
      <c r="G26" s="281"/>
      <c r="H26" s="281"/>
      <c r="I26" s="281"/>
      <c r="J26" s="281"/>
      <c r="K26" s="281"/>
      <c r="L26" s="281"/>
    </row>
    <row r="27" spans="2:12" ht="14.25" customHeight="1" x14ac:dyDescent="0.25">
      <c r="B27" s="126" t="s">
        <v>202</v>
      </c>
      <c r="C27" s="127" t="s">
        <v>203</v>
      </c>
      <c r="D27" s="128">
        <v>0.5</v>
      </c>
      <c r="E27" s="129">
        <v>0.5</v>
      </c>
      <c r="F27" s="121"/>
      <c r="G27" s="203"/>
      <c r="H27" s="211"/>
      <c r="I27" s="211"/>
      <c r="J27" s="211"/>
      <c r="K27" s="211"/>
      <c r="L27" s="211"/>
    </row>
    <row r="28" spans="2:12" ht="14.25" customHeight="1" x14ac:dyDescent="0.25">
      <c r="B28" s="126" t="s">
        <v>204</v>
      </c>
      <c r="C28" s="127" t="s">
        <v>205</v>
      </c>
      <c r="D28" s="128">
        <v>0.5</v>
      </c>
      <c r="E28" s="129">
        <v>0.5</v>
      </c>
      <c r="F28" s="121"/>
      <c r="G28" s="282" t="s">
        <v>947</v>
      </c>
      <c r="H28" s="282"/>
      <c r="I28" s="282"/>
      <c r="J28" s="282"/>
      <c r="K28" s="282"/>
      <c r="L28" s="282"/>
    </row>
    <row r="29" spans="2:12" ht="14.25" customHeight="1" x14ac:dyDescent="0.25">
      <c r="B29" s="126" t="s">
        <v>206</v>
      </c>
      <c r="C29" s="127" t="s">
        <v>207</v>
      </c>
      <c r="D29" s="128">
        <v>0.5</v>
      </c>
      <c r="E29" s="129">
        <v>0.5</v>
      </c>
      <c r="F29" s="121"/>
      <c r="G29" s="282"/>
      <c r="H29" s="282"/>
      <c r="I29" s="282"/>
      <c r="J29" s="282"/>
      <c r="K29" s="282"/>
      <c r="L29" s="282"/>
    </row>
    <row r="30" spans="2:12" ht="14.25" customHeight="1" x14ac:dyDescent="0.25">
      <c r="B30" s="126" t="s">
        <v>208</v>
      </c>
      <c r="C30" s="130" t="s">
        <v>209</v>
      </c>
      <c r="D30" s="128">
        <v>0.5</v>
      </c>
      <c r="E30" s="129">
        <v>0.5</v>
      </c>
      <c r="F30" s="121"/>
      <c r="G30" s="282"/>
      <c r="H30" s="282"/>
      <c r="I30" s="282"/>
      <c r="J30" s="282"/>
      <c r="K30" s="282"/>
      <c r="L30" s="282"/>
    </row>
    <row r="31" spans="2:12" ht="14.25" customHeight="1" x14ac:dyDescent="0.25">
      <c r="B31" s="126" t="s">
        <v>210</v>
      </c>
      <c r="C31" s="127" t="s">
        <v>211</v>
      </c>
      <c r="D31" s="128">
        <v>0.5</v>
      </c>
      <c r="E31" s="129">
        <v>0.5</v>
      </c>
      <c r="F31" s="121"/>
      <c r="G31" s="282"/>
      <c r="H31" s="282"/>
      <c r="I31" s="282"/>
      <c r="J31" s="282"/>
      <c r="K31" s="282"/>
      <c r="L31" s="282"/>
    </row>
    <row r="32" spans="2:12" ht="14.25" customHeight="1" x14ac:dyDescent="0.25">
      <c r="B32" s="126" t="s">
        <v>212</v>
      </c>
      <c r="C32" s="130" t="s">
        <v>213</v>
      </c>
      <c r="D32" s="128">
        <v>0.5</v>
      </c>
      <c r="E32" s="129">
        <v>0.5</v>
      </c>
      <c r="F32" s="121"/>
      <c r="G32" s="285" t="s">
        <v>952</v>
      </c>
      <c r="H32" s="285"/>
      <c r="I32" s="285"/>
      <c r="J32" s="285"/>
      <c r="K32" s="285"/>
      <c r="L32" s="285"/>
    </row>
    <row r="33" spans="2:12" ht="14.25" customHeight="1" x14ac:dyDescent="0.25">
      <c r="B33" s="126" t="s">
        <v>214</v>
      </c>
      <c r="C33" s="127" t="s">
        <v>215</v>
      </c>
      <c r="D33" s="128">
        <v>0.5</v>
      </c>
      <c r="E33" s="129">
        <v>0.5</v>
      </c>
      <c r="F33" s="121"/>
      <c r="G33" s="285"/>
      <c r="H33" s="285"/>
      <c r="I33" s="285"/>
      <c r="J33" s="285"/>
      <c r="K33" s="285"/>
      <c r="L33" s="285"/>
    </row>
    <row r="34" spans="2:12" ht="14.25" customHeight="1" x14ac:dyDescent="0.25">
      <c r="B34" s="126" t="s">
        <v>216</v>
      </c>
      <c r="C34" s="127" t="s">
        <v>217</v>
      </c>
      <c r="D34" s="128">
        <v>0.5</v>
      </c>
      <c r="E34" s="129">
        <v>0.5</v>
      </c>
      <c r="F34" s="121"/>
      <c r="G34" s="285"/>
      <c r="H34" s="285"/>
      <c r="I34" s="285"/>
      <c r="J34" s="285"/>
      <c r="K34" s="285"/>
      <c r="L34" s="285"/>
    </row>
    <row r="35" spans="2:12" ht="14.25" customHeight="1" x14ac:dyDescent="0.25">
      <c r="B35" s="126" t="s">
        <v>218</v>
      </c>
      <c r="C35" s="130" t="s">
        <v>219</v>
      </c>
      <c r="D35" s="128">
        <v>0.5</v>
      </c>
      <c r="E35" s="129">
        <v>0.5</v>
      </c>
      <c r="F35" s="121"/>
      <c r="H35" s="210"/>
      <c r="I35" s="210"/>
      <c r="J35" s="210"/>
      <c r="K35" s="210"/>
      <c r="L35" s="210"/>
    </row>
    <row r="36" spans="2:12" ht="14.25" customHeight="1" x14ac:dyDescent="0.25">
      <c r="B36" s="126" t="s">
        <v>220</v>
      </c>
      <c r="C36" s="127" t="s">
        <v>221</v>
      </c>
      <c r="D36" s="128">
        <v>0.3</v>
      </c>
      <c r="E36" s="129">
        <v>0.7</v>
      </c>
      <c r="F36" s="121"/>
      <c r="G36" s="286" t="s">
        <v>948</v>
      </c>
      <c r="H36" s="286"/>
      <c r="I36" s="286"/>
      <c r="J36" s="286"/>
      <c r="K36" s="286"/>
      <c r="L36" s="286"/>
    </row>
    <row r="37" spans="2:12" ht="14.25" customHeight="1" x14ac:dyDescent="0.25">
      <c r="B37" s="126" t="s">
        <v>222</v>
      </c>
      <c r="C37" s="127" t="s">
        <v>223</v>
      </c>
      <c r="D37" s="128">
        <v>0.3</v>
      </c>
      <c r="E37" s="129">
        <v>0.7</v>
      </c>
      <c r="F37" s="121"/>
      <c r="G37" s="286"/>
      <c r="H37" s="286"/>
      <c r="I37" s="286"/>
      <c r="J37" s="286"/>
      <c r="K37" s="286"/>
      <c r="L37" s="286"/>
    </row>
    <row r="38" spans="2:12" ht="14.25" customHeight="1" x14ac:dyDescent="0.25">
      <c r="B38" s="132" t="s">
        <v>224</v>
      </c>
      <c r="C38" s="133" t="s">
        <v>225</v>
      </c>
      <c r="D38" s="134">
        <v>0.3</v>
      </c>
      <c r="E38" s="135">
        <v>0.7</v>
      </c>
      <c r="F38" s="121"/>
      <c r="G38" s="211"/>
      <c r="H38" s="209"/>
      <c r="I38" s="209"/>
      <c r="J38" s="209"/>
      <c r="K38" s="209"/>
      <c r="L38" s="209"/>
    </row>
    <row r="39" spans="2:12" ht="14.25" customHeight="1" x14ac:dyDescent="0.25">
      <c r="B39" s="126" t="s">
        <v>226</v>
      </c>
      <c r="C39" s="127" t="s">
        <v>227</v>
      </c>
      <c r="D39" s="128">
        <v>0.5</v>
      </c>
      <c r="E39" s="135">
        <v>0.5</v>
      </c>
      <c r="F39" s="121"/>
      <c r="G39" s="286" t="s">
        <v>949</v>
      </c>
      <c r="H39" s="286"/>
      <c r="I39" s="286"/>
      <c r="J39" s="286"/>
      <c r="K39" s="286"/>
      <c r="L39" s="286"/>
    </row>
    <row r="40" spans="2:12" ht="14.25" customHeight="1" x14ac:dyDescent="0.25">
      <c r="B40" s="126" t="s">
        <v>228</v>
      </c>
      <c r="C40" s="127" t="s">
        <v>229</v>
      </c>
      <c r="D40" s="134">
        <v>0.3</v>
      </c>
      <c r="E40" s="135">
        <v>0.7</v>
      </c>
      <c r="F40" s="121"/>
      <c r="G40" s="286"/>
      <c r="H40" s="286"/>
      <c r="I40" s="286"/>
      <c r="J40" s="286"/>
      <c r="K40" s="286"/>
      <c r="L40" s="286"/>
    </row>
    <row r="41" spans="2:12" ht="14.25" customHeight="1" x14ac:dyDescent="0.25">
      <c r="B41" s="126" t="s">
        <v>230</v>
      </c>
      <c r="C41" s="127" t="s">
        <v>231</v>
      </c>
      <c r="D41" s="128">
        <v>0.3</v>
      </c>
      <c r="E41" s="135">
        <v>0.7</v>
      </c>
      <c r="F41" s="121"/>
      <c r="G41" s="286"/>
      <c r="H41" s="286"/>
      <c r="I41" s="286"/>
      <c r="J41" s="286"/>
      <c r="K41" s="286"/>
      <c r="L41" s="286"/>
    </row>
    <row r="42" spans="2:12" ht="14.25" customHeight="1" x14ac:dyDescent="0.25">
      <c r="B42" s="126" t="s">
        <v>232</v>
      </c>
      <c r="C42" s="127" t="s">
        <v>233</v>
      </c>
      <c r="D42" s="128">
        <v>0.5</v>
      </c>
      <c r="E42" s="129">
        <v>0.5</v>
      </c>
      <c r="F42" s="121"/>
    </row>
    <row r="43" spans="2:12" ht="14.25" customHeight="1" x14ac:dyDescent="0.25">
      <c r="B43" s="126" t="s">
        <v>234</v>
      </c>
      <c r="C43" s="127" t="s">
        <v>235</v>
      </c>
      <c r="D43" s="128">
        <v>0.3</v>
      </c>
      <c r="E43" s="129">
        <v>0.7</v>
      </c>
      <c r="F43" s="121"/>
      <c r="G43" s="279" t="s">
        <v>957</v>
      </c>
      <c r="H43" s="279"/>
      <c r="I43" s="279"/>
      <c r="J43" s="279"/>
      <c r="K43" s="279"/>
      <c r="L43" s="279"/>
    </row>
    <row r="44" spans="2:12" ht="14.25" customHeight="1" x14ac:dyDescent="0.25">
      <c r="B44" s="126" t="s">
        <v>236</v>
      </c>
      <c r="C44" s="127" t="s">
        <v>237</v>
      </c>
      <c r="D44" s="128">
        <v>0.3</v>
      </c>
      <c r="E44" s="129">
        <v>0.7</v>
      </c>
      <c r="F44" s="121"/>
      <c r="G44" s="279"/>
      <c r="H44" s="279"/>
      <c r="I44" s="279"/>
      <c r="J44" s="279"/>
      <c r="K44" s="279"/>
      <c r="L44" s="279"/>
    </row>
    <row r="45" spans="2:12" ht="14.25" customHeight="1" x14ac:dyDescent="0.25">
      <c r="B45" s="126" t="s">
        <v>238</v>
      </c>
      <c r="C45" s="127" t="s">
        <v>239</v>
      </c>
      <c r="D45" s="128">
        <v>0.5</v>
      </c>
      <c r="E45" s="129">
        <v>0.5</v>
      </c>
      <c r="F45" s="121"/>
      <c r="G45" s="279"/>
      <c r="H45" s="279"/>
      <c r="I45" s="279"/>
      <c r="J45" s="279"/>
      <c r="K45" s="279"/>
      <c r="L45" s="279"/>
    </row>
    <row r="46" spans="2:12" ht="14.25" customHeight="1" x14ac:dyDescent="0.25">
      <c r="B46" s="136"/>
      <c r="C46" s="131"/>
      <c r="D46" s="131"/>
      <c r="E46" s="131"/>
      <c r="F46" s="131"/>
    </row>
    <row r="47" spans="2:12" ht="15" customHeight="1" x14ac:dyDescent="0.25">
      <c r="G47" s="287" t="s">
        <v>964</v>
      </c>
      <c r="H47" s="287"/>
      <c r="I47" s="287"/>
      <c r="J47" s="287"/>
      <c r="K47" s="287"/>
      <c r="L47" s="287"/>
    </row>
    <row r="48" spans="2:12" ht="15" customHeight="1" x14ac:dyDescent="0.25">
      <c r="G48" s="287"/>
      <c r="H48" s="287"/>
      <c r="I48" s="287"/>
      <c r="J48" s="287"/>
      <c r="K48" s="287"/>
      <c r="L48" s="287"/>
    </row>
    <row r="49" spans="7:12" ht="15" customHeight="1" x14ac:dyDescent="0.25">
      <c r="G49" s="287"/>
      <c r="H49" s="287"/>
      <c r="I49" s="287"/>
      <c r="J49" s="287"/>
      <c r="K49" s="287"/>
      <c r="L49" s="287"/>
    </row>
    <row r="50" spans="7:12" ht="15" customHeight="1" x14ac:dyDescent="0.25">
      <c r="G50" s="288" t="s">
        <v>965</v>
      </c>
      <c r="H50" s="288"/>
      <c r="I50" s="288"/>
      <c r="J50" s="288"/>
      <c r="K50" s="288"/>
      <c r="L50" s="288"/>
    </row>
    <row r="51" spans="7:12" ht="15" customHeight="1" x14ac:dyDescent="0.25">
      <c r="G51" s="288"/>
      <c r="H51" s="288"/>
      <c r="I51" s="288"/>
      <c r="J51" s="288"/>
      <c r="K51" s="288"/>
      <c r="L51" s="288"/>
    </row>
    <row r="52" spans="7:12" ht="15" customHeight="1" x14ac:dyDescent="0.25">
      <c r="G52" s="288"/>
      <c r="H52" s="288"/>
      <c r="I52" s="288"/>
      <c r="J52" s="288"/>
      <c r="K52" s="288"/>
      <c r="L52" s="288"/>
    </row>
    <row r="53" spans="7:12" ht="15" customHeight="1" x14ac:dyDescent="0.25">
      <c r="G53" s="207"/>
    </row>
    <row r="54" spans="7:12" ht="15" customHeight="1" x14ac:dyDescent="0.25">
      <c r="G54" s="280" t="s">
        <v>950</v>
      </c>
      <c r="H54" s="280"/>
      <c r="I54" s="280"/>
      <c r="J54" s="280"/>
      <c r="K54" s="280"/>
      <c r="L54" s="280"/>
    </row>
    <row r="55" spans="7:12" ht="15" customHeight="1" x14ac:dyDescent="0.25">
      <c r="G55" s="280"/>
      <c r="H55" s="280"/>
      <c r="I55" s="280"/>
      <c r="J55" s="280"/>
      <c r="K55" s="280"/>
      <c r="L55" s="280"/>
    </row>
  </sheetData>
  <sheetProtection algorithmName="SHA-512" hashValue="kx6X2roT1Y+j0covZvgUvddFDjkJr/f/hqKI6PTGNiAKF0hMydzrO+ZmeEy1vSgldjbsLJQpWFk/6+jU1T3ZxQ==" saltValue="lpV0eEn6GzrnSDgiAFNHUA==" spinCount="100000" sheet="1" objects="1" scenarios="1"/>
  <mergeCells count="15">
    <mergeCell ref="G2:L2"/>
    <mergeCell ref="G43:L45"/>
    <mergeCell ref="G54:L55"/>
    <mergeCell ref="G16:L18"/>
    <mergeCell ref="G20:L23"/>
    <mergeCell ref="G28:L31"/>
    <mergeCell ref="G3:L6"/>
    <mergeCell ref="G7:L9"/>
    <mergeCell ref="G11:L14"/>
    <mergeCell ref="G24:L26"/>
    <mergeCell ref="G32:L34"/>
    <mergeCell ref="G36:L37"/>
    <mergeCell ref="G39:L41"/>
    <mergeCell ref="G47:L49"/>
    <mergeCell ref="G50:L52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Dados de Entrada</vt:lpstr>
      <vt:lpstr>Evaporação</vt:lpstr>
      <vt:lpstr>Dados das captacoes</vt:lpstr>
      <vt:lpstr>Retiradas</vt:lpstr>
      <vt:lpstr>Simulação</vt:lpstr>
      <vt:lpstr>Resumo</vt:lpstr>
      <vt:lpstr>Informações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Rodrigues</dc:creator>
  <cp:lastModifiedBy>Jackson Rodrigues Primo</cp:lastModifiedBy>
  <dcterms:created xsi:type="dcterms:W3CDTF">2022-10-09T23:53:25Z</dcterms:created>
  <dcterms:modified xsi:type="dcterms:W3CDTF">2025-07-31T16:53:31Z</dcterms:modified>
</cp:coreProperties>
</file>